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9200" windowHeight="6765" tabRatio="919" activeTab="1"/>
  </bookViews>
  <sheets>
    <sheet name="Info" sheetId="105"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6" r:id="rId12"/>
    <sheet name="9.3. MREL2" sheetId="107"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108" r:id="rId32"/>
  </sheets>
  <externalReferences>
    <externalReference r:id="rId33"/>
    <externalReference r:id="rId34"/>
    <externalReference r:id="rId35"/>
    <externalReference r:id="rId36"/>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 localSheetId="0">[3]Sheet2!$H$5:$H$31</definedName>
    <definedName name="Sheet" localSheetId="31">[3]Sheet2!$H$5:$H$31</definedName>
    <definedName name="Sheet">[4]Sheet2!$H$5:$H$31</definedName>
    <definedName name="საკრედიტო" localSheetId="11">[3]Sheet2!$B$6:$B$8</definedName>
    <definedName name="საკრედიტო" localSheetId="12">[3]Sheet2!$B$6:$B$8</definedName>
    <definedName name="საკრედიტო" localSheetId="0">[3]Sheet2!$B$6:$B$8</definedName>
    <definedName name="საკრედიტო" localSheetId="31">[3]Sheet2!$B$6:$B$8</definedName>
    <definedName name="საკრედიტო">[4]Sheet2!$B$6:$B$8</definedName>
    <definedName name="ფაილი" localSheetId="11">[3]Sheet2!$B$2:$B$3</definedName>
    <definedName name="ფაილი" localSheetId="12">[3]Sheet2!$B$2:$B$3</definedName>
    <definedName name="ფაილი" localSheetId="0">[3]Sheet2!$B$2:$B$3</definedName>
    <definedName name="ფაილი" localSheetId="31">[3]Sheet2!$B$2:$B$3</definedName>
    <definedName name="ფაილი">[4]Sheet2!$B$2:$B$3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 localSheetId="0">[3]Sheet2!$K$5:$K$9</definedName>
    <definedName name="ცვლილება_კორექტირება_რეგულაციაში" localSheetId="31">[3]Sheet2!$K$5:$K$9</definedName>
    <definedName name="ცვლილება_კორექტირება_რეგულაციაში">[4]Sheet2!$K$5:$K$9</definedName>
  </definedNames>
  <calcPr calcId="162913"/>
</workbook>
</file>

<file path=xl/calcChain.xml><?xml version="1.0" encoding="utf-8"?>
<calcChain xmlns="http://schemas.openxmlformats.org/spreadsheetml/2006/main">
  <c r="D13" i="77" l="1"/>
  <c r="B11" i="107" l="1"/>
  <c r="B1" i="107" l="1"/>
  <c r="B1" i="106"/>
  <c r="E12" i="107"/>
  <c r="D12" i="107"/>
  <c r="C12" i="107"/>
  <c r="B12" i="107"/>
  <c r="F12" i="107" s="1"/>
  <c r="E11" i="107"/>
  <c r="D11" i="107"/>
  <c r="C11" i="107"/>
  <c r="F11" i="107"/>
  <c r="E10" i="107"/>
  <c r="D10" i="107"/>
  <c r="C10" i="107"/>
  <c r="B10" i="107"/>
  <c r="F10" i="107" s="1"/>
  <c r="F9" i="107"/>
  <c r="E9" i="107"/>
  <c r="D9" i="107"/>
  <c r="C9" i="107"/>
  <c r="B9" i="107"/>
  <c r="B11" i="106"/>
  <c r="B7" i="106"/>
  <c r="B1" i="92"/>
  <c r="B1" i="93"/>
  <c r="B1" i="94"/>
  <c r="B1" i="71"/>
  <c r="B1" i="52"/>
  <c r="B1" i="72"/>
  <c r="B1" i="73"/>
  <c r="B1" i="28"/>
  <c r="B1" i="77"/>
  <c r="B1" i="69"/>
  <c r="B1" i="35"/>
  <c r="B1" i="64"/>
  <c r="B1" i="74"/>
  <c r="B1" i="36"/>
  <c r="B1" i="37"/>
  <c r="B1" i="79"/>
  <c r="B1" i="80"/>
  <c r="B1" i="95"/>
  <c r="B1" i="96"/>
  <c r="B1" i="97"/>
  <c r="B1" i="98"/>
  <c r="B1" i="99"/>
  <c r="B1" i="100"/>
  <c r="B1" i="101"/>
  <c r="B1" i="102"/>
  <c r="B1" i="103"/>
  <c r="B1" i="104"/>
  <c r="B1" i="6"/>
  <c r="B6" i="106" l="1"/>
  <c r="B16" i="106"/>
  <c r="B14" i="106" s="1"/>
  <c r="B21" i="106" l="1"/>
  <c r="B23" i="106"/>
  <c r="B22" i="106"/>
  <c r="F38" i="94" l="1"/>
  <c r="C38" i="94"/>
  <c r="G38" i="94" l="1"/>
  <c r="B2" i="107"/>
  <c r="B2" i="106"/>
  <c r="D38" i="94"/>
  <c r="C22" i="74"/>
  <c r="G17" i="94" l="1"/>
  <c r="F17" i="94"/>
  <c r="G63" i="92"/>
  <c r="F63" i="92"/>
  <c r="C22" i="95"/>
  <c r="H21" i="95"/>
  <c r="C10" i="99" l="1"/>
  <c r="C18" i="99" s="1"/>
  <c r="C7" i="98"/>
  <c r="D7" i="98"/>
  <c r="C10" i="98"/>
  <c r="D10"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C15" i="98" l="1"/>
  <c r="D15" i="98"/>
  <c r="H34" i="97"/>
  <c r="H21" i="96"/>
  <c r="H22" i="95"/>
  <c r="C62" i="69"/>
  <c r="C58" i="69"/>
  <c r="C46" i="69"/>
  <c r="C40" i="69"/>
  <c r="C29" i="69"/>
  <c r="C26" i="69"/>
  <c r="C23" i="69"/>
  <c r="C18" i="69"/>
  <c r="C14" i="69"/>
  <c r="C6" i="69"/>
  <c r="D8" i="72"/>
  <c r="E8" i="72"/>
  <c r="D16" i="72"/>
  <c r="E16" i="72"/>
  <c r="D20" i="72"/>
  <c r="E20" i="72"/>
  <c r="D25" i="72"/>
  <c r="E25" i="72"/>
  <c r="D28" i="72"/>
  <c r="E28" i="72"/>
  <c r="D31" i="72"/>
  <c r="E31" i="72"/>
  <c r="C31" i="72"/>
  <c r="C28" i="72"/>
  <c r="C25" i="72"/>
  <c r="C20" i="72"/>
  <c r="C16" i="72"/>
  <c r="C8" i="72"/>
  <c r="E37" i="72" l="1"/>
  <c r="C67" i="69"/>
  <c r="C52" i="69"/>
  <c r="C35" i="69"/>
  <c r="C37" i="72"/>
  <c r="D37" i="72"/>
  <c r="H43" i="94"/>
  <c r="E43" i="94"/>
  <c r="H42" i="94"/>
  <c r="E42" i="94"/>
  <c r="H41" i="94"/>
  <c r="E41" i="94"/>
  <c r="H40" i="94"/>
  <c r="E40" i="94"/>
  <c r="H39" i="94"/>
  <c r="E39" i="94"/>
  <c r="H37" i="94"/>
  <c r="E37" i="94"/>
  <c r="H36" i="94"/>
  <c r="E36" i="94"/>
  <c r="H35" i="94"/>
  <c r="E35" i="94"/>
  <c r="H34" i="94"/>
  <c r="E34" i="94"/>
  <c r="H33" i="94"/>
  <c r="E33" i="94"/>
  <c r="H32" i="94"/>
  <c r="E32" i="94"/>
  <c r="H31" i="94"/>
  <c r="E31" i="94"/>
  <c r="G30" i="94"/>
  <c r="F30" i="94"/>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H16" i="94"/>
  <c r="E16" i="94"/>
  <c r="H15" i="94"/>
  <c r="E15" i="94"/>
  <c r="G14" i="94"/>
  <c r="F14"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D37" i="93"/>
  <c r="C37" i="93"/>
  <c r="H36" i="93"/>
  <c r="E36" i="93"/>
  <c r="H35" i="93"/>
  <c r="E35" i="93"/>
  <c r="G34" i="93"/>
  <c r="F34" i="93"/>
  <c r="D34" i="93"/>
  <c r="C34" i="93"/>
  <c r="H33" i="93"/>
  <c r="E33" i="93"/>
  <c r="H32" i="93"/>
  <c r="E32" i="93"/>
  <c r="H31" i="93"/>
  <c r="E31" i="93"/>
  <c r="H30" i="93"/>
  <c r="E30" i="93"/>
  <c r="G29" i="93"/>
  <c r="F29" i="93"/>
  <c r="D29" i="93"/>
  <c r="C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D13" i="93"/>
  <c r="C13" i="93"/>
  <c r="H12" i="93"/>
  <c r="E12" i="93"/>
  <c r="H11" i="93"/>
  <c r="E11" i="93"/>
  <c r="H10" i="93"/>
  <c r="E10" i="93"/>
  <c r="H9" i="93"/>
  <c r="E9" i="93"/>
  <c r="H8" i="93"/>
  <c r="E8" i="93"/>
  <c r="H7" i="93"/>
  <c r="E7" i="93"/>
  <c r="G6" i="93"/>
  <c r="F6" i="93"/>
  <c r="D6" i="93"/>
  <c r="C6" i="93"/>
  <c r="G68" i="92"/>
  <c r="F68" i="92"/>
  <c r="H67" i="92"/>
  <c r="E67" i="92"/>
  <c r="H66" i="92"/>
  <c r="E66" i="92"/>
  <c r="H65" i="92"/>
  <c r="E65" i="92"/>
  <c r="H64" i="92"/>
  <c r="E64" i="92"/>
  <c r="H63" i="92"/>
  <c r="D63" i="92"/>
  <c r="C63" i="92"/>
  <c r="H62" i="92"/>
  <c r="E62" i="92"/>
  <c r="H61" i="92"/>
  <c r="E61" i="92"/>
  <c r="H60" i="92"/>
  <c r="E60" i="92"/>
  <c r="H59" i="92"/>
  <c r="D59" i="92"/>
  <c r="C59" i="92"/>
  <c r="H58" i="92"/>
  <c r="E58" i="92"/>
  <c r="H57" i="92"/>
  <c r="E57" i="92"/>
  <c r="H56" i="92"/>
  <c r="E56" i="92"/>
  <c r="H55" i="92"/>
  <c r="E55" i="92"/>
  <c r="H52" i="92"/>
  <c r="E52" i="92"/>
  <c r="H51" i="92"/>
  <c r="E51" i="92"/>
  <c r="H50" i="92"/>
  <c r="E50" i="92"/>
  <c r="H49" i="92"/>
  <c r="E49" i="92"/>
  <c r="H48" i="92"/>
  <c r="E48" i="92"/>
  <c r="G47" i="92"/>
  <c r="F47" i="92"/>
  <c r="D47" i="92"/>
  <c r="C47" i="92"/>
  <c r="H46" i="92"/>
  <c r="E46" i="92"/>
  <c r="H45" i="92"/>
  <c r="E45" i="92"/>
  <c r="H44" i="92"/>
  <c r="E44" i="92"/>
  <c r="H43" i="92"/>
  <c r="E43" i="92"/>
  <c r="H42" i="92"/>
  <c r="E42" i="92"/>
  <c r="G41" i="92"/>
  <c r="F41" i="92"/>
  <c r="D41" i="92"/>
  <c r="C41" i="92"/>
  <c r="H40" i="92"/>
  <c r="E40" i="92"/>
  <c r="H39" i="92"/>
  <c r="E39" i="92"/>
  <c r="H38" i="92"/>
  <c r="E38" i="92"/>
  <c r="H35" i="92"/>
  <c r="E35" i="92"/>
  <c r="H34" i="92"/>
  <c r="E34" i="92"/>
  <c r="H33" i="92"/>
  <c r="E33" i="92"/>
  <c r="H32" i="92"/>
  <c r="E32" i="92"/>
  <c r="H31" i="92"/>
  <c r="E31" i="92"/>
  <c r="G30" i="92"/>
  <c r="F30" i="92"/>
  <c r="D30" i="92"/>
  <c r="C30" i="92"/>
  <c r="H29" i="92"/>
  <c r="E29" i="92"/>
  <c r="H28" i="92"/>
  <c r="E28" i="92"/>
  <c r="G27" i="92"/>
  <c r="F27" i="92"/>
  <c r="D27" i="92"/>
  <c r="C27" i="92"/>
  <c r="H26" i="92"/>
  <c r="E26" i="92"/>
  <c r="H25" i="92"/>
  <c r="E25" i="92"/>
  <c r="G24" i="92"/>
  <c r="F24" i="92"/>
  <c r="D24" i="92"/>
  <c r="C24" i="92"/>
  <c r="H23" i="92"/>
  <c r="E23" i="92"/>
  <c r="H22" i="92"/>
  <c r="E22" i="92"/>
  <c r="H21" i="92"/>
  <c r="E21" i="92"/>
  <c r="H20" i="92"/>
  <c r="E20" i="92"/>
  <c r="G19" i="92"/>
  <c r="F19" i="92"/>
  <c r="D19" i="92"/>
  <c r="C19" i="92"/>
  <c r="H18" i="92"/>
  <c r="E18" i="92"/>
  <c r="H17" i="92"/>
  <c r="E17" i="92"/>
  <c r="H16" i="92"/>
  <c r="E16" i="92"/>
  <c r="G15" i="92"/>
  <c r="F15" i="92"/>
  <c r="D15" i="92"/>
  <c r="C15" i="92"/>
  <c r="H14" i="92"/>
  <c r="E14" i="92"/>
  <c r="H13" i="92"/>
  <c r="E13" i="92"/>
  <c r="H12" i="92"/>
  <c r="E12" i="92"/>
  <c r="H11" i="92"/>
  <c r="E11" i="92"/>
  <c r="H10" i="92"/>
  <c r="E10" i="92"/>
  <c r="H9" i="92"/>
  <c r="E9" i="92"/>
  <c r="H8" i="92"/>
  <c r="E8" i="92"/>
  <c r="G7" i="92"/>
  <c r="F7" i="92"/>
  <c r="D7" i="92"/>
  <c r="C7" i="92"/>
  <c r="C43" i="93" l="1"/>
  <c r="C45" i="93" s="1"/>
  <c r="D53" i="92"/>
  <c r="H19" i="92"/>
  <c r="H41" i="92"/>
  <c r="E47" i="92"/>
  <c r="E13" i="93"/>
  <c r="H29" i="93"/>
  <c r="H34" i="93"/>
  <c r="C68" i="69"/>
  <c r="G53" i="92"/>
  <c r="G69" i="92" s="1"/>
  <c r="E30" i="92"/>
  <c r="C36" i="92"/>
  <c r="E27" i="92"/>
  <c r="E37" i="93"/>
  <c r="H15" i="92"/>
  <c r="E24" i="92"/>
  <c r="C68" i="92"/>
  <c r="E29" i="93"/>
  <c r="E34" i="93"/>
  <c r="E38" i="94"/>
  <c r="H13" i="93"/>
  <c r="D36" i="92"/>
  <c r="D68" i="92"/>
  <c r="H7" i="92"/>
  <c r="E15" i="92"/>
  <c r="H27" i="92"/>
  <c r="E19" i="92"/>
  <c r="H30" i="94"/>
  <c r="H37" i="93"/>
  <c r="G43" i="93"/>
  <c r="G45" i="93" s="1"/>
  <c r="F43" i="93"/>
  <c r="F45" i="93" s="1"/>
  <c r="E6" i="93"/>
  <c r="E63" i="92"/>
  <c r="E59" i="92"/>
  <c r="H47" i="92"/>
  <c r="E41" i="92"/>
  <c r="H30" i="92"/>
  <c r="G36" i="92"/>
  <c r="F36" i="92"/>
  <c r="H8" i="94"/>
  <c r="E8" i="94"/>
  <c r="E14" i="94"/>
  <c r="H38" i="94"/>
  <c r="E30" i="94"/>
  <c r="E11" i="94"/>
  <c r="E17" i="94"/>
  <c r="H11" i="94"/>
  <c r="H14" i="94"/>
  <c r="H6" i="93"/>
  <c r="D43" i="93"/>
  <c r="D45" i="93" s="1"/>
  <c r="C53" i="92"/>
  <c r="H68" i="92"/>
  <c r="F53" i="92"/>
  <c r="E7" i="92"/>
  <c r="H24" i="92"/>
  <c r="E36" i="92" l="1"/>
  <c r="E68" i="92"/>
  <c r="D69" i="92"/>
  <c r="H36" i="92"/>
  <c r="H53" i="92"/>
  <c r="F69" i="92"/>
  <c r="H69" i="92" s="1"/>
  <c r="H45" i="93"/>
  <c r="H43" i="93"/>
  <c r="E45" i="93"/>
  <c r="E43" i="93"/>
  <c r="C69" i="92"/>
  <c r="E53" i="92"/>
  <c r="E69" i="92" l="1"/>
  <c r="G33" i="80"/>
  <c r="F33" i="80"/>
  <c r="E33" i="80"/>
  <c r="D33" i="80"/>
  <c r="C33" i="80"/>
  <c r="G24" i="80"/>
  <c r="G37" i="80" s="1"/>
  <c r="F24" i="80"/>
  <c r="E24" i="80"/>
  <c r="D24" i="80"/>
  <c r="C24" i="80"/>
  <c r="G18" i="80"/>
  <c r="F18" i="80"/>
  <c r="E18" i="80"/>
  <c r="D18" i="80"/>
  <c r="C18" i="80"/>
  <c r="G14" i="80"/>
  <c r="F14" i="80"/>
  <c r="E14" i="80"/>
  <c r="D14" i="80"/>
  <c r="C14" i="80"/>
  <c r="G11" i="80"/>
  <c r="F11" i="80"/>
  <c r="E11" i="80"/>
  <c r="D11" i="80"/>
  <c r="C11" i="80"/>
  <c r="G8" i="80"/>
  <c r="F8" i="80"/>
  <c r="E8" i="80"/>
  <c r="D8" i="80"/>
  <c r="C8" i="80"/>
  <c r="G21" i="80" l="1"/>
  <c r="G39" i="80" s="1"/>
  <c r="G6" i="71"/>
  <c r="G13" i="71" s="1"/>
  <c r="F6" i="71"/>
  <c r="F13" i="71" s="1"/>
  <c r="E6" i="71"/>
  <c r="E13" i="71" s="1"/>
  <c r="D6" i="71"/>
  <c r="D13" i="71" s="1"/>
  <c r="C6" i="71"/>
  <c r="C13" i="71" s="1"/>
  <c r="C35" i="79" l="1"/>
  <c r="C21" i="77" l="1"/>
  <c r="D16" i="77"/>
  <c r="D17" i="77"/>
  <c r="D15" i="77"/>
  <c r="D12" i="77"/>
  <c r="D11" i="77"/>
  <c r="D8" i="77"/>
  <c r="D9" i="77"/>
  <c r="D7" i="77"/>
  <c r="C20" i="77"/>
  <c r="C19" i="77"/>
  <c r="D21" i="77" l="1"/>
  <c r="D19" i="77"/>
  <c r="D20" i="77"/>
  <c r="C30" i="79"/>
  <c r="C26" i="79"/>
  <c r="C8" i="79"/>
  <c r="H14" i="74" l="1"/>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L7" i="37"/>
  <c r="J7" i="37"/>
  <c r="I7" i="37"/>
  <c r="H7" i="37"/>
  <c r="G7" i="37"/>
  <c r="F7" i="37"/>
  <c r="F21" i="37" s="1"/>
  <c r="C7" i="37"/>
  <c r="L21" i="37" l="1"/>
  <c r="M21" i="37"/>
  <c r="G21" i="37"/>
  <c r="H21" i="37"/>
  <c r="I21" i="37"/>
  <c r="J21" i="37"/>
  <c r="N14" i="37"/>
  <c r="E14" i="37"/>
  <c r="E7" i="37"/>
  <c r="C21" i="37"/>
  <c r="N8" i="37"/>
  <c r="E21" i="37" l="1"/>
  <c r="C12" i="79" s="1"/>
  <c r="C18" i="79" s="1"/>
  <c r="C36" i="79" s="1"/>
  <c r="C38" i="79" s="1"/>
  <c r="N7" i="37"/>
  <c r="N21" i="37" s="1"/>
  <c r="K7" i="37"/>
  <c r="K21" i="37" s="1"/>
  <c r="C5" i="73" l="1"/>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H8" i="74"/>
  <c r="V7" i="64" l="1"/>
  <c r="H9" i="74"/>
  <c r="H10" i="74"/>
  <c r="H11" i="74"/>
  <c r="H12" i="74"/>
  <c r="H13" i="74"/>
  <c r="H15" i="74"/>
  <c r="H16" i="74"/>
  <c r="H17" i="74"/>
  <c r="H18" i="74"/>
  <c r="H19" i="74"/>
  <c r="H20" i="74"/>
  <c r="H21" i="74"/>
  <c r="T21" i="64" l="1"/>
  <c r="U21" i="64"/>
  <c r="V9" i="64"/>
  <c r="D22" i="74" l="1"/>
  <c r="E22" i="74"/>
  <c r="H22" i="74" s="1"/>
  <c r="C8" i="73" l="1"/>
  <c r="C13" i="73" s="1"/>
  <c r="C44" i="28"/>
  <c r="C32" i="28" l="1"/>
  <c r="C31" i="28"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C36" i="28"/>
  <c r="C42" i="28" s="1"/>
  <c r="C12" i="28"/>
  <c r="C6" i="28" l="1"/>
  <c r="C29" i="28" s="1"/>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F5" i="6"/>
  <c r="K5" i="6" s="1"/>
  <c r="B2" i="71"/>
  <c r="G5" i="71" s="1"/>
  <c r="E5" i="6"/>
  <c r="J5" i="6" s="1"/>
  <c r="D5" i="6"/>
  <c r="I5" i="6" s="1"/>
  <c r="G5" i="6"/>
  <c r="L5" i="6" s="1"/>
  <c r="C5" i="71" l="1"/>
  <c r="E5" i="71"/>
  <c r="F5" i="71"/>
  <c r="D5" i="71"/>
</calcChain>
</file>

<file path=xl/sharedStrings.xml><?xml version="1.0" encoding="utf-8"?>
<sst xmlns="http://schemas.openxmlformats.org/spreadsheetml/2006/main" count="1635" uniqueCount="1024">
  <si>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</si>
  <si>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</si>
  <si>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</si>
  <si>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</si>
  <si>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</si>
  <si>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</si>
  <si>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</si>
  <si>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</si>
  <si>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</si>
  <si>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</si>
  <si>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</si>
  <si>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</si>
  <si>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</si>
  <si>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</si>
  <si>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</si>
  <si>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</si>
  <si>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</si>
  <si>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</si>
  <si>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</si>
  <si>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</si>
  <si>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</si>
  <si>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</si>
  <si>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</si>
  <si>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</si>
  <si>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</si>
  <si>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</si>
  <si>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</si>
  <si>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</si>
  <si>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</si>
  <si>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</si>
  <si>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</si>
  <si>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</si>
  <si>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</si>
  <si>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</si>
  <si>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</si>
  <si>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</si>
  <si>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</si>
  <si>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</si>
  <si>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</si>
  <si>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</si>
  <si>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</si>
  <si>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</si>
  <si>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</si>
  <si>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</si>
  <si>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</si>
  <si>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</si>
  <si>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</si>
  <si>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</si>
  <si>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</si>
  <si>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</si>
  <si>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</si>
  <si>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</si>
  <si>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</si>
  <si>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</si>
  <si>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</si>
  <si>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</si>
  <si>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</si>
  <si>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</si>
  <si>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</si>
  <si>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</si>
  <si>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</si>
  <si>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</si>
  <si>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</si>
  <si>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</si>
  <si>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</si>
  <si>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</si>
  <si>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</si>
  <si>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</si>
  <si>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</si>
  <si>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</si>
  <si>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</si>
  <si>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</si>
  <si>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</si>
  <si>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</si>
  <si>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</si>
  <si>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</si>
  <si>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</si>
  <si>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</si>
  <si>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</si>
  <si>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</si>
  <si>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</si>
  <si>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</si>
  <si>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</si>
  <si>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</si>
  <si>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</si>
  <si>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</si>
  <si>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</si>
  <si>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</si>
  <si>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</si>
  <si>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</si>
  <si>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</si>
  <si>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</si>
  <si>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</si>
  <si>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</si>
  <si>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</si>
  <si>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</si>
  <si>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</si>
  <si>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</si>
  <si>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</si>
  <si>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</si>
  <si>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</si>
  <si>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</si>
  <si>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</si>
  <si>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</si>
  <si>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</si>
  <si>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</si>
  <si>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</si>
  <si>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</si>
  <si>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</si>
  <si>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</si>
  <si>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</si>
  <si>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</si>
  <si>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</si>
  <si>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</si>
  <si>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</si>
  <si>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</si>
  <si>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</si>
  <si>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</si>
  <si>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</si>
  <si>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</si>
  <si>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</si>
  <si>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</si>
  <si>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</si>
  <si>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</si>
  <si>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</si>
  <si>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</si>
  <si>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</si>
  <si>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</si>
  <si>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</si>
  <si>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</si>
  <si>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</si>
  <si>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</si>
  <si>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</si>
  <si>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</si>
  <si>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</si>
  <si>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</si>
  <si>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</si>
  <si>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</si>
  <si>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</si>
  <si>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</si>
  <si>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</si>
  <si>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</si>
  <si>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</si>
  <si>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</si>
  <si>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</si>
  <si>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</si>
  <si>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</si>
  <si>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</si>
  <si>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</si>
  <si>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</si>
  <si>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</si>
  <si>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</si>
  <si>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</si>
  <si>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</si>
  <si>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</si>
  <si>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</si>
  <si>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</si>
  <si>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</si>
  <si>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</si>
  <si>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</si>
  <si>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</si>
  <si>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</si>
  <si>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</si>
  <si>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</si>
  <si>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</si>
  <si>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</si>
  <si>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</si>
  <si>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</si>
  <si>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</si>
  <si>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</si>
  <si>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</si>
  <si>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</si>
  <si>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</si>
  <si>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</si>
  <si>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</si>
  <si>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</si>
  <si>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</si>
  <si>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</si>
  <si>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</si>
  <si>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</si>
  <si>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</si>
  <si>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</si>
  <si>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</si>
  <si>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</si>
  <si>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</si>
  <si>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</si>
  <si>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</si>
  <si>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</si>
  <si>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</si>
  <si>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</si>
  <si>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</si>
  <si>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</si>
  <si>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</si>
  <si>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</si>
  <si>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</si>
  <si>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</si>
  <si>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</si>
  <si>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</si>
  <si>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</si>
  <si>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</si>
  <si>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</si>
  <si>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</si>
  <si>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</si>
  <si>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</si>
  <si>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</si>
  <si>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</si>
  <si>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</si>
  <si>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</si>
  <si>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</si>
  <si>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</si>
  <si>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</si>
  <si>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</si>
  <si>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</si>
  <si>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</si>
  <si>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</si>
  <si>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</si>
  <si>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</si>
  <si>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</si>
  <si>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</si>
  <si>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</si>
  <si>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</si>
  <si>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</si>
  <si>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</si>
  <si>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</si>
  <si>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</si>
  <si>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</si>
  <si>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</si>
  <si>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</si>
  <si>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</si>
  <si>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</si>
  <si>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</si>
  <si>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</si>
  <si>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</si>
  <si>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</si>
  <si>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</si>
  <si>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</si>
  <si>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</si>
  <si>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</si>
  <si>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</si>
  <si>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</si>
  <si>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</si>
  <si>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</si>
  <si>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</si>
  <si>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</si>
  <si>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</si>
  <si>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</si>
  <si>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</si>
  <si>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</si>
  <si>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</si>
  <si>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</si>
  <si>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</si>
  <si>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</si>
  <si>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</si>
  <si>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</si>
  <si>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</si>
  <si>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</si>
  <si>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</si>
  <si>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</si>
  <si>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</si>
  <si>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</si>
  <si>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</si>
  <si>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</si>
  <si>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</si>
  <si>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</si>
  <si>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</si>
  <si>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</si>
  <si>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</si>
  <si>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</si>
  <si>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</si>
  <si>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</si>
  <si>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</si>
  <si>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</si>
  <si>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</si>
  <si>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</si>
  <si>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</si>
  <si>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</si>
  <si>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</si>
  <si>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</si>
  <si>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</si>
  <si>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</si>
  <si>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</si>
  <si>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</si>
  <si>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</si>
  <si>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</si>
  <si>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</si>
  <si>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</si>
  <si>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</si>
  <si>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</si>
  <si>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</si>
  <si>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</si>
  <si>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</si>
  <si>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</si>
  <si>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</si>
  <si>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</si>
  <si>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</si>
  <si>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</si>
  <si>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</si>
  <si>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</si>
  <si>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</si>
  <si>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</si>
  <si>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</si>
  <si>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</si>
  <si>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</si>
  <si>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</si>
  <si>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</si>
  <si>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</si>
  <si>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</si>
  <si>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</si>
  <si>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</si>
  <si>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</si>
  <si>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</si>
  <si>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</si>
  <si>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</si>
  <si>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</si>
  <si>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</si>
  <si>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</si>
  <si>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</si>
  <si>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</si>
  <si>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</si>
  <si>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</si>
  <si>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</si>
  <si>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</si>
  <si>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</si>
  <si>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</si>
  <si>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</si>
  <si>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</si>
  <si>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</si>
  <si>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</si>
  <si>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</si>
  <si>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</si>
  <si>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</si>
  <si>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</si>
  <si>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</si>
  <si>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</si>
  <si>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</si>
  <si>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</si>
  <si>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</si>
  <si>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</si>
  <si>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</si>
  <si>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</si>
  <si>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</si>
  <si>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</si>
  <si>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</si>
  <si>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</si>
  <si>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</si>
  <si>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</si>
  <si>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</si>
  <si>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</si>
  <si>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</si>
  <si>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</si>
  <si>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</si>
  <si>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</si>
  <si>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</si>
  <si>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</si>
  <si>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</si>
  <si>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</si>
  <si>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</si>
  <si>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</si>
  <si>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</si>
  <si>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</si>
  <si>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</si>
  <si>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</si>
  <si>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</si>
  <si>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</si>
  <si>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</si>
  <si>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</si>
  <si>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</si>
  <si>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</si>
  <si>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</si>
  <si>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</si>
  <si>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</si>
  <si>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</si>
  <si>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</si>
  <si>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</si>
  <si>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</si>
  <si>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</si>
  <si>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</si>
  <si>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</si>
  <si>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</si>
  <si>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</si>
  <si>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</si>
  <si>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</si>
  <si>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</si>
  <si>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</si>
  <si>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</si>
  <si>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</si>
  <si>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</si>
  <si>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</si>
  <si>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</si>
  <si>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</si>
  <si>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</si>
  <si>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</si>
  <si>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</si>
  <si>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</si>
  <si>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</si>
  <si>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</si>
  <si>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</si>
  <si>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</si>
  <si>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</si>
  <si>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</si>
  <si>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</si>
  <si>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</si>
  <si>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</si>
  <si>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</si>
  <si>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</si>
  <si>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</si>
  <si>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</si>
  <si>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</si>
  <si>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</si>
  <si>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</si>
  <si>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</si>
  <si>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</si>
  <si>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</si>
  <si>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</si>
  <si>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</si>
  <si>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</si>
  <si>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</si>
  <si>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</si>
  <si>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</si>
  <si>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</si>
  <si>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</si>
  <si>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</si>
  <si>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</si>
  <si>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</si>
  <si>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</si>
  <si>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</si>
  <si>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</si>
  <si>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</si>
  <si>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</si>
  <si>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</si>
  <si>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</si>
  <si>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</si>
  <si>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</si>
  <si>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</si>
  <si>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</si>
  <si>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</si>
  <si>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</si>
  <si>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</si>
  <si>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</si>
  <si>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</si>
  <si>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</si>
  <si>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</si>
  <si>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</si>
  <si>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</si>
  <si>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</si>
  <si>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</si>
  <si>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</si>
  <si>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</si>
  <si>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</si>
  <si>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</si>
  <si>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</si>
  <si>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</si>
  <si>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</si>
  <si>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</si>
  <si>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</si>
  <si>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</si>
  <si>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</si>
  <si>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</si>
  <si>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</si>
  <si>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</si>
  <si>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</si>
  <si>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</si>
  <si>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</si>
  <si>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</si>
  <si>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</si>
  <si>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</si>
  <si>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</si>
  <si>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</si>
  <si>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</si>
  <si>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</si>
  <si>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</si>
  <si>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</si>
  <si>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</si>
  <si>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</si>
  <si>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</si>
  <si>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</si>
  <si>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</si>
  <si>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</si>
  <si>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</si>
  <si>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</si>
  <si>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</si>
  <si>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</si>
  <si>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</si>
  <si>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</si>
  <si>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</si>
  <si>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</si>
  <si>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</si>
  <si>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</si>
  <si>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</si>
  <si>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</si>
  <si>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</si>
  <si>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</si>
  <si>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</si>
  <si>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</si>
  <si>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</si>
  <si>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</si>
  <si>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</si>
  <si>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</si>
  <si>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</si>
  <si>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</si>
  <si>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</si>
  <si>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</si>
  <si>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</si>
  <si>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</si>
  <si>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</si>
  <si>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</si>
  <si>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</si>
  <si>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</si>
  <si>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</si>
  <si>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</si>
  <si>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</si>
  <si>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</si>
  <si>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</si>
  <si>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</si>
  <si>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</si>
  <si>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</si>
  <si>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</si>
  <si>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</si>
  <si>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</si>
  <si>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</si>
  <si>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</si>
  <si>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</si>
  <si>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</si>
  <si>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</si>
  <si>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</si>
  <si>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</si>
  <si>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</si>
  <si>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</si>
  <si>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</si>
  <si>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</si>
  <si>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</si>
  <si>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</si>
  <si>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</si>
  <si>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</si>
  <si>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</si>
  <si>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</si>
  <si>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</si>
  <si>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</si>
  <si>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</si>
  <si>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</si>
  <si>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</si>
  <si>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</si>
  <si>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</si>
  <si>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</si>
  <si>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</si>
  <si>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</si>
  <si>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</si>
  <si>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</si>
  <si>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</si>
  <si>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</si>
  <si>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</si>
  <si>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</si>
  <si>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</si>
  <si>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</si>
  <si>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</si>
  <si>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</si>
  <si>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</si>
  <si>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</si>
  <si>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</si>
  <si>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</si>
  <si>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</si>
  <si>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</si>
  <si>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</si>
  <si>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</si>
  <si>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</si>
  <si>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</si>
  <si>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</si>
  <si>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</si>
  <si>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</si>
  <si>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</si>
  <si>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</si>
  <si>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</si>
  <si>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</si>
  <si>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</si>
  <si>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</si>
  <si>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</si>
  <si>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</si>
  <si>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</si>
  <si>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</si>
  <si>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</si>
  <si>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</si>
  <si>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</si>
  <si>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</si>
  <si>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</si>
  <si>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</si>
  <si>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</si>
  <si>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</si>
  <si>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</si>
  <si>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</si>
  <si>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</si>
  <si>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</si>
  <si>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</si>
  <si>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</si>
  <si>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</si>
  <si>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</si>
  <si>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</si>
  <si>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</si>
  <si>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</si>
  <si>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</si>
  <si>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</si>
  <si>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</si>
  <si>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</si>
  <si>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</si>
  <si>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</si>
  <si>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</si>
  <si>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</si>
  <si>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</si>
  <si>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</si>
  <si>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</si>
  <si>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</si>
  <si>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</si>
  <si>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</si>
  <si>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</si>
  <si>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</si>
  <si>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</si>
  <si>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</si>
  <si>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</si>
  <si>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</si>
  <si>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</si>
  <si>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</si>
  <si>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</si>
  <si>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</si>
  <si>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</si>
  <si>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</si>
  <si>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</si>
  <si>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</si>
  <si>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</si>
  <si>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</si>
  <si>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</si>
  <si>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</si>
  <si>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</si>
  <si>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</si>
  <si>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</si>
  <si>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</si>
  <si>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</si>
  <si>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</si>
  <si>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</si>
  <si>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</si>
  <si>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</si>
  <si>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</si>
  <si>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</si>
  <si>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</si>
  <si>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</si>
  <si>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</si>
  <si>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</si>
  <si>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</si>
  <si>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</si>
  <si>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</si>
  <si>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</si>
  <si>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</si>
  <si>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</si>
  <si>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</si>
  <si>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</si>
  <si>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</si>
  <si>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</si>
  <si>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</si>
  <si>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</si>
  <si>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</si>
  <si>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</si>
  <si>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</si>
  <si>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</si>
  <si>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</si>
  <si>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</si>
  <si>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</si>
  <si>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</si>
  <si>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</si>
  <si>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</si>
  <si>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</si>
  <si>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</si>
  <si>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</si>
  <si>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</si>
  <si>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</si>
  <si>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</si>
  <si>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</si>
  <si>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</si>
  <si>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</si>
  <si>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</si>
  <si>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</si>
  <si>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</si>
  <si>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</si>
  <si>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</si>
  <si>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</si>
  <si>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</si>
  <si>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</si>
  <si>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</si>
  <si>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</si>
  <si>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</si>
  <si>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</si>
  <si>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</si>
  <si>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</si>
  <si>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</si>
  <si>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</si>
  <si>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</si>
  <si>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</si>
  <si>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</si>
  <si>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</si>
  <si>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</si>
  <si>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</si>
  <si>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</si>
  <si>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</si>
  <si>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</si>
  <si>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</si>
  <si>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</si>
  <si>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</si>
  <si>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</si>
  <si>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</si>
  <si>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</si>
  <si>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</si>
  <si>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</si>
  <si>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</si>
  <si>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</si>
  <si>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</si>
  <si>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</si>
  <si>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</si>
  <si>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</si>
  <si>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</si>
  <si>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</si>
  <si>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</si>
  <si>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</si>
  <si>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</si>
  <si>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</si>
  <si>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</si>
  <si>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</si>
  <si>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</si>
  <si>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</si>
  <si>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</si>
  <si>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</si>
  <si>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</si>
  <si>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</si>
  <si>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</si>
  <si>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</si>
  <si>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</si>
  <si>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</si>
  <si>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</si>
  <si>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</si>
  <si>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</si>
  <si>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</si>
  <si>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</si>
  <si>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</si>
  <si>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</si>
  <si>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</si>
  <si>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</si>
  <si>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</si>
  <si>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</si>
  <si>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</si>
  <si>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</si>
  <si>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</si>
  <si>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</si>
  <si>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</si>
  <si>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</si>
  <si>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</si>
  <si>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</si>
  <si>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</si>
  <si>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</si>
  <si>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</si>
  <si>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</si>
  <si>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</si>
  <si>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</si>
  <si>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</si>
  <si>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</si>
  <si>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</si>
  <si>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</si>
  <si>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</si>
  <si>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</si>
  <si>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</si>
  <si>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</si>
  <si>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</si>
  <si>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</si>
  <si>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</si>
  <si>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</si>
  <si>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</si>
  <si>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</si>
  <si>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</si>
  <si>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</si>
  <si>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</si>
  <si>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</si>
  <si>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</si>
  <si>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</si>
  <si>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</si>
  <si>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</si>
  <si>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</si>
  <si>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</si>
  <si>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</si>
  <si>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</si>
  <si>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</si>
  <si>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</si>
  <si>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</si>
  <si>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</si>
  <si>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</si>
  <si>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</si>
  <si>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</si>
  <si>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</si>
  <si>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</si>
  <si>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</si>
  <si>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</si>
  <si>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</si>
  <si>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</si>
  <si>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</si>
  <si>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</si>
  <si>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</si>
  <si>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</si>
  <si>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</si>
  <si>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</si>
  <si>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</si>
  <si>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</si>
  <si>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</si>
  <si>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</si>
  <si>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</si>
  <si>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</si>
  <si>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</si>
  <si>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</si>
  <si>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</si>
  <si>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</si>
  <si>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</si>
  <si>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</si>
  <si>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</si>
  <si>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</si>
  <si>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</si>
  <si>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</si>
  <si>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</si>
  <si>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</si>
  <si>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</si>
  <si>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</si>
  <si>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</si>
  <si>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</si>
  <si>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</si>
  <si>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</si>
  <si>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</si>
  <si>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</si>
  <si>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</si>
  <si>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</si>
  <si>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</si>
  <si>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</si>
  <si>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</si>
  <si>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</si>
  <si>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</si>
  <si>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</si>
  <si>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</si>
  <si>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</si>
  <si>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</si>
  <si>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</si>
  <si>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</si>
  <si>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</si>
  <si>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</si>
  <si>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</si>
  <si>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</si>
  <si>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</si>
  <si>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</si>
  <si>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</si>
  <si>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</si>
  <si>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</si>
  <si>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</si>
  <si>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</si>
  <si>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</si>
  <si>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</si>
  <si>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</si>
  <si>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</si>
  <si>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</si>
  <si>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</si>
  <si>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</si>
  <si>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</si>
  <si>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</si>
  <si>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</si>
  <si>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</si>
  <si>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</si>
  <si>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</si>
  <si>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</si>
  <si>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</si>
  <si>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</si>
  <si>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</si>
  <si>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</si>
  <si>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</si>
  <si>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</si>
  <si>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</si>
  <si>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</si>
  <si>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</si>
  <si>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</si>
  <si>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</si>
  <si>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</si>
  <si>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</si>
  <si>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</si>
  <si>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</si>
  <si>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</si>
  <si>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</si>
  <si>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</si>
  <si>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</si>
  <si>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</si>
  <si>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</si>
  <si>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</si>
  <si>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</si>
  <si>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</si>
  <si>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</si>
  <si>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</si>
  <si>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</si>
  <si>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</si>
  <si>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</si>
  <si>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</si>
  <si>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</si>
  <si>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</si>
  <si>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</si>
  <si>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</si>
  <si>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</si>
  <si>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</si>
  <si>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</si>
  <si>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</si>
  <si>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</si>
  <si>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</si>
  <si>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</si>
  <si>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</si>
  <si>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</si>
  <si>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</si>
  <si>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</si>
  <si>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</si>
  <si>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</si>
  <si>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</si>
  <si>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</si>
  <si>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</si>
  <si>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</si>
  <si>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</si>
  <si>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</si>
  <si>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</si>
  <si>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</si>
  <si>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</si>
  <si>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</si>
  <si>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</si>
  <si>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</si>
  <si>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</si>
  <si>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</si>
  <si>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</si>
  <si>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</si>
  <si>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</si>
  <si>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</si>
  <si>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</si>
  <si>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</si>
  <si>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</si>
  <si>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</si>
  <si>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"საქართველოს საბანკო დაწესებულებებისათვის ბუღალტრული აღრიცხვის ანგარიშთა გეგმის და ანგარიშთა გეგმის გამოყენების ინსტრუქციის“  შესაბამისად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</si>
  <si>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</si>
  <si>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</si>
  <si>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</si>
  <si>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</si>
  <si>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</si>
  <si>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</si>
  <si>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</si>
  <si>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</si>
  <si>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</si>
  <si>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</si>
  <si>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</si>
  <si>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</si>
  <si>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</si>
  <si>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</si>
  <si>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</si>
  <si>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</si>
  <si>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</si>
  <si>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</si>
  <si>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</si>
  <si>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სს "ხალიკ ბანკი საქართველო"</t>
  </si>
  <si>
    <t>არმან დუნაევი</t>
  </si>
  <si>
    <t>ნიკოლოზ გეგუჩაძე</t>
  </si>
  <si>
    <t>http://halykbank.ge</t>
  </si>
  <si>
    <t>ჩვეულებრივი აქციები</t>
  </si>
  <si>
    <t>ცხრილი 9.2</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</si>
  <si>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</si>
  <si>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</si>
  <si>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</si>
  <si>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r>
      <t>საზედამხედველო კაპიტალი</t>
    </r>
    <r>
      <rPr>
        <b/>
        <vertAlign val="superscript"/>
        <sz val="10"/>
        <color theme="1"/>
        <rFont val="Arial"/>
        <family val="2"/>
      </rPr>
      <t>1</t>
    </r>
  </si>
  <si>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</si>
  <si>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</si>
  <si>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</si>
  <si>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</si>
  <si>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</si>
  <si>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</si>
  <si>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</si>
  <si>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</si>
  <si>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</si>
  <si>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</si>
  <si>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</si>
  <si>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</si>
  <si>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</si>
  <si>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</si>
  <si>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</si>
  <si>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</si>
  <si>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</si>
  <si>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</si>
  <si>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ცხრილი 9.3</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</si>
  <si>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</si>
  <si>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</si>
  <si>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</si>
  <si>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</si>
  <si>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</si>
  <si>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</si>
  <si>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</si>
  <si>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</si>
  <si>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</si>
  <si>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</si>
  <si>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</si>
  <si>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</si>
  <si>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განმარტებები გვერდებისთვის 9.2. MREL1, ცხრილი 9.2 და 9.3. MREL2, 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</si>
  <si>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</si>
  <si>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</si>
  <si>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</si>
  <si>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</si>
  <si>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</si>
  <si>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</si>
  <si>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არმან დუნაევი </t>
  </si>
  <si>
    <t>დამოუკიდებელი წევრი</t>
  </si>
  <si>
    <t>ჩინგიზ კანაპიანოვი</t>
  </si>
  <si>
    <t xml:space="preserve">ალია კარპიკოვა </t>
  </si>
  <si>
    <t>არადამოუკიდებელ წევრი</t>
  </si>
  <si>
    <t xml:space="preserve">ვიქტორ სკრილი </t>
  </si>
  <si>
    <t>ნათია სვანაძე</t>
  </si>
  <si>
    <t>გენერალური დირექტორი/შეფასება, უსაფრთხოება, კადრები, ფინანსური მონიტორინგი,  მარკეტინგი, იურიდიული</t>
  </si>
  <si>
    <t xml:space="preserve">კონსტანტინე გორდეზიანი </t>
  </si>
  <si>
    <t>გენერალური დირექტორის მოადგილე/საკრედიტო რისკები, ფინანსური რისკები, საოპერაციო რისკები</t>
  </si>
  <si>
    <t>შოთა ჭყოიძე</t>
  </si>
  <si>
    <t>გენერალური დირექტორის მოადგილე/საცალო დაკრედიტება, საბანკო პროდუქტები, საბარათე სისტემები, კონტაქტ-ცენტრი. საინფორმაციო ტექნოლოგიები (პროგრამული უზრუნველყოფა და ინფრასტრუქტურა)</t>
  </si>
  <si>
    <t>მარინა ტანკაროვა</t>
  </si>
  <si>
    <t>გენერალური დირექტორის მოადგილე/ბუღალტერია, ფინანსები, ანგარიშწორება და საკორესპონდენტო ურთიერთობები. სამეურნეო, კანცელარია, საკრედიტო ადმინისტრირება, ცენტრალიზებული ბექ-ოფისი</t>
  </si>
  <si>
    <t>თამარ გოდერძიშვილი</t>
  </si>
  <si>
    <t>გენერალური დირექტორის მოადგილე/კორპორატიული, მცირე და საშუალო ბიზნესის დაკრედიტება, საკრედიტო ანალიზი, ხაზინა</t>
  </si>
  <si>
    <t>სს "ყაზახეთის სახალხო ბანკი"</t>
  </si>
  <si>
    <t>ტიმურ ყულიბაევი</t>
  </si>
  <si>
    <t>დინარა ყულიბაევა</t>
  </si>
  <si>
    <t>The Bank of New York (ნომინალური მფლობელი)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</si>
</sst>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s>
  <fonts count="156">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b/>
      <i/>
      <sz val="11"/>
      <color theme="1"/>
      <name val="Calibri"/>
      <family val="2"/>
      <scheme val="minor"/>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sz val="8"/>
      <color theme="1"/>
      <name val="Sylfaen"/>
      <family val="1"/>
    </font>
  </fonts>
  <fills count="89">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rgb="FF92D050"/>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s>
  <borders count="161">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medium">
        <color indexed="64"/>
      </right>
      <top style="thin">
        <color indexed="64"/>
      </top>
      <bottom style="thin">
        <color theme="6" tint="-0.499984740745262"/>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4" fillId="0" borderId="0"/>
    <xf numFmtId="168" fontId="25" fillId="37" borderId="0"/>
    <xf numFmtId="169" fontId="25" fillId="37" borderId="0"/>
    <xf numFmtId="168" fontId="25" fillId="37" borderId="0"/>
    <xf numFmtId="0" fontId="26" fillId="38"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0" fontId="26"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168" fontId="27" fillId="38" borderId="0" applyNumberFormat="0" applyBorder="0" applyAlignment="0" applyProtection="0"/>
    <xf numFmtId="169" fontId="27" fillId="38" borderId="0" applyNumberFormat="0" applyBorder="0" applyAlignment="0" applyProtection="0"/>
    <xf numFmtId="168" fontId="27"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168" fontId="27" fillId="39" borderId="0" applyNumberFormat="0" applyBorder="0" applyAlignment="0" applyProtection="0"/>
    <xf numFmtId="169" fontId="27" fillId="39" borderId="0" applyNumberFormat="0" applyBorder="0" applyAlignment="0" applyProtection="0"/>
    <xf numFmtId="168" fontId="27"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168" fontId="27" fillId="40" borderId="0" applyNumberFormat="0" applyBorder="0" applyAlignment="0" applyProtection="0"/>
    <xf numFmtId="169" fontId="27" fillId="40" borderId="0" applyNumberFormat="0" applyBorder="0" applyAlignment="0" applyProtection="0"/>
    <xf numFmtId="168" fontId="27"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168" fontId="27" fillId="42" borderId="0" applyNumberFormat="0" applyBorder="0" applyAlignment="0" applyProtection="0"/>
    <xf numFmtId="169" fontId="27" fillId="42" borderId="0" applyNumberFormat="0" applyBorder="0" applyAlignment="0" applyProtection="0"/>
    <xf numFmtId="168" fontId="27"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168" fontId="27" fillId="43" borderId="0" applyNumberFormat="0" applyBorder="0" applyAlignment="0" applyProtection="0"/>
    <xf numFmtId="169" fontId="27" fillId="43" borderId="0" applyNumberFormat="0" applyBorder="0" applyAlignment="0" applyProtection="0"/>
    <xf numFmtId="168" fontId="27" fillId="43"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168" fontId="27" fillId="45" borderId="0" applyNumberFormat="0" applyBorder="0" applyAlignment="0" applyProtection="0"/>
    <xf numFmtId="169" fontId="27" fillId="45" borderId="0" applyNumberFormat="0" applyBorder="0" applyAlignment="0" applyProtection="0"/>
    <xf numFmtId="168" fontId="27"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168" fontId="27" fillId="46" borderId="0" applyNumberFormat="0" applyBorder="0" applyAlignment="0" applyProtection="0"/>
    <xf numFmtId="169" fontId="27" fillId="46" borderId="0" applyNumberFormat="0" applyBorder="0" applyAlignment="0" applyProtection="0"/>
    <xf numFmtId="168" fontId="27"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168" fontId="27" fillId="41" borderId="0" applyNumberFormat="0" applyBorder="0" applyAlignment="0" applyProtection="0"/>
    <xf numFmtId="169" fontId="27" fillId="41" borderId="0" applyNumberFormat="0" applyBorder="0" applyAlignment="0" applyProtection="0"/>
    <xf numFmtId="168" fontId="27"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168" fontId="27" fillId="44" borderId="0" applyNumberFormat="0" applyBorder="0" applyAlignment="0" applyProtection="0"/>
    <xf numFmtId="169" fontId="27" fillId="44" borderId="0" applyNumberFormat="0" applyBorder="0" applyAlignment="0" applyProtection="0"/>
    <xf numFmtId="168" fontId="27"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168" fontId="27" fillId="47" borderId="0" applyNumberFormat="0" applyBorder="0" applyAlignment="0" applyProtection="0"/>
    <xf numFmtId="169" fontId="27" fillId="47" borderId="0" applyNumberFormat="0" applyBorder="0" applyAlignment="0" applyProtection="0"/>
    <xf numFmtId="168" fontId="27" fillId="47"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168" fontId="30" fillId="48" borderId="0" applyNumberFormat="0" applyBorder="0" applyAlignment="0" applyProtection="0"/>
    <xf numFmtId="169" fontId="30" fillId="48" borderId="0" applyNumberFormat="0" applyBorder="0" applyAlignment="0" applyProtection="0"/>
    <xf numFmtId="168" fontId="30" fillId="48"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168" fontId="30" fillId="45" borderId="0" applyNumberFormat="0" applyBorder="0" applyAlignment="0" applyProtection="0"/>
    <xf numFmtId="169" fontId="30" fillId="45" borderId="0" applyNumberFormat="0" applyBorder="0" applyAlignment="0" applyProtection="0"/>
    <xf numFmtId="168" fontId="30"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168" fontId="30" fillId="46" borderId="0" applyNumberFormat="0" applyBorder="0" applyAlignment="0" applyProtection="0"/>
    <xf numFmtId="169" fontId="30" fillId="46" borderId="0" applyNumberFormat="0" applyBorder="0" applyAlignment="0" applyProtection="0"/>
    <xf numFmtId="168" fontId="30" fillId="46"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168" fontId="30" fillId="51" borderId="0" applyNumberFormat="0" applyBorder="0" applyAlignment="0" applyProtection="0"/>
    <xf numFmtId="169" fontId="30" fillId="51" borderId="0" applyNumberFormat="0" applyBorder="0" applyAlignment="0" applyProtection="0"/>
    <xf numFmtId="168" fontId="30" fillId="51" borderId="0" applyNumberFormat="0" applyBorder="0" applyAlignment="0" applyProtection="0"/>
    <xf numFmtId="0" fontId="28" fillId="51" borderId="0" applyNumberFormat="0" applyBorder="0" applyAlignment="0" applyProtection="0"/>
    <xf numFmtId="0" fontId="26" fillId="52"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168" fontId="30" fillId="54" borderId="0" applyNumberFormat="0" applyBorder="0" applyAlignment="0" applyProtection="0"/>
    <xf numFmtId="169" fontId="30" fillId="54" borderId="0" applyNumberFormat="0" applyBorder="0" applyAlignment="0" applyProtection="0"/>
    <xf numFmtId="168" fontId="30"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6" fillId="55" borderId="0" applyNumberFormat="0" applyBorder="0" applyAlignment="0" applyProtection="0"/>
    <xf numFmtId="0" fontId="26" fillId="56" borderId="0" applyNumberFormat="0" applyBorder="0" applyAlignment="0" applyProtection="0"/>
    <xf numFmtId="0" fontId="28" fillId="57"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168" fontId="30" fillId="58" borderId="0" applyNumberFormat="0" applyBorder="0" applyAlignment="0" applyProtection="0"/>
    <xf numFmtId="169" fontId="30" fillId="58" borderId="0" applyNumberFormat="0" applyBorder="0" applyAlignment="0" applyProtection="0"/>
    <xf numFmtId="168" fontId="30"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6" fillId="55" borderId="0" applyNumberFormat="0" applyBorder="0" applyAlignment="0" applyProtection="0"/>
    <xf numFmtId="0" fontId="26" fillId="59" borderId="0" applyNumberFormat="0" applyBorder="0" applyAlignment="0" applyProtection="0"/>
    <xf numFmtId="0" fontId="28" fillId="56"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168" fontId="30" fillId="60" borderId="0" applyNumberFormat="0" applyBorder="0" applyAlignment="0" applyProtection="0"/>
    <xf numFmtId="169" fontId="30" fillId="60" borderId="0" applyNumberFormat="0" applyBorder="0" applyAlignment="0" applyProtection="0"/>
    <xf numFmtId="168" fontId="30"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6" fillId="52" borderId="0" applyNumberFormat="0" applyBorder="0" applyAlignment="0" applyProtection="0"/>
    <xf numFmtId="0" fontId="26" fillId="56" borderId="0" applyNumberFormat="0" applyBorder="0" applyAlignment="0" applyProtection="0"/>
    <xf numFmtId="0" fontId="28" fillId="56"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168" fontId="30" fillId="49" borderId="0" applyNumberFormat="0" applyBorder="0" applyAlignment="0" applyProtection="0"/>
    <xf numFmtId="169" fontId="30" fillId="49" borderId="0" applyNumberFormat="0" applyBorder="0" applyAlignment="0" applyProtection="0"/>
    <xf numFmtId="168" fontId="30"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6" fillId="61"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168" fontId="30" fillId="50" borderId="0" applyNumberFormat="0" applyBorder="0" applyAlignment="0" applyProtection="0"/>
    <xf numFmtId="169" fontId="30" fillId="50" borderId="0" applyNumberFormat="0" applyBorder="0" applyAlignment="0" applyProtection="0"/>
    <xf numFmtId="168" fontId="30"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6" fillId="55" borderId="0" applyNumberFormat="0" applyBorder="0" applyAlignment="0" applyProtection="0"/>
    <xf numFmtId="0" fontId="26" fillId="62" borderId="0" applyNumberFormat="0" applyBorder="0" applyAlignment="0" applyProtection="0"/>
    <xf numFmtId="0" fontId="28" fillId="62"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168" fontId="30" fillId="63" borderId="0" applyNumberFormat="0" applyBorder="0" applyAlignment="0" applyProtection="0"/>
    <xf numFmtId="169" fontId="30" fillId="63" borderId="0" applyNumberFormat="0" applyBorder="0" applyAlignment="0" applyProtection="0"/>
    <xf numFmtId="168" fontId="30"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168" fontId="33" fillId="39" borderId="0" applyNumberFormat="0" applyBorder="0" applyAlignment="0" applyProtection="0"/>
    <xf numFmtId="169" fontId="33" fillId="39" borderId="0" applyNumberFormat="0" applyBorder="0" applyAlignment="0" applyProtection="0"/>
    <xf numFmtId="168" fontId="33" fillId="39" borderId="0" applyNumberFormat="0" applyBorder="0" applyAlignment="0" applyProtection="0"/>
    <xf numFmtId="0" fontId="31" fillId="39" borderId="0" applyNumberFormat="0" applyBorder="0" applyAlignment="0" applyProtection="0"/>
    <xf numFmtId="170" fontId="34"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1" fontId="36" fillId="0" borderId="0" applyFill="0" applyBorder="0" applyAlignment="0"/>
    <xf numFmtId="171" fontId="36"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0" fontId="35" fillId="0" borderId="0" applyFill="0" applyBorder="0" applyAlignment="0"/>
    <xf numFmtId="172" fontId="36" fillId="0" borderId="0" applyFill="0" applyBorder="0" applyAlignment="0"/>
    <xf numFmtId="173" fontId="36" fillId="0" borderId="0" applyFill="0" applyBorder="0" applyAlignment="0"/>
    <xf numFmtId="174" fontId="36" fillId="0" borderId="0" applyFill="0" applyBorder="0" applyAlignment="0"/>
    <xf numFmtId="175"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68"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68"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69"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68" fontId="39" fillId="64" borderId="38" applyNumberFormat="0" applyAlignment="0" applyProtection="0"/>
    <xf numFmtId="169" fontId="39" fillId="64" borderId="38" applyNumberFormat="0" applyAlignment="0" applyProtection="0"/>
    <xf numFmtId="168" fontId="39" fillId="64" borderId="38" applyNumberFormat="0" applyAlignment="0" applyProtection="0"/>
    <xf numFmtId="168" fontId="39" fillId="64" borderId="38" applyNumberFormat="0" applyAlignment="0" applyProtection="0"/>
    <xf numFmtId="169" fontId="39" fillId="64" borderId="38" applyNumberFormat="0" applyAlignment="0" applyProtection="0"/>
    <xf numFmtId="168" fontId="39" fillId="64" borderId="38" applyNumberFormat="0" applyAlignment="0" applyProtection="0"/>
    <xf numFmtId="168" fontId="39" fillId="64" borderId="38" applyNumberFormat="0" applyAlignment="0" applyProtection="0"/>
    <xf numFmtId="169" fontId="39" fillId="64" borderId="38" applyNumberFormat="0" applyAlignment="0" applyProtection="0"/>
    <xf numFmtId="168" fontId="39" fillId="64" borderId="38" applyNumberFormat="0" applyAlignment="0" applyProtection="0"/>
    <xf numFmtId="168" fontId="39" fillId="64" borderId="38" applyNumberFormat="0" applyAlignment="0" applyProtection="0"/>
    <xf numFmtId="169" fontId="39" fillId="64" borderId="38" applyNumberFormat="0" applyAlignment="0" applyProtection="0"/>
    <xf numFmtId="168" fontId="39" fillId="64" borderId="38" applyNumberFormat="0" applyAlignment="0" applyProtection="0"/>
    <xf numFmtId="0" fontId="37" fillId="64" borderId="38" applyNumberFormat="0" applyAlignment="0" applyProtection="0"/>
    <xf numFmtId="0" fontId="40" fillId="65" borderId="39" applyNumberFormat="0" applyAlignment="0" applyProtection="0"/>
    <xf numFmtId="0" fontId="41" fillId="10" borderId="34" applyNumberFormat="0" applyAlignment="0" applyProtection="0"/>
    <xf numFmtId="168"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0" fontId="40"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0" fontId="41" fillId="10" borderId="34"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169" fontId="42" fillId="65" borderId="39" applyNumberFormat="0" applyAlignment="0" applyProtection="0"/>
    <xf numFmtId="168" fontId="42" fillId="65" borderId="39" applyNumberFormat="0" applyAlignment="0" applyProtection="0"/>
    <xf numFmtId="0" fontId="40"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178"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6"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3"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166" fontId="26" fillId="0" borderId="0" applyFont="0" applyFill="0" applyBorder="0" applyAlignment="0" applyProtection="0"/>
    <xf numFmtId="166"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4" fillId="0" borderId="0"/>
    <xf numFmtId="172" fontId="36"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26"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4" fillId="0" borderId="0"/>
    <xf numFmtId="14" fontId="45" fillId="0" borderId="0" applyFill="0" applyBorder="0" applyAlignment="0"/>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0" applyFont="0" applyFill="0" applyBorder="0" applyAlignment="0" applyProtection="0"/>
    <xf numFmtId="180" fontId="2" fillId="0" borderId="0" applyFont="0" applyFill="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8" borderId="0" applyNumberFormat="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168" fontId="49" fillId="0" borderId="0" applyNumberFormat="0" applyFill="0" applyBorder="0" applyAlignment="0" applyProtection="0"/>
    <xf numFmtId="169" fontId="49" fillId="0" borderId="0" applyNumberFormat="0" applyFill="0" applyBorder="0" applyAlignment="0" applyProtection="0"/>
    <xf numFmtId="168" fontId="49" fillId="0" borderId="0" applyNumberFormat="0" applyFill="0" applyBorder="0" applyAlignment="0" applyProtection="0"/>
    <xf numFmtId="0" fontId="47" fillId="0" borderId="0" applyNumberFormat="0" applyFill="0" applyBorder="0" applyAlignment="0" applyProtection="0"/>
    <xf numFmtId="168" fontId="2" fillId="0" borderId="0"/>
    <xf numFmtId="0" fontId="2" fillId="0" borderId="0"/>
    <xf numFmtId="168" fontId="2" fillId="0" borderId="0"/>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50" fillId="40"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0" fontId="50" fillId="40"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168" fontId="52" fillId="40" borderId="0" applyNumberFormat="0" applyBorder="0" applyAlignment="0" applyProtection="0"/>
    <xf numFmtId="169" fontId="52" fillId="40" borderId="0" applyNumberFormat="0" applyBorder="0" applyAlignment="0" applyProtection="0"/>
    <xf numFmtId="168" fontId="52" fillId="40" borderId="0" applyNumberFormat="0" applyBorder="0" applyAlignment="0" applyProtection="0"/>
    <xf numFmtId="0" fontId="50" fillId="40" borderId="0" applyNumberFormat="0" applyBorder="0" applyAlignment="0" applyProtection="0"/>
    <xf numFmtId="0" fontId="2" fillId="69" borderId="3" applyNumberFormat="0" applyFont="0" applyBorder="0" applyProtection="0">
      <alignment horizontal="center" vertical="center"/>
    </xf>
    <xf numFmtId="0" fontId="53" fillId="0" borderId="29" applyNumberFormat="0" applyAlignment="0" applyProtection="0">
      <alignment horizontal="left" vertical="center"/>
    </xf>
    <xf numFmtId="0" fontId="53" fillId="0" borderId="29" applyNumberFormat="0" applyAlignment="0" applyProtection="0">
      <alignment horizontal="left" vertical="center"/>
    </xf>
    <xf numFmtId="168" fontId="53" fillId="0" borderId="29" applyNumberFormat="0" applyAlignment="0" applyProtection="0">
      <alignment horizontal="left" vertical="center"/>
    </xf>
    <xf numFmtId="0" fontId="53" fillId="0" borderId="9">
      <alignment horizontal="left" vertical="center"/>
    </xf>
    <xf numFmtId="0" fontId="53" fillId="0" borderId="9">
      <alignment horizontal="left" vertical="center"/>
    </xf>
    <xf numFmtId="168" fontId="53" fillId="0" borderId="9">
      <alignment horizontal="left" vertical="center"/>
    </xf>
    <xf numFmtId="0" fontId="54" fillId="0" borderId="41" applyNumberFormat="0" applyFill="0" applyAlignment="0" applyProtection="0"/>
    <xf numFmtId="169" fontId="54" fillId="0" borderId="41" applyNumberFormat="0" applyFill="0" applyAlignment="0" applyProtection="0"/>
    <xf numFmtId="0"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0" fontId="54" fillId="0" borderId="41" applyNumberFormat="0" applyFill="0" applyAlignment="0" applyProtection="0"/>
    <xf numFmtId="0" fontId="55" fillId="0" borderId="42" applyNumberFormat="0" applyFill="0" applyAlignment="0" applyProtection="0"/>
    <xf numFmtId="169" fontId="55" fillId="0" borderId="42" applyNumberFormat="0" applyFill="0" applyAlignment="0" applyProtection="0"/>
    <xf numFmtId="0"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168" fontId="55" fillId="0" borderId="42" applyNumberFormat="0" applyFill="0" applyAlignment="0" applyProtection="0"/>
    <xf numFmtId="169" fontId="55" fillId="0" borderId="42" applyNumberFormat="0" applyFill="0" applyAlignment="0" applyProtection="0"/>
    <xf numFmtId="168" fontId="55" fillId="0" borderId="42" applyNumberFormat="0" applyFill="0" applyAlignment="0" applyProtection="0"/>
    <xf numFmtId="0" fontId="55" fillId="0" borderId="42" applyNumberFormat="0" applyFill="0" applyAlignment="0" applyProtection="0"/>
    <xf numFmtId="0" fontId="56" fillId="0" borderId="43" applyNumberFormat="0" applyFill="0" applyAlignment="0" applyProtection="0"/>
    <xf numFmtId="169" fontId="56" fillId="0" borderId="43" applyNumberFormat="0" applyFill="0" applyAlignment="0" applyProtection="0"/>
    <xf numFmtId="0" fontId="56" fillId="0" borderId="43" applyNumberFormat="0" applyFill="0" applyAlignment="0" applyProtection="0"/>
    <xf numFmtId="168" fontId="56" fillId="0" borderId="43" applyNumberFormat="0" applyFill="0" applyAlignment="0" applyProtection="0"/>
    <xf numFmtId="0" fontId="56" fillId="0" borderId="43" applyNumberFormat="0" applyFill="0" applyAlignment="0" applyProtection="0"/>
    <xf numFmtId="168" fontId="56" fillId="0" borderId="43" applyNumberFormat="0" applyFill="0" applyAlignment="0" applyProtection="0"/>
    <xf numFmtId="0" fontId="56" fillId="0" borderId="43" applyNumberFormat="0" applyFill="0" applyAlignment="0" applyProtection="0"/>
    <xf numFmtId="0" fontId="56" fillId="0" borderId="43" applyNumberFormat="0" applyFill="0" applyAlignment="0" applyProtection="0"/>
    <xf numFmtId="168" fontId="56" fillId="0" borderId="43" applyNumberFormat="0" applyFill="0" applyAlignment="0" applyProtection="0"/>
    <xf numFmtId="169" fontId="56" fillId="0" borderId="43" applyNumberFormat="0" applyFill="0" applyAlignment="0" applyProtection="0"/>
    <xf numFmtId="168" fontId="56" fillId="0" borderId="43" applyNumberFormat="0" applyFill="0" applyAlignment="0" applyProtection="0"/>
    <xf numFmtId="168" fontId="56" fillId="0" borderId="43" applyNumberFormat="0" applyFill="0" applyAlignment="0" applyProtection="0"/>
    <xf numFmtId="169" fontId="56" fillId="0" borderId="43" applyNumberFormat="0" applyFill="0" applyAlignment="0" applyProtection="0"/>
    <xf numFmtId="168" fontId="56" fillId="0" borderId="43" applyNumberFormat="0" applyFill="0" applyAlignment="0" applyProtection="0"/>
    <xf numFmtId="168" fontId="56" fillId="0" borderId="43" applyNumberFormat="0" applyFill="0" applyAlignment="0" applyProtection="0"/>
    <xf numFmtId="169" fontId="56" fillId="0" borderId="43" applyNumberFormat="0" applyFill="0" applyAlignment="0" applyProtection="0"/>
    <xf numFmtId="168" fontId="56" fillId="0" borderId="43" applyNumberFormat="0" applyFill="0" applyAlignment="0" applyProtection="0"/>
    <xf numFmtId="168" fontId="56" fillId="0" borderId="43" applyNumberFormat="0" applyFill="0" applyAlignment="0" applyProtection="0"/>
    <xf numFmtId="169" fontId="56" fillId="0" borderId="43" applyNumberFormat="0" applyFill="0" applyAlignment="0" applyProtection="0"/>
    <xf numFmtId="168" fontId="56" fillId="0" borderId="43" applyNumberFormat="0" applyFill="0" applyAlignment="0" applyProtection="0"/>
    <xf numFmtId="0" fontId="56" fillId="0" borderId="43" applyNumberFormat="0" applyFill="0" applyAlignment="0" applyProtection="0"/>
    <xf numFmtId="0" fontId="56" fillId="0" borderId="0" applyNumberFormat="0" applyFill="0" applyBorder="0" applyAlignment="0" applyProtection="0"/>
    <xf numFmtId="169" fontId="56" fillId="0" borderId="0" applyNumberFormat="0" applyFill="0" applyBorder="0" applyAlignment="0" applyProtection="0"/>
    <xf numFmtId="0"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168" fontId="56" fillId="0" borderId="0" applyNumberFormat="0" applyFill="0" applyBorder="0" applyAlignment="0" applyProtection="0"/>
    <xf numFmtId="169" fontId="56" fillId="0" borderId="0" applyNumberFormat="0" applyFill="0" applyBorder="0" applyAlignment="0" applyProtection="0"/>
    <xf numFmtId="168" fontId="56" fillId="0" borderId="0" applyNumberFormat="0" applyFill="0" applyBorder="0" applyAlignment="0" applyProtection="0"/>
    <xf numFmtId="0" fontId="56" fillId="0" borderId="0" applyNumberFormat="0" applyFill="0" applyBorder="0" applyAlignment="0" applyProtection="0"/>
    <xf numFmtId="37" fontId="57" fillId="0" borderId="0"/>
    <xf numFmtId="168" fontId="58" fillId="0" borderId="0"/>
    <xf numFmtId="0" fontId="58" fillId="0" borderId="0"/>
    <xf numFmtId="168" fontId="58" fillId="0" borderId="0"/>
    <xf numFmtId="168" fontId="53" fillId="0" borderId="0"/>
    <xf numFmtId="0" fontId="53" fillId="0" borderId="0"/>
    <xf numFmtId="168" fontId="53" fillId="0" borderId="0"/>
    <xf numFmtId="168" fontId="59" fillId="0" borderId="0"/>
    <xf numFmtId="0" fontId="59" fillId="0" borderId="0"/>
    <xf numFmtId="168" fontId="59"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0" fontId="61"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3" fillId="0" borderId="0" applyNumberFormat="0" applyFill="0" applyBorder="0" applyAlignment="0" applyProtection="0">
      <alignment vertical="top"/>
      <protection locked="0"/>
    </xf>
    <xf numFmtId="169" fontId="63" fillId="0" borderId="0" applyNumberFormat="0" applyFill="0" applyBorder="0" applyAlignment="0" applyProtection="0">
      <alignment vertical="top"/>
      <protection locked="0"/>
    </xf>
    <xf numFmtId="168" fontId="63" fillId="0" borderId="0" applyNumberFormat="0" applyFill="0" applyBorder="0" applyAlignment="0" applyProtection="0">
      <alignment vertical="top"/>
      <protection locked="0"/>
    </xf>
    <xf numFmtId="168" fontId="64" fillId="0" borderId="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68"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68"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69"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68" fontId="67" fillId="43" borderId="38" applyNumberFormat="0" applyAlignment="0" applyProtection="0"/>
    <xf numFmtId="169" fontId="67" fillId="43" borderId="38" applyNumberFormat="0" applyAlignment="0" applyProtection="0"/>
    <xf numFmtId="168" fontId="67" fillId="43" borderId="38" applyNumberFormat="0" applyAlignment="0" applyProtection="0"/>
    <xf numFmtId="168" fontId="67" fillId="43" borderId="38" applyNumberFormat="0" applyAlignment="0" applyProtection="0"/>
    <xf numFmtId="169" fontId="67" fillId="43" borderId="38" applyNumberFormat="0" applyAlignment="0" applyProtection="0"/>
    <xf numFmtId="168" fontId="67" fillId="43" borderId="38" applyNumberFormat="0" applyAlignment="0" applyProtection="0"/>
    <xf numFmtId="168" fontId="67" fillId="43" borderId="38" applyNumberFormat="0" applyAlignment="0" applyProtection="0"/>
    <xf numFmtId="169" fontId="67" fillId="43" borderId="38" applyNumberFormat="0" applyAlignment="0" applyProtection="0"/>
    <xf numFmtId="168" fontId="67" fillId="43" borderId="38" applyNumberFormat="0" applyAlignment="0" applyProtection="0"/>
    <xf numFmtId="168" fontId="67" fillId="43" borderId="38" applyNumberFormat="0" applyAlignment="0" applyProtection="0"/>
    <xf numFmtId="169" fontId="67" fillId="43" borderId="38" applyNumberFormat="0" applyAlignment="0" applyProtection="0"/>
    <xf numFmtId="168" fontId="67" fillId="43" borderId="38" applyNumberFormat="0" applyAlignment="0" applyProtection="0"/>
    <xf numFmtId="0" fontId="65" fillId="43" borderId="38" applyNumberFormat="0" applyAlignment="0" applyProtection="0"/>
    <xf numFmtId="3" fontId="2" fillId="72" borderId="3" applyFont="0">
      <alignment horizontal="right" vertical="center"/>
      <protection locked="0"/>
    </xf>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0" fontId="68" fillId="0" borderId="44" applyNumberFormat="0" applyFill="0" applyAlignment="0" applyProtection="0"/>
    <xf numFmtId="0" fontId="69" fillId="0" borderId="33" applyNumberFormat="0" applyFill="0" applyAlignment="0" applyProtection="0"/>
    <xf numFmtId="168" fontId="70" fillId="0" borderId="44" applyNumberFormat="0" applyFill="0" applyAlignment="0" applyProtection="0"/>
    <xf numFmtId="168" fontId="70" fillId="0" borderId="44" applyNumberFormat="0" applyFill="0" applyAlignment="0" applyProtection="0"/>
    <xf numFmtId="169" fontId="70" fillId="0" borderId="44" applyNumberFormat="0" applyFill="0" applyAlignment="0" applyProtection="0"/>
    <xf numFmtId="0" fontId="68" fillId="0" borderId="44"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168" fontId="70" fillId="0" borderId="44" applyNumberFormat="0" applyFill="0" applyAlignment="0" applyProtection="0"/>
    <xf numFmtId="169" fontId="70" fillId="0" borderId="44" applyNumberFormat="0" applyFill="0" applyAlignment="0" applyProtection="0"/>
    <xf numFmtId="168" fontId="70" fillId="0" borderId="44" applyNumberFormat="0" applyFill="0" applyAlignment="0" applyProtection="0"/>
    <xf numFmtId="168" fontId="70" fillId="0" borderId="44" applyNumberFormat="0" applyFill="0" applyAlignment="0" applyProtection="0"/>
    <xf numFmtId="169" fontId="70" fillId="0" borderId="44" applyNumberFormat="0" applyFill="0" applyAlignment="0" applyProtection="0"/>
    <xf numFmtId="168" fontId="70" fillId="0" borderId="44" applyNumberFormat="0" applyFill="0" applyAlignment="0" applyProtection="0"/>
    <xf numFmtId="168" fontId="70" fillId="0" borderId="44" applyNumberFormat="0" applyFill="0" applyAlignment="0" applyProtection="0"/>
    <xf numFmtId="169" fontId="70" fillId="0" borderId="44" applyNumberFormat="0" applyFill="0" applyAlignment="0" applyProtection="0"/>
    <xf numFmtId="168" fontId="70" fillId="0" borderId="44" applyNumberFormat="0" applyFill="0" applyAlignment="0" applyProtection="0"/>
    <xf numFmtId="168" fontId="70" fillId="0" borderId="44" applyNumberFormat="0" applyFill="0" applyAlignment="0" applyProtection="0"/>
    <xf numFmtId="169" fontId="70" fillId="0" borderId="44" applyNumberFormat="0" applyFill="0" applyAlignment="0" applyProtection="0"/>
    <xf numFmtId="168" fontId="70" fillId="0" borderId="44" applyNumberFormat="0" applyFill="0" applyAlignment="0" applyProtection="0"/>
    <xf numFmtId="0" fontId="68"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1" fillId="73"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0" fontId="71" fillId="73"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168" fontId="73" fillId="73" borderId="0" applyNumberFormat="0" applyBorder="0" applyAlignment="0" applyProtection="0"/>
    <xf numFmtId="169" fontId="73" fillId="73" borderId="0" applyNumberFormat="0" applyBorder="0" applyAlignment="0" applyProtection="0"/>
    <xf numFmtId="168" fontId="73" fillId="73" borderId="0" applyNumberFormat="0" applyBorder="0" applyAlignment="0" applyProtection="0"/>
    <xf numFmtId="0" fontId="71" fillId="73" borderId="0" applyNumberFormat="0" applyBorder="0" applyAlignment="0" applyProtection="0"/>
    <xf numFmtId="1" fontId="74" fillId="0" borderId="0" applyProtection="0"/>
    <xf numFmtId="168" fontId="25" fillId="0" borderId="45"/>
    <xf numFmtId="169" fontId="25" fillId="0" borderId="45"/>
    <xf numFmtId="168" fontId="25"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5" fillId="0" borderId="0"/>
    <xf numFmtId="181" fontId="2"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0" fontId="76" fillId="0" borderId="0"/>
    <xf numFmtId="0" fontId="75" fillId="0" borderId="0"/>
    <xf numFmtId="179" fontId="27" fillId="0" borderId="0"/>
    <xf numFmtId="179" fontId="2" fillId="0" borderId="0"/>
    <xf numFmtId="179" fontId="2" fillId="0" borderId="0"/>
    <xf numFmtId="0" fontId="2" fillId="0" borderId="0"/>
    <xf numFmtId="0" fontId="2"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7"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7"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7" fillId="0" borderId="0"/>
    <xf numFmtId="168" fontId="27" fillId="0" borderId="0"/>
    <xf numFmtId="0" fontId="27"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68" fontId="27" fillId="0" borderId="0"/>
    <xf numFmtId="0" fontId="27" fillId="0" borderId="0"/>
    <xf numFmtId="0" fontId="27" fillId="0" borderId="0"/>
    <xf numFmtId="0" fontId="2"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6" fillId="0" borderId="0"/>
    <xf numFmtId="179" fontId="27" fillId="0" borderId="0"/>
    <xf numFmtId="179" fontId="27"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7" fillId="0" borderId="0"/>
    <xf numFmtId="179" fontId="27" fillId="0" borderId="0"/>
    <xf numFmtId="179" fontId="27" fillId="0" borderId="0"/>
    <xf numFmtId="179" fontId="27" fillId="0" borderId="0"/>
    <xf numFmtId="179"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2"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7"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4" fillId="0" borderId="0"/>
    <xf numFmtId="0" fontId="27" fillId="0" borderId="0"/>
    <xf numFmtId="0" fontId="2" fillId="0" borderId="0"/>
    <xf numFmtId="0" fontId="26" fillId="0" borderId="0"/>
    <xf numFmtId="168" fontId="24" fillId="0" borderId="0"/>
    <xf numFmtId="0" fontId="2" fillId="0" borderId="0"/>
    <xf numFmtId="0" fontId="1" fillId="0" borderId="0"/>
    <xf numFmtId="0" fontId="1" fillId="0" borderId="0"/>
    <xf numFmtId="179"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7" fillId="0" borderId="0"/>
    <xf numFmtId="0" fontId="27" fillId="0" borderId="0"/>
    <xf numFmtId="168" fontId="24" fillId="0" borderId="0"/>
    <xf numFmtId="0" fontId="64" fillId="0" borderId="0"/>
    <xf numFmtId="0" fontId="2" fillId="0" borderId="0"/>
    <xf numFmtId="168" fontId="24" fillId="0" borderId="0"/>
    <xf numFmtId="0" fontId="1" fillId="0" borderId="0"/>
    <xf numFmtId="179"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79"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179" fontId="2" fillId="0" borderId="0"/>
    <xf numFmtId="0" fontId="2" fillId="0" borderId="0"/>
    <xf numFmtId="179" fontId="2" fillId="0" borderId="0"/>
    <xf numFmtId="0" fontId="2" fillId="0" borderId="0"/>
    <xf numFmtId="179" fontId="2" fillId="0" borderId="0"/>
    <xf numFmtId="0" fontId="2"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7" fillId="0" borderId="0"/>
    <xf numFmtId="168" fontId="24" fillId="0" borderId="0"/>
    <xf numFmtId="168" fontId="24" fillId="0" borderId="0"/>
    <xf numFmtId="0" fontId="1" fillId="0" borderId="0"/>
    <xf numFmtId="179" fontId="27" fillId="0" borderId="0"/>
    <xf numFmtId="179" fontId="27"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7" fillId="0" borderId="0"/>
    <xf numFmtId="179" fontId="27"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0" borderId="0"/>
    <xf numFmtId="179" fontId="27"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79" fontId="2"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7"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5" fillId="0" borderId="0"/>
    <xf numFmtId="0" fontId="8"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5" fillId="0" borderId="0"/>
    <xf numFmtId="0" fontId="25" fillId="0" borderId="0"/>
    <xf numFmtId="0" fontId="25" fillId="0" borderId="0"/>
    <xf numFmtId="179" fontId="8" fillId="0" borderId="0"/>
    <xf numFmtId="0" fontId="25" fillId="0" borderId="0"/>
    <xf numFmtId="179" fontId="25" fillId="0" borderId="0"/>
    <xf numFmtId="0" fontId="25" fillId="0" borderId="0"/>
    <xf numFmtId="0" fontId="2" fillId="0" borderId="0"/>
    <xf numFmtId="0" fontId="25"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5" fillId="0" borderId="0"/>
    <xf numFmtId="179" fontId="8"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25"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5" fillId="0" borderId="0"/>
    <xf numFmtId="0" fontId="25" fillId="0" borderId="0"/>
    <xf numFmtId="168" fontId="25" fillId="0" borderId="0"/>
    <xf numFmtId="0" fontId="75" fillId="0" borderId="0"/>
    <xf numFmtId="168"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5" fillId="0" borderId="0"/>
    <xf numFmtId="0" fontId="8" fillId="0" borderId="0"/>
    <xf numFmtId="0" fontId="75" fillId="0" borderId="0"/>
    <xf numFmtId="168" fontId="8" fillId="0" borderId="0"/>
    <xf numFmtId="0" fontId="75" fillId="0" borderId="0"/>
    <xf numFmtId="168" fontId="8"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179" fontId="8"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179" fontId="2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5"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5" fillId="0" borderId="0"/>
    <xf numFmtId="179" fontId="25" fillId="0" borderId="0"/>
    <xf numFmtId="179" fontId="25" fillId="0" borderId="0"/>
    <xf numFmtId="179"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3" fillId="0" borderId="0"/>
    <xf numFmtId="0" fontId="2" fillId="0" borderId="0"/>
    <xf numFmtId="0" fontId="75" fillId="0" borderId="0"/>
    <xf numFmtId="168" fontId="43"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5" fillId="0" borderId="0"/>
    <xf numFmtId="0" fontId="2" fillId="0" borderId="0"/>
    <xf numFmtId="0" fontId="7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9" fontId="2"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69"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168" fontId="2"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68"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79" fillId="0" borderId="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68"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168" fontId="2" fillId="0" borderId="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69"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0"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1" fillId="0" borderId="0"/>
    <xf numFmtId="0" fontId="81" fillId="0" borderId="0"/>
    <xf numFmtId="168" fontId="81" fillId="0" borderId="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68"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68"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69"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68" fontId="84" fillId="64" borderId="47" applyNumberFormat="0" applyAlignment="0" applyProtection="0"/>
    <xf numFmtId="169" fontId="84" fillId="64" borderId="47" applyNumberFormat="0" applyAlignment="0" applyProtection="0"/>
    <xf numFmtId="168" fontId="84" fillId="64" borderId="47" applyNumberFormat="0" applyAlignment="0" applyProtection="0"/>
    <xf numFmtId="168" fontId="84" fillId="64" borderId="47" applyNumberFormat="0" applyAlignment="0" applyProtection="0"/>
    <xf numFmtId="169" fontId="84" fillId="64" borderId="47" applyNumberFormat="0" applyAlignment="0" applyProtection="0"/>
    <xf numFmtId="168" fontId="84" fillId="64" borderId="47" applyNumberFormat="0" applyAlignment="0" applyProtection="0"/>
    <xf numFmtId="168" fontId="84" fillId="64" borderId="47" applyNumberFormat="0" applyAlignment="0" applyProtection="0"/>
    <xf numFmtId="169" fontId="84" fillId="64" borderId="47" applyNumberFormat="0" applyAlignment="0" applyProtection="0"/>
    <xf numFmtId="168" fontId="84" fillId="64" borderId="47" applyNumberFormat="0" applyAlignment="0" applyProtection="0"/>
    <xf numFmtId="168" fontId="84" fillId="64" borderId="47" applyNumberFormat="0" applyAlignment="0" applyProtection="0"/>
    <xf numFmtId="169" fontId="84" fillId="64" borderId="47" applyNumberFormat="0" applyAlignment="0" applyProtection="0"/>
    <xf numFmtId="168" fontId="84" fillId="64" borderId="47" applyNumberFormat="0" applyAlignment="0" applyProtection="0"/>
    <xf numFmtId="0" fontId="82" fillId="64" borderId="47" applyNumberFormat="0" applyAlignment="0" applyProtection="0"/>
    <xf numFmtId="0" fontId="24" fillId="0" borderId="0"/>
    <xf numFmtId="175" fontId="36" fillId="0" borderId="0" applyFont="0" applyFill="0" applyBorder="0" applyAlignment="0" applyProtection="0"/>
    <xf numFmtId="186" fontId="3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8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6" fillId="0" borderId="0" applyFill="0" applyBorder="0" applyAlignment="0"/>
    <xf numFmtId="172" fontId="36" fillId="0" borderId="0" applyFill="0" applyBorder="0" applyAlignment="0"/>
    <xf numFmtId="171" fontId="36" fillId="0" borderId="0" applyFill="0" applyBorder="0" applyAlignment="0"/>
    <xf numFmtId="176" fontId="36" fillId="0" borderId="0" applyFill="0" applyBorder="0" applyAlignment="0"/>
    <xf numFmtId="172" fontId="36" fillId="0" borderId="0" applyFill="0" applyBorder="0" applyAlignment="0"/>
    <xf numFmtId="168" fontId="2" fillId="0" borderId="0"/>
    <xf numFmtId="0" fontId="2" fillId="0" borderId="0"/>
    <xf numFmtId="168" fontId="2" fillId="0" borderId="0"/>
    <xf numFmtId="187" fontId="64" fillId="0" borderId="3" applyNumberFormat="0">
      <alignment horizontal="center" vertical="top" wrapText="1"/>
    </xf>
    <xf numFmtId="0" fontId="86"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7" fillId="0" borderId="0"/>
    <xf numFmtId="0" fontId="24" fillId="0" borderId="0"/>
    <xf numFmtId="0" fontId="88" fillId="0" borderId="0"/>
    <xf numFmtId="0" fontId="88" fillId="0" borderId="0"/>
    <xf numFmtId="168" fontId="24" fillId="0" borderId="0"/>
    <xf numFmtId="168" fontId="24" fillId="0" borderId="0"/>
    <xf numFmtId="0" fontId="89" fillId="0" borderId="0"/>
    <xf numFmtId="0" fontId="90" fillId="0" borderId="0"/>
    <xf numFmtId="0" fontId="89" fillId="0" borderId="0"/>
    <xf numFmtId="0" fontId="89" fillId="0" borderId="0"/>
    <xf numFmtId="0" fontId="89" fillId="0" borderId="0"/>
    <xf numFmtId="0" fontId="89" fillId="0" borderId="0"/>
    <xf numFmtId="0" fontId="89" fillId="0" borderId="0"/>
    <xf numFmtId="49" fontId="45" fillId="0" borderId="0" applyFill="0" applyBorder="0" applyAlignment="0"/>
    <xf numFmtId="189" fontId="36" fillId="0" borderId="0" applyFill="0" applyBorder="0" applyAlignment="0"/>
    <xf numFmtId="190" fontId="36" fillId="0" borderId="0" applyFill="0" applyBorder="0" applyAlignment="0"/>
    <xf numFmtId="0" fontId="91" fillId="0" borderId="0">
      <alignment horizontal="center" vertical="top"/>
    </xf>
    <xf numFmtId="0" fontId="92" fillId="0" borderId="0" applyNumberFormat="0" applyFill="0" applyBorder="0" applyAlignment="0" applyProtection="0"/>
    <xf numFmtId="169" fontId="92" fillId="0" borderId="0" applyNumberFormat="0" applyFill="0" applyBorder="0" applyAlignment="0" applyProtection="0"/>
    <xf numFmtId="0"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168" fontId="92" fillId="0" borderId="0" applyNumberFormat="0" applyFill="0" applyBorder="0" applyAlignment="0" applyProtection="0"/>
    <xf numFmtId="169" fontId="92" fillId="0" borderId="0" applyNumberFormat="0" applyFill="0" applyBorder="0" applyAlignment="0" applyProtection="0"/>
    <xf numFmtId="168" fontId="92" fillId="0" borderId="0" applyNumberFormat="0" applyFill="0" applyBorder="0" applyAlignment="0" applyProtection="0"/>
    <xf numFmtId="0" fontId="92" fillId="0" borderId="0" applyNumberFormat="0" applyFill="0" applyBorder="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68"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68"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69"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68" fontId="93" fillId="0" borderId="48" applyNumberFormat="0" applyFill="0" applyAlignment="0" applyProtection="0"/>
    <xf numFmtId="169" fontId="93" fillId="0" borderId="48" applyNumberFormat="0" applyFill="0" applyAlignment="0" applyProtection="0"/>
    <xf numFmtId="168" fontId="93" fillId="0" borderId="48" applyNumberFormat="0" applyFill="0" applyAlignment="0" applyProtection="0"/>
    <xf numFmtId="168" fontId="93" fillId="0" borderId="48" applyNumberFormat="0" applyFill="0" applyAlignment="0" applyProtection="0"/>
    <xf numFmtId="169" fontId="93" fillId="0" borderId="48" applyNumberFormat="0" applyFill="0" applyAlignment="0" applyProtection="0"/>
    <xf numFmtId="168" fontId="93" fillId="0" borderId="48" applyNumberFormat="0" applyFill="0" applyAlignment="0" applyProtection="0"/>
    <xf numFmtId="168" fontId="93" fillId="0" borderId="48" applyNumberFormat="0" applyFill="0" applyAlignment="0" applyProtection="0"/>
    <xf numFmtId="169" fontId="93" fillId="0" borderId="48" applyNumberFormat="0" applyFill="0" applyAlignment="0" applyProtection="0"/>
    <xf numFmtId="168" fontId="93" fillId="0" borderId="48" applyNumberFormat="0" applyFill="0" applyAlignment="0" applyProtection="0"/>
    <xf numFmtId="168" fontId="93" fillId="0" borderId="48" applyNumberFormat="0" applyFill="0" applyAlignment="0" applyProtection="0"/>
    <xf numFmtId="169" fontId="93" fillId="0" borderId="48" applyNumberFormat="0" applyFill="0" applyAlignment="0" applyProtection="0"/>
    <xf numFmtId="168" fontId="93" fillId="0" borderId="48" applyNumberFormat="0" applyFill="0" applyAlignment="0" applyProtection="0"/>
    <xf numFmtId="0" fontId="46" fillId="0" borderId="48" applyNumberFormat="0" applyFill="0" applyAlignment="0" applyProtection="0"/>
    <xf numFmtId="0" fontId="24" fillId="0" borderId="49"/>
    <xf numFmtId="185" fontId="80"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5" fillId="0" borderId="0" applyFont="0" applyFill="0" applyBorder="0" applyAlignment="0" applyProtection="0"/>
    <xf numFmtId="192" fontId="2" fillId="0" borderId="0" applyFon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168" fontId="95" fillId="0" borderId="0" applyNumberFormat="0" applyFill="0" applyBorder="0" applyAlignment="0" applyProtection="0"/>
    <xf numFmtId="169" fontId="95" fillId="0" borderId="0" applyNumberFormat="0" applyFill="0" applyBorder="0" applyAlignment="0" applyProtection="0"/>
    <xf numFmtId="168" fontId="95" fillId="0" borderId="0" applyNumberFormat="0" applyFill="0" applyBorder="0" applyAlignment="0" applyProtection="0"/>
    <xf numFmtId="0" fontId="94" fillId="0" borderId="0" applyNumberFormat="0" applyFill="0" applyBorder="0" applyAlignment="0" applyProtection="0"/>
    <xf numFmtId="1" fontId="96" fillId="0" borderId="0" applyFill="0" applyProtection="0">
      <alignment horizontal="right"/>
    </xf>
    <xf numFmtId="42" fontId="97" fillId="0" borderId="0" applyFont="0" applyFill="0" applyBorder="0" applyAlignment="0" applyProtection="0"/>
    <xf numFmtId="44" fontId="97" fillId="0" borderId="0" applyFont="0" applyFill="0" applyBorder="0" applyAlignment="0" applyProtection="0"/>
    <xf numFmtId="0" fontId="98" fillId="0" borderId="0"/>
    <xf numFmtId="0" fontId="99" fillId="0" borderId="0"/>
    <xf numFmtId="38" fontId="25" fillId="0" borderId="0" applyFont="0" applyFill="0" applyBorder="0" applyAlignment="0" applyProtection="0"/>
    <xf numFmtId="40" fontId="25" fillId="0" borderId="0" applyFont="0" applyFill="0" applyBorder="0" applyAlignment="0" applyProtection="0"/>
    <xf numFmtId="41" fontId="97" fillId="0" borderId="0" applyFont="0" applyFill="0" applyBorder="0" applyAlignment="0" applyProtection="0"/>
    <xf numFmtId="43" fontId="97" fillId="0" borderId="0" applyFont="0" applyFill="0" applyBorder="0" applyAlignment="0" applyProtection="0"/>
    <xf numFmtId="0" fontId="2" fillId="0" borderId="0"/>
    <xf numFmtId="9" fontId="1" fillId="0" borderId="0" applyFont="0" applyFill="0" applyBorder="0" applyAlignment="0" applyProtection="0"/>
    <xf numFmtId="0" fontId="46" fillId="0" borderId="102" applyNumberFormat="0" applyFill="0" applyAlignment="0" applyProtection="0"/>
    <xf numFmtId="168" fontId="93" fillId="0" borderId="102" applyNumberFormat="0" applyFill="0" applyAlignment="0" applyProtection="0"/>
    <xf numFmtId="169" fontId="93" fillId="0" borderId="102" applyNumberFormat="0" applyFill="0" applyAlignment="0" applyProtection="0"/>
    <xf numFmtId="168" fontId="93" fillId="0" borderId="102" applyNumberFormat="0" applyFill="0" applyAlignment="0" applyProtection="0"/>
    <xf numFmtId="168" fontId="93" fillId="0" borderId="102" applyNumberFormat="0" applyFill="0" applyAlignment="0" applyProtection="0"/>
    <xf numFmtId="169" fontId="93" fillId="0" borderId="102" applyNumberFormat="0" applyFill="0" applyAlignment="0" applyProtection="0"/>
    <xf numFmtId="168" fontId="93" fillId="0" borderId="102" applyNumberFormat="0" applyFill="0" applyAlignment="0" applyProtection="0"/>
    <xf numFmtId="168" fontId="93" fillId="0" borderId="102" applyNumberFormat="0" applyFill="0" applyAlignment="0" applyProtection="0"/>
    <xf numFmtId="169" fontId="93" fillId="0" borderId="102" applyNumberFormat="0" applyFill="0" applyAlignment="0" applyProtection="0"/>
    <xf numFmtId="168" fontId="93" fillId="0" borderId="102" applyNumberFormat="0" applyFill="0" applyAlignment="0" applyProtection="0"/>
    <xf numFmtId="168" fontId="93" fillId="0" borderId="102" applyNumberFormat="0" applyFill="0" applyAlignment="0" applyProtection="0"/>
    <xf numFmtId="169" fontId="93" fillId="0" borderId="102" applyNumberFormat="0" applyFill="0" applyAlignment="0" applyProtection="0"/>
    <xf numFmtId="168" fontId="93"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169" fontId="93"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168" fontId="93"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168" fontId="93"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0" fontId="46" fillId="0" borderId="102" applyNumberFormat="0" applyFill="0" applyAlignment="0" applyProtection="0"/>
    <xf numFmtId="188" fontId="2" fillId="70" borderId="96" applyFont="0">
      <alignment horizontal="right" vertical="center"/>
    </xf>
    <xf numFmtId="3" fontId="2" fillId="70" borderId="96" applyFont="0">
      <alignment horizontal="right" vertical="center"/>
    </xf>
    <xf numFmtId="0" fontId="82" fillId="64" borderId="101" applyNumberFormat="0" applyAlignment="0" applyProtection="0"/>
    <xf numFmtId="168" fontId="84" fillId="64" borderId="101" applyNumberFormat="0" applyAlignment="0" applyProtection="0"/>
    <xf numFmtId="169" fontId="84" fillId="64" borderId="101" applyNumberFormat="0" applyAlignment="0" applyProtection="0"/>
    <xf numFmtId="168" fontId="84" fillId="64" borderId="101" applyNumberFormat="0" applyAlignment="0" applyProtection="0"/>
    <xf numFmtId="168" fontId="84" fillId="64" borderId="101" applyNumberFormat="0" applyAlignment="0" applyProtection="0"/>
    <xf numFmtId="169" fontId="84" fillId="64" borderId="101" applyNumberFormat="0" applyAlignment="0" applyProtection="0"/>
    <xf numFmtId="168" fontId="84" fillId="64" borderId="101" applyNumberFormat="0" applyAlignment="0" applyProtection="0"/>
    <xf numFmtId="168" fontId="84" fillId="64" borderId="101" applyNumberFormat="0" applyAlignment="0" applyProtection="0"/>
    <xf numFmtId="169" fontId="84" fillId="64" borderId="101" applyNumberFormat="0" applyAlignment="0" applyProtection="0"/>
    <xf numFmtId="168" fontId="84" fillId="64" borderId="101" applyNumberFormat="0" applyAlignment="0" applyProtection="0"/>
    <xf numFmtId="168" fontId="84" fillId="64" borderId="101" applyNumberFormat="0" applyAlignment="0" applyProtection="0"/>
    <xf numFmtId="169" fontId="84" fillId="64" borderId="101" applyNumberFormat="0" applyAlignment="0" applyProtection="0"/>
    <xf numFmtId="168" fontId="84"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169" fontId="84"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168" fontId="84"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168" fontId="84"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0" fontId="82" fillId="64" borderId="101" applyNumberFormat="0" applyAlignment="0" applyProtection="0"/>
    <xf numFmtId="3" fontId="2" fillId="75" borderId="96" applyFont="0">
      <alignment horizontal="right" vertical="center"/>
      <protection locked="0"/>
    </xf>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 fillId="74" borderId="100" applyNumberFormat="0" applyFont="0" applyAlignment="0" applyProtection="0"/>
    <xf numFmtId="0" fontId="26" fillId="74" borderId="100" applyNumberFormat="0" applyFont="0" applyAlignment="0" applyProtection="0"/>
    <xf numFmtId="0" fontId="2" fillId="74" borderId="100" applyNumberFormat="0" applyFont="0" applyAlignment="0" applyProtection="0"/>
    <xf numFmtId="0" fontId="2"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0" fontId="26" fillId="74" borderId="100" applyNumberFormat="0" applyFont="0" applyAlignment="0" applyProtection="0"/>
    <xf numFmtId="3" fontId="2" fillId="72" borderId="96" applyFont="0">
      <alignment horizontal="right" vertical="center"/>
      <protection locked="0"/>
    </xf>
    <xf numFmtId="0" fontId="65" fillId="43" borderId="99" applyNumberFormat="0" applyAlignment="0" applyProtection="0"/>
    <xf numFmtId="168" fontId="67" fillId="43" borderId="99" applyNumberFormat="0" applyAlignment="0" applyProtection="0"/>
    <xf numFmtId="169" fontId="67" fillId="43" borderId="99" applyNumberFormat="0" applyAlignment="0" applyProtection="0"/>
    <xf numFmtId="168" fontId="67" fillId="43" borderId="99" applyNumberFormat="0" applyAlignment="0" applyProtection="0"/>
    <xf numFmtId="168" fontId="67" fillId="43" borderId="99" applyNumberFormat="0" applyAlignment="0" applyProtection="0"/>
    <xf numFmtId="169" fontId="67" fillId="43" borderId="99" applyNumberFormat="0" applyAlignment="0" applyProtection="0"/>
    <xf numFmtId="168" fontId="67" fillId="43" borderId="99" applyNumberFormat="0" applyAlignment="0" applyProtection="0"/>
    <xf numFmtId="168" fontId="67" fillId="43" borderId="99" applyNumberFormat="0" applyAlignment="0" applyProtection="0"/>
    <xf numFmtId="169" fontId="67" fillId="43" borderId="99" applyNumberFormat="0" applyAlignment="0" applyProtection="0"/>
    <xf numFmtId="168" fontId="67" fillId="43" borderId="99" applyNumberFormat="0" applyAlignment="0" applyProtection="0"/>
    <xf numFmtId="168" fontId="67" fillId="43" borderId="99" applyNumberFormat="0" applyAlignment="0" applyProtection="0"/>
    <xf numFmtId="169" fontId="67" fillId="43" borderId="99" applyNumberFormat="0" applyAlignment="0" applyProtection="0"/>
    <xf numFmtId="168" fontId="67"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169" fontId="67"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168" fontId="67"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168" fontId="67"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65" fillId="43" borderId="99" applyNumberFormat="0" applyAlignment="0" applyProtection="0"/>
    <xf numFmtId="0" fontId="2" fillId="71" borderId="97" applyNumberFormat="0" applyFont="0" applyBorder="0" applyProtection="0">
      <alignment horizontal="left" vertical="center"/>
    </xf>
    <xf numFmtId="9" fontId="2" fillId="71" borderId="96" applyFont="0" applyProtection="0">
      <alignment horizontal="right" vertical="center"/>
    </xf>
    <xf numFmtId="3" fontId="2" fillId="71" borderId="96" applyFont="0" applyProtection="0">
      <alignment horizontal="right" vertical="center"/>
    </xf>
    <xf numFmtId="0" fontId="61" fillId="70" borderId="97" applyFont="0" applyBorder="0">
      <alignment horizontal="center" wrapText="1"/>
    </xf>
    <xf numFmtId="168" fontId="53" fillId="0" borderId="94">
      <alignment horizontal="left" vertical="center"/>
    </xf>
    <xf numFmtId="0" fontId="53" fillId="0" borderId="94">
      <alignment horizontal="left" vertical="center"/>
    </xf>
    <xf numFmtId="0" fontId="53" fillId="0" borderId="94">
      <alignment horizontal="left" vertical="center"/>
    </xf>
    <xf numFmtId="0" fontId="2" fillId="69" borderId="96" applyNumberFormat="0" applyFont="0" applyBorder="0" applyProtection="0">
      <alignment horizontal="center" vertical="center"/>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5" fillId="0" borderId="96" applyNumberFormat="0" applyAlignment="0">
      <alignment horizontal="right"/>
      <protection locked="0"/>
    </xf>
    <xf numFmtId="0" fontId="37" fillId="64" borderId="99" applyNumberFormat="0" applyAlignment="0" applyProtection="0"/>
    <xf numFmtId="168" fontId="39" fillId="64" borderId="99" applyNumberFormat="0" applyAlignment="0" applyProtection="0"/>
    <xf numFmtId="169" fontId="39" fillId="64" borderId="99" applyNumberFormat="0" applyAlignment="0" applyProtection="0"/>
    <xf numFmtId="168" fontId="39" fillId="64" borderId="99" applyNumberFormat="0" applyAlignment="0" applyProtection="0"/>
    <xf numFmtId="168" fontId="39" fillId="64" borderId="99" applyNumberFormat="0" applyAlignment="0" applyProtection="0"/>
    <xf numFmtId="169" fontId="39" fillId="64" borderId="99" applyNumberFormat="0" applyAlignment="0" applyProtection="0"/>
    <xf numFmtId="168" fontId="39" fillId="64" borderId="99" applyNumberFormat="0" applyAlignment="0" applyProtection="0"/>
    <xf numFmtId="168" fontId="39" fillId="64" borderId="99" applyNumberFormat="0" applyAlignment="0" applyProtection="0"/>
    <xf numFmtId="169" fontId="39" fillId="64" borderId="99" applyNumberFormat="0" applyAlignment="0" applyProtection="0"/>
    <xf numFmtId="168" fontId="39" fillId="64" borderId="99" applyNumberFormat="0" applyAlignment="0" applyProtection="0"/>
    <xf numFmtId="168" fontId="39" fillId="64" borderId="99" applyNumberFormat="0" applyAlignment="0" applyProtection="0"/>
    <xf numFmtId="169" fontId="39" fillId="64" borderId="99" applyNumberFormat="0" applyAlignment="0" applyProtection="0"/>
    <xf numFmtId="168" fontId="39"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169" fontId="39"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168" fontId="39"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168" fontId="39"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37" fillId="64" borderId="99" applyNumberFormat="0" applyAlignment="0" applyProtection="0"/>
    <xf numFmtId="0" fontId="1" fillId="0" borderId="0"/>
    <xf numFmtId="169" fontId="25" fillId="37" borderId="0"/>
    <xf numFmtId="0" fontId="2" fillId="0" borderId="0">
      <alignment vertical="center"/>
    </xf>
    <xf numFmtId="166" fontId="1" fillId="0" borderId="0" applyFont="0" applyFill="0" applyBorder="0" applyAlignment="0" applyProtection="0"/>
    <xf numFmtId="0" fontId="128" fillId="0" borderId="0"/>
  </cellStyleXfs>
  <cellXfs count="998">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0" fontId="4" fillId="0" borderId="0" xfId="0" applyFont="1" applyFill="1"/>
    <xf numFmtId="167" fontId="3" fillId="0" borderId="0" xfId="0" applyNumberFormat="1" applyFont="1" applyFill="1" applyBorder="1" applyAlignment="1">
      <alignment horizontal="center"/>
    </xf>
    <xf numFmtId="167" fontId="0" fillId="0" borderId="0" xfId="0" applyNumberFormat="1" applyBorder="1" applyAlignment="1">
      <alignment horizontal="center"/>
    </xf>
    <xf numFmtId="167" fontId="5" fillId="0" borderId="0" xfId="0" applyNumberFormat="1" applyFont="1" applyBorder="1" applyAlignment="1">
      <alignment horizontal="center"/>
    </xf>
    <xf numFmtId="0" fontId="9" fillId="0" borderId="16" xfId="0" applyFont="1" applyBorder="1"/>
    <xf numFmtId="0" fontId="12" fillId="0" borderId="0" xfId="0" applyFont="1" applyBorder="1"/>
    <xf numFmtId="0" fontId="12" fillId="0" borderId="0" xfId="0" applyFont="1"/>
    <xf numFmtId="0" fontId="9" fillId="0" borderId="0" xfId="0" applyFont="1" applyBorder="1" applyAlignment="1">
      <alignment horizontal="right" wrapText="1"/>
    </xf>
    <xf numFmtId="0" fontId="9" fillId="0" borderId="19" xfId="0" applyFont="1" applyBorder="1" applyAlignment="1">
      <alignment vertical="center"/>
    </xf>
    <xf numFmtId="0" fontId="7" fillId="0" borderId="0" xfId="0" applyFont="1"/>
    <xf numFmtId="0" fontId="9" fillId="0" borderId="0" xfId="11" applyFont="1" applyFill="1" applyBorder="1" applyProtection="1"/>
    <xf numFmtId="0" fontId="4" fillId="0" borderId="0" xfId="0" applyFont="1" applyBorder="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applyFill="1" applyBorder="1" applyAlignment="1" applyProtection="1"/>
    <xf numFmtId="0" fontId="9" fillId="0" borderId="8" xfId="0" applyFont="1" applyBorder="1" applyAlignment="1">
      <alignment wrapText="1"/>
    </xf>
    <xf numFmtId="0" fontId="9" fillId="0" borderId="21" xfId="0" applyFont="1" applyBorder="1" applyAlignment="1">
      <alignment wrapText="1"/>
    </xf>
    <xf numFmtId="0" fontId="7" fillId="0" borderId="0" xfId="0" applyFont="1" applyBorder="1"/>
    <xf numFmtId="0" fontId="6" fillId="0" borderId="0" xfId="0" applyFont="1" applyAlignment="1">
      <alignment horizontal="center"/>
    </xf>
    <xf numFmtId="0" fontId="10" fillId="0" borderId="0" xfId="0" applyFont="1" applyFill="1" applyBorder="1" applyAlignment="1">
      <alignment horizontal="center" wrapText="1"/>
    </xf>
    <xf numFmtId="0" fontId="13" fillId="0" borderId="8" xfId="0" applyFont="1" applyBorder="1" applyAlignment="1">
      <alignment wrapText="1"/>
    </xf>
    <xf numFmtId="0" fontId="4" fillId="0" borderId="21" xfId="0" applyFont="1" applyBorder="1" applyAlignment="1"/>
    <xf numFmtId="0" fontId="13" fillId="0" borderId="25" xfId="0" applyFont="1" applyBorder="1" applyAlignment="1">
      <alignment wrapText="1"/>
    </xf>
    <xf numFmtId="0" fontId="22" fillId="0" borderId="0" xfId="0" applyFont="1" applyAlignment="1">
      <alignment horizontal="center" vertical="center"/>
    </xf>
    <xf numFmtId="0" fontId="2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2" fillId="0" borderId="0" xfId="0" applyFont="1"/>
    <xf numFmtId="0" fontId="9" fillId="0" borderId="1" xfId="0" applyFont="1" applyBorder="1"/>
    <xf numFmtId="0" fontId="4" fillId="0" borderId="0" xfId="0" applyFont="1" applyBorder="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7" fillId="0" borderId="3" xfId="13" applyFont="1" applyFill="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1" fillId="0" borderId="0" xfId="0" applyFont="1"/>
    <xf numFmtId="0" fontId="7" fillId="0" borderId="3" xfId="13" applyFont="1" applyBorder="1" applyAlignment="1" applyProtection="1">
      <alignment horizontal="center" vertical="center" wrapText="1"/>
      <protection locked="0"/>
    </xf>
    <xf numFmtId="0" fontId="4" fillId="0" borderId="0" xfId="0" applyFont="1" applyBorder="1" applyAlignment="1">
      <alignment vertical="center"/>
    </xf>
    <xf numFmtId="0" fontId="4" fillId="0" borderId="0" xfId="0" applyFont="1" applyBorder="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Alignment="1" applyProtection="1">
      <protection locked="0"/>
    </xf>
    <xf numFmtId="0" fontId="4" fillId="0" borderId="0" xfId="0" applyFont="1" applyFill="1" applyBorder="1" applyAlignment="1">
      <alignment wrapText="1"/>
    </xf>
    <xf numFmtId="0" fontId="9" fillId="3" borderId="3" xfId="5" applyFont="1" applyFill="1" applyBorder="1" applyProtection="1">
      <protection locked="0"/>
    </xf>
    <xf numFmtId="0" fontId="9" fillId="0" borderId="3" xfId="13" applyFont="1" applyFill="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0" fontId="9" fillId="0" borderId="3" xfId="13" applyFont="1" applyFill="1" applyBorder="1" applyAlignment="1" applyProtection="1">
      <alignment horizontal="left" vertical="center" wrapText="1"/>
      <protection locked="0"/>
    </xf>
    <xf numFmtId="0" fontId="10" fillId="0" borderId="3" xfId="13" applyFont="1" applyFill="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Fill="1" applyBorder="1" applyAlignment="1" applyProtection="1">
      <alignment vertical="center"/>
    </xf>
    <xf numFmtId="0" fontId="4" fillId="0" borderId="19" xfId="0" applyFont="1" applyBorder="1" applyAlignment="1">
      <alignment vertical="center"/>
    </xf>
    <xf numFmtId="0" fontId="4" fillId="0" borderId="54" xfId="0" applyFont="1" applyBorder="1"/>
    <xf numFmtId="0" fontId="19" fillId="0" borderId="22" xfId="0" applyFont="1" applyBorder="1" applyAlignment="1">
      <alignment horizontal="center" vertical="center" wrapText="1"/>
    </xf>
    <xf numFmtId="0" fontId="4" fillId="0" borderId="55" xfId="0" applyFont="1" applyBorder="1"/>
    <xf numFmtId="0" fontId="7" fillId="0" borderId="16" xfId="9" applyFont="1" applyFill="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Fill="1" applyBorder="1" applyAlignment="1" applyProtection="1">
      <alignment horizontal="center" vertical="center"/>
      <protection locked="0"/>
    </xf>
    <xf numFmtId="0" fontId="7" fillId="0" borderId="0" xfId="13" applyFont="1" applyBorder="1" applyAlignment="1" applyProtection="1">
      <alignment wrapText="1"/>
      <protection locked="0"/>
    </xf>
    <xf numFmtId="0" fontId="7" fillId="0" borderId="19" xfId="9" applyFont="1" applyFill="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0" fillId="0" borderId="0" xfId="0" applyFont="1" applyFill="1"/>
    <xf numFmtId="0" fontId="4" fillId="0" borderId="62" xfId="0" applyFont="1" applyBorder="1"/>
    <xf numFmtId="0" fontId="4" fillId="0" borderId="17" xfId="0" applyFont="1" applyBorder="1"/>
    <xf numFmtId="0" fontId="4" fillId="0" borderId="22" xfId="0" applyFont="1" applyBorder="1"/>
    <xf numFmtId="0" fontId="12" fillId="0" borderId="0" xfId="0" applyFont="1" applyAlignment="1"/>
    <xf numFmtId="0" fontId="7" fillId="3" borderId="19" xfId="5" applyFont="1" applyFill="1" applyBorder="1" applyAlignment="1" applyProtection="1">
      <alignment horizontal="right" vertical="center"/>
      <protection locked="0"/>
    </xf>
    <xf numFmtId="0" fontId="15" fillId="3" borderId="23" xfId="16" applyFont="1" applyFill="1" applyBorder="1" applyAlignment="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Alignment="1" applyProtection="1">
      <protection locked="0"/>
    </xf>
    <xf numFmtId="164"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0" fillId="0" borderId="0" xfId="0" applyAlignment="1"/>
    <xf numFmtId="0" fontId="1" fillId="0" borderId="0" xfId="0" applyFont="1"/>
    <xf numFmtId="0" fontId="103" fillId="0" borderId="0" xfId="0" applyFont="1" applyBorder="1" applyAlignment="1">
      <alignment wrapText="1"/>
    </xf>
    <xf numFmtId="0" fontId="15" fillId="0" borderId="17" xfId="11" applyFont="1" applyFill="1" applyBorder="1" applyAlignment="1" applyProtection="1">
      <alignment horizontal="center" vertical="center"/>
    </xf>
    <xf numFmtId="0" fontId="9" fillId="0" borderId="0" xfId="11" applyFont="1" applyFill="1" applyBorder="1" applyAlignment="1" applyProtection="1">
      <alignment horizontal="left"/>
    </xf>
    <xf numFmtId="0" fontId="17" fillId="0" borderId="0" xfId="11" applyFont="1" applyFill="1" applyBorder="1" applyAlignment="1" applyProtection="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Fill="1" applyBorder="1" applyAlignment="1">
      <alignment vertical="center" wrapText="1"/>
    </xf>
    <xf numFmtId="0" fontId="6" fillId="36" borderId="9" xfId="0" applyFont="1" applyFill="1" applyBorder="1" applyAlignment="1">
      <alignment wrapText="1"/>
    </xf>
    <xf numFmtId="0" fontId="6" fillId="36" borderId="65" xfId="0" applyFont="1" applyFill="1" applyBorder="1" applyAlignment="1">
      <alignment wrapText="1"/>
    </xf>
    <xf numFmtId="0" fontId="15" fillId="0" borderId="0" xfId="11" applyFont="1" applyFill="1" applyBorder="1" applyAlignment="1" applyProtection="1">
      <alignment horizontal="center" vertical="center" wrapText="1"/>
    </xf>
    <xf numFmtId="0" fontId="4" fillId="0" borderId="19" xfId="0" applyFont="1" applyBorder="1" applyAlignment="1">
      <alignment horizontal="center" vertical="center" wrapText="1"/>
    </xf>
    <xf numFmtId="0" fontId="4" fillId="0" borderId="9" xfId="0" applyFont="1" applyFill="1" applyBorder="1" applyAlignment="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Fill="1" applyBorder="1" applyAlignment="1">
      <alignment vertical="center"/>
    </xf>
    <xf numFmtId="0" fontId="10" fillId="0" borderId="0" xfId="11" applyFont="1" applyFill="1" applyBorder="1" applyAlignment="1" applyProtection="1">
      <alignment horizontal="center"/>
    </xf>
    <xf numFmtId="0" fontId="17" fillId="0" borderId="0" xfId="0" applyFont="1" applyFill="1" applyBorder="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66"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17" fillId="0" borderId="1" xfId="0" applyFont="1" applyFill="1" applyBorder="1" applyAlignment="1">
      <alignment horizontal="center"/>
    </xf>
    <xf numFmtId="0" fontId="4" fillId="0" borderId="22" xfId="0" applyFont="1" applyFill="1" applyBorder="1" applyAlignment="1">
      <alignment horizontal="center" vertical="center"/>
    </xf>
    <xf numFmtId="0" fontId="105" fillId="0" borderId="0" xfId="0" applyFont="1" applyFill="1" applyBorder="1" applyAlignment="1"/>
    <xf numFmtId="49" fontId="105" fillId="0" borderId="7" xfId="0" applyNumberFormat="1" applyFont="1" applyFill="1" applyBorder="1" applyAlignment="1">
      <alignment horizontal="right" vertical="center"/>
    </xf>
    <xf numFmtId="49" fontId="105" fillId="0" borderId="73" xfId="0" applyNumberFormat="1" applyFont="1" applyFill="1" applyBorder="1" applyAlignment="1">
      <alignment horizontal="right" vertical="center"/>
    </xf>
    <xf numFmtId="49" fontId="105" fillId="0" borderId="76" xfId="0" applyNumberFormat="1" applyFont="1" applyFill="1" applyBorder="1" applyAlignment="1">
      <alignment horizontal="right" vertical="center"/>
    </xf>
    <xf numFmtId="49" fontId="105" fillId="0" borderId="81" xfId="0" applyNumberFormat="1" applyFont="1" applyFill="1" applyBorder="1" applyAlignment="1">
      <alignment horizontal="right" vertical="center"/>
    </xf>
    <xf numFmtId="0" fontId="105" fillId="0" borderId="0" xfId="0" applyFont="1" applyFill="1" applyBorder="1" applyAlignment="1">
      <alignment horizontal="left"/>
    </xf>
    <xf numFmtId="0" fontId="105" fillId="0" borderId="81" xfId="0" applyNumberFormat="1" applyFont="1" applyFill="1" applyBorder="1" applyAlignment="1">
      <alignment horizontal="right" vertical="center"/>
    </xf>
    <xf numFmtId="49" fontId="105" fillId="0" borderId="0" xfId="0" applyNumberFormat="1" applyFont="1" applyFill="1" applyBorder="1" applyAlignment="1">
      <alignment horizontal="right" vertical="center"/>
    </xf>
    <xf numFmtId="0" fontId="105" fillId="0" borderId="0" xfId="0" applyFont="1" applyFill="1" applyBorder="1" applyAlignment="1">
      <alignment vertical="center" wrapText="1"/>
    </xf>
    <xf numFmtId="0" fontId="105" fillId="0" borderId="0" xfId="0" applyFont="1" applyFill="1" applyBorder="1" applyAlignment="1">
      <alignment horizontal="left" vertical="center" wrapText="1"/>
    </xf>
    <xf numFmtId="0" fontId="9" fillId="0" borderId="0" xfId="0" applyFont="1" applyBorder="1" applyAlignment="1">
      <alignment horizontal="left" wrapText="1"/>
    </xf>
    <xf numFmtId="0" fontId="9" fillId="0" borderId="1" xfId="11" applyFont="1" applyFill="1" applyBorder="1" applyAlignment="1" applyProtection="1"/>
    <xf numFmtId="0" fontId="15" fillId="0" borderId="1" xfId="11" applyFont="1" applyFill="1" applyBorder="1" applyAlignment="1" applyProtection="1">
      <alignment horizontal="left" vertical="center"/>
    </xf>
    <xf numFmtId="3" fontId="20" fillId="36" borderId="23" xfId="0" applyNumberFormat="1" applyFont="1" applyFill="1" applyBorder="1" applyAlignment="1">
      <alignment vertical="center" wrapText="1"/>
    </xf>
    <xf numFmtId="3" fontId="20" fillId="36" borderId="24" xfId="0" applyNumberFormat="1" applyFont="1" applyFill="1" applyBorder="1" applyAlignment="1">
      <alignment vertical="center" wrapText="1"/>
    </xf>
    <xf numFmtId="193" fontId="0" fillId="36" borderId="18" xfId="0" applyNumberFormat="1" applyFill="1" applyBorder="1" applyAlignment="1">
      <alignment horizontal="center" vertical="center"/>
    </xf>
    <xf numFmtId="193" fontId="0" fillId="0" borderId="20" xfId="0" applyNumberFormat="1" applyBorder="1" applyAlignment="1"/>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4" fillId="36" borderId="23" xfId="0" applyNumberFormat="1" applyFont="1" applyFill="1" applyBorder="1"/>
    <xf numFmtId="193" fontId="22" fillId="0" borderId="0" xfId="0" applyNumberFormat="1" applyFont="1"/>
    <xf numFmtId="0" fontId="4" fillId="0" borderId="26" xfId="0" applyFont="1" applyBorder="1" applyAlignment="1">
      <alignment horizontal="center" vertical="center"/>
    </xf>
    <xf numFmtId="0" fontId="4" fillId="0" borderId="26" xfId="0" applyFont="1" applyBorder="1" applyAlignment="1">
      <alignment wrapText="1"/>
    </xf>
    <xf numFmtId="0" fontId="4" fillId="0" borderId="3" xfId="0" applyFont="1" applyFill="1" applyBorder="1" applyAlignment="1">
      <alignment horizontal="center" vertical="center" wrapText="1"/>
    </xf>
    <xf numFmtId="0" fontId="6" fillId="0" borderId="0" xfId="0" applyFont="1" applyFill="1" applyAlignment="1">
      <alignment horizontal="center"/>
    </xf>
    <xf numFmtId="9" fontId="106" fillId="0" borderId="3" xfId="0" applyNumberFormat="1" applyFont="1" applyFill="1" applyBorder="1" applyAlignment="1">
      <alignment horizontal="center" vertical="center"/>
    </xf>
    <xf numFmtId="0" fontId="6" fillId="0" borderId="0" xfId="0" applyFont="1" applyFill="1" applyBorder="1" applyAlignment="1">
      <alignment horizontal="center" wrapText="1"/>
    </xf>
    <xf numFmtId="0" fontId="6" fillId="0" borderId="0" xfId="0" applyFont="1" applyFill="1" applyAlignment="1">
      <alignment horizontal="center" wrapText="1"/>
    </xf>
    <xf numFmtId="0" fontId="7" fillId="0" borderId="3" xfId="13" applyFont="1" applyFill="1" applyBorder="1" applyAlignment="1" applyProtection="1">
      <alignment horizontal="center" vertical="center" wrapText="1"/>
      <protection locked="0"/>
    </xf>
    <xf numFmtId="9" fontId="4" fillId="0" borderId="20" xfId="20961" applyFont="1" applyBorder="1"/>
    <xf numFmtId="9" fontId="4" fillId="36" borderId="24" xfId="20961" applyFont="1" applyFill="1" applyBorder="1"/>
    <xf numFmtId="167" fontId="4" fillId="0" borderId="20" xfId="0" applyNumberFormat="1" applyFont="1" applyBorder="1" applyAlignment="1"/>
    <xf numFmtId="0" fontId="9" fillId="0" borderId="16" xfId="0" applyFont="1" applyFill="1" applyBorder="1" applyAlignment="1">
      <alignment horizontal="right" vertical="center" wrapText="1"/>
    </xf>
    <xf numFmtId="0" fontId="7" fillId="0" borderId="17" xfId="0" applyFont="1" applyFill="1" applyBorder="1" applyAlignment="1">
      <alignment vertical="center" wrapText="1"/>
    </xf>
    <xf numFmtId="169" fontId="25" fillId="37" borderId="0" xfId="20" applyBorder="1"/>
    <xf numFmtId="169" fontId="25" fillId="37" borderId="89" xfId="20" applyBorder="1"/>
    <xf numFmtId="0" fontId="4" fillId="0" borderId="7" xfId="0" applyFont="1" applyFill="1" applyBorder="1" applyAlignment="1">
      <alignment vertical="center"/>
    </xf>
    <xf numFmtId="0" fontId="4" fillId="0" borderId="96" xfId="0" applyFont="1" applyFill="1" applyBorder="1" applyAlignment="1">
      <alignment vertical="center"/>
    </xf>
    <xf numFmtId="0" fontId="6" fillId="0" borderId="96" xfId="0" applyFont="1" applyFill="1" applyBorder="1" applyAlignment="1">
      <alignment vertical="center"/>
    </xf>
    <xf numFmtId="0" fontId="4" fillId="0" borderId="17" xfId="0" applyFont="1" applyFill="1" applyBorder="1" applyAlignment="1">
      <alignment vertical="center"/>
    </xf>
    <xf numFmtId="0" fontId="4" fillId="0" borderId="91" xfId="0" applyFont="1" applyFill="1" applyBorder="1" applyAlignment="1">
      <alignment vertical="center"/>
    </xf>
    <xf numFmtId="0" fontId="4" fillId="0" borderId="93" xfId="0" applyFont="1" applyFill="1" applyBorder="1" applyAlignment="1">
      <alignment vertical="center"/>
    </xf>
    <xf numFmtId="0" fontId="4" fillId="0" borderId="16" xfId="0" applyFont="1" applyFill="1" applyBorder="1" applyAlignment="1">
      <alignment horizontal="center" vertical="center"/>
    </xf>
    <xf numFmtId="0" fontId="4" fillId="0" borderId="104" xfId="0" applyFont="1" applyFill="1" applyBorder="1" applyAlignment="1">
      <alignment horizontal="center" vertical="center"/>
    </xf>
    <xf numFmtId="0" fontId="4" fillId="0" borderId="106" xfId="0" applyFont="1" applyFill="1" applyBorder="1" applyAlignment="1">
      <alignment horizontal="center" vertical="center"/>
    </xf>
    <xf numFmtId="169" fontId="25" fillId="37" borderId="29" xfId="20" applyBorder="1"/>
    <xf numFmtId="169" fontId="25" fillId="37" borderId="108" xfId="20" applyBorder="1"/>
    <xf numFmtId="169" fontId="25" fillId="37" borderId="55" xfId="20" applyBorder="1"/>
    <xf numFmtId="0" fontId="4" fillId="3" borderId="62" xfId="0" applyFont="1" applyFill="1" applyBorder="1" applyAlignment="1">
      <alignment horizontal="center" vertical="center"/>
    </xf>
    <xf numFmtId="0" fontId="4" fillId="3" borderId="0" xfId="0" applyFont="1" applyFill="1" applyBorder="1" applyAlignment="1">
      <alignment vertical="center"/>
    </xf>
    <xf numFmtId="0" fontId="4" fillId="0" borderId="66" xfId="0" applyFont="1" applyFill="1" applyBorder="1" applyAlignment="1">
      <alignment horizontal="center" vertical="center"/>
    </xf>
    <xf numFmtId="0" fontId="4" fillId="3" borderId="94" xfId="0" applyFont="1" applyFill="1" applyBorder="1" applyAlignment="1">
      <alignment vertical="center"/>
    </xf>
    <xf numFmtId="0" fontId="14" fillId="3" borderId="109" xfId="0" applyFont="1" applyFill="1" applyBorder="1" applyAlignment="1">
      <alignment horizontal="left"/>
    </xf>
    <xf numFmtId="0" fontId="14" fillId="3" borderId="110" xfId="0" applyFont="1" applyFill="1" applyBorder="1" applyAlignment="1">
      <alignment horizontal="left"/>
    </xf>
    <xf numFmtId="0" fontId="4" fillId="0" borderId="0" xfId="0" applyFont="1"/>
    <xf numFmtId="0" fontId="4" fillId="0" borderId="0" xfId="0" applyFont="1" applyFill="1"/>
    <xf numFmtId="0" fontId="4" fillId="0" borderId="96" xfId="0" applyFont="1" applyFill="1" applyBorder="1" applyAlignment="1">
      <alignment horizontal="center" vertical="center" wrapText="1"/>
    </xf>
    <xf numFmtId="0" fontId="105" fillId="0" borderId="83" xfId="0" applyFont="1" applyFill="1" applyBorder="1" applyAlignment="1">
      <alignment horizontal="right" vertical="center"/>
    </xf>
    <xf numFmtId="0" fontId="4" fillId="0" borderId="111" xfId="0" applyFont="1" applyFill="1" applyBorder="1" applyAlignment="1">
      <alignment horizontal="center" vertical="center" wrapText="1"/>
    </xf>
    <xf numFmtId="0" fontId="6" fillId="3" borderId="112" xfId="0" applyFont="1" applyFill="1" applyBorder="1" applyAlignment="1">
      <alignment vertical="center"/>
    </xf>
    <xf numFmtId="0" fontId="4" fillId="3" borderId="21" xfId="0" applyFont="1" applyFill="1" applyBorder="1" applyAlignment="1">
      <alignment vertical="center"/>
    </xf>
    <xf numFmtId="0" fontId="4" fillId="0" borderId="113" xfId="0" applyFont="1" applyFill="1" applyBorder="1" applyAlignment="1">
      <alignment horizontal="center" vertical="center"/>
    </xf>
    <xf numFmtId="0" fontId="6" fillId="0" borderId="23" xfId="0" applyFont="1" applyFill="1" applyBorder="1" applyAlignment="1">
      <alignment vertical="center"/>
    </xf>
    <xf numFmtId="169" fontId="25" fillId="37" borderId="25" xfId="20" applyBorder="1"/>
    <xf numFmtId="0" fontId="4" fillId="0" borderId="7" xfId="0" applyFont="1" applyFill="1" applyBorder="1" applyAlignment="1">
      <alignment horizontal="center" vertical="center" wrapText="1"/>
    </xf>
    <xf numFmtId="0" fontId="4" fillId="0" borderId="63" xfId="0" applyFont="1" applyFill="1" applyBorder="1" applyAlignment="1">
      <alignment horizontal="center" vertical="center" wrapText="1"/>
    </xf>
    <xf numFmtId="0" fontId="7" fillId="0" borderId="16" xfId="11" applyFont="1" applyFill="1" applyBorder="1" applyAlignment="1" applyProtection="1">
      <alignment vertical="center"/>
    </xf>
    <xf numFmtId="0" fontId="7" fillId="0" borderId="17" xfId="11" applyFont="1" applyFill="1" applyBorder="1" applyAlignment="1" applyProtection="1">
      <alignment vertical="center"/>
    </xf>
    <xf numFmtId="0" fontId="15" fillId="0" borderId="18" xfId="11" applyFont="1" applyFill="1" applyBorder="1" applyAlignment="1" applyProtection="1">
      <alignment horizontal="center" vertical="center"/>
    </xf>
    <xf numFmtId="0" fontId="0" fillId="0" borderId="113" xfId="0" applyBorder="1"/>
    <xf numFmtId="0" fontId="0" fillId="0" borderId="22" xfId="0" applyBorder="1"/>
    <xf numFmtId="0" fontId="6" fillId="36" borderId="114" xfId="0" applyFont="1" applyFill="1" applyBorder="1" applyAlignment="1">
      <alignment vertical="center" wrapText="1"/>
    </xf>
    <xf numFmtId="0" fontId="7" fillId="0" borderId="0" xfId="0" applyFont="1" applyFill="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3" xfId="0" applyFont="1" applyFill="1" applyBorder="1" applyAlignment="1">
      <alignment horizontal="left" vertical="center" wrapText="1"/>
    </xf>
    <xf numFmtId="0" fontId="6" fillId="36" borderId="96" xfId="0" applyFont="1" applyFill="1" applyBorder="1" applyAlignment="1">
      <alignment horizontal="left" vertical="center" wrapText="1"/>
    </xf>
    <xf numFmtId="0" fontId="6" fillId="36" borderId="111" xfId="0" applyFont="1" applyFill="1" applyBorder="1" applyAlignment="1">
      <alignment horizontal="left" vertical="center" wrapText="1"/>
    </xf>
    <xf numFmtId="0" fontId="4" fillId="0" borderId="113" xfId="0" applyFont="1" applyFill="1" applyBorder="1" applyAlignment="1">
      <alignment horizontal="right" vertical="center" wrapText="1"/>
    </xf>
    <xf numFmtId="0" fontId="4" fillId="0" borderId="96" xfId="0" applyFont="1" applyFill="1" applyBorder="1" applyAlignment="1">
      <alignment horizontal="left" vertical="center" wrapText="1"/>
    </xf>
    <xf numFmtId="0" fontId="108" fillId="0" borderId="113" xfId="0" applyFont="1" applyFill="1" applyBorder="1" applyAlignment="1">
      <alignment horizontal="right" vertical="center" wrapText="1"/>
    </xf>
    <xf numFmtId="0" fontId="108" fillId="0" borderId="96" xfId="0" applyFont="1" applyFill="1" applyBorder="1" applyAlignment="1">
      <alignment horizontal="left" vertical="center" wrapText="1"/>
    </xf>
    <xf numFmtId="0" fontId="6" fillId="0" borderId="113" xfId="0" applyFont="1" applyFill="1" applyBorder="1" applyAlignment="1">
      <alignment horizontal="left" vertical="center" wrapText="1"/>
    </xf>
    <xf numFmtId="0" fontId="6" fillId="0" borderId="0" xfId="21410" applyFont="1" applyFill="1" applyAlignment="1" applyProtection="1">
      <alignment horizontal="left" vertical="center"/>
      <protection locked="0"/>
    </xf>
    <xf numFmtId="0" fontId="4" fillId="0" borderId="0" xfId="0" applyFont="1" applyFill="1" applyAlignment="1">
      <alignment horizontal="center" vertical="center"/>
    </xf>
    <xf numFmtId="0" fontId="4" fillId="0" borderId="0" xfId="0" applyFont="1" applyFill="1" applyAlignment="1">
      <alignment horizontal="left" vertical="center"/>
    </xf>
    <xf numFmtId="0" fontId="108" fillId="0" borderId="0" xfId="0" applyFont="1" applyFill="1" applyAlignment="1">
      <alignment horizontal="left" vertical="center"/>
    </xf>
    <xf numFmtId="49" fontId="109" fillId="0" borderId="22" xfId="5" applyNumberFormat="1" applyFont="1" applyFill="1" applyBorder="1" applyAlignment="1" applyProtection="1">
      <alignment horizontal="left" vertical="center"/>
      <protection locked="0"/>
    </xf>
    <xf numFmtId="0" fontId="110" fillId="0" borderId="23" xfId="9" applyFont="1" applyFill="1" applyBorder="1" applyAlignment="1" applyProtection="1">
      <alignment horizontal="left" vertical="center" wrapText="1"/>
      <protection locked="0"/>
    </xf>
    <xf numFmtId="0" fontId="19" fillId="0" borderId="113" xfId="0" applyFont="1" applyBorder="1" applyAlignment="1">
      <alignment horizontal="center" vertical="center" wrapText="1"/>
    </xf>
    <xf numFmtId="3" fontId="20" fillId="36" borderId="96" xfId="0" applyNumberFormat="1" applyFont="1" applyFill="1" applyBorder="1" applyAlignment="1">
      <alignment vertical="center" wrapText="1"/>
    </xf>
    <xf numFmtId="3" fontId="20" fillId="36" borderId="111" xfId="0" applyNumberFormat="1" applyFont="1" applyFill="1" applyBorder="1" applyAlignment="1">
      <alignment vertical="center" wrapText="1"/>
    </xf>
    <xf numFmtId="14" fontId="7" fillId="3" borderId="96" xfId="8" quotePrefix="1" applyNumberFormat="1" applyFont="1" applyFill="1" applyBorder="1" applyAlignment="1" applyProtection="1">
      <alignment horizontal="left" vertical="center" wrapText="1" indent="2"/>
      <protection locked="0"/>
    </xf>
    <xf numFmtId="14" fontId="7" fillId="3" borderId="96" xfId="8" quotePrefix="1" applyNumberFormat="1" applyFont="1" applyFill="1" applyBorder="1" applyAlignment="1" applyProtection="1">
      <alignment horizontal="left" vertical="center" wrapText="1" indent="3"/>
      <protection locked="0"/>
    </xf>
    <xf numFmtId="49" fontId="108" fillId="0" borderId="113" xfId="0" applyNumberFormat="1" applyFont="1" applyFill="1" applyBorder="1" applyAlignment="1">
      <alignment horizontal="right" vertical="center" wrapText="1"/>
    </xf>
    <xf numFmtId="0" fontId="19" fillId="0" borderId="113" xfId="0" applyFont="1" applyFill="1" applyBorder="1" applyAlignment="1">
      <alignment horizontal="center" vertical="center" wrapText="1"/>
    </xf>
    <xf numFmtId="0" fontId="111" fillId="77" borderId="97" xfId="21412" applyFont="1" applyFill="1" applyBorder="1" applyAlignment="1" applyProtection="1">
      <alignment vertical="center" wrapText="1"/>
      <protection locked="0"/>
    </xf>
    <xf numFmtId="0" fontId="112" fillId="70" borderId="91" xfId="21412" applyFont="1" applyFill="1" applyBorder="1" applyAlignment="1" applyProtection="1">
      <alignment horizontal="center" vertical="center"/>
      <protection locked="0"/>
    </xf>
    <xf numFmtId="0" fontId="111" fillId="78" borderId="96" xfId="21412" applyFont="1" applyFill="1" applyBorder="1" applyAlignment="1" applyProtection="1">
      <alignment horizontal="center" vertical="center"/>
      <protection locked="0"/>
    </xf>
    <xf numFmtId="0" fontId="111" fillId="77" borderId="97" xfId="21412" applyFont="1" applyFill="1" applyBorder="1" applyAlignment="1" applyProtection="1">
      <alignment vertical="center"/>
      <protection locked="0"/>
    </xf>
    <xf numFmtId="0" fontId="113" fillId="70" borderId="91" xfId="21412" applyFont="1" applyFill="1" applyBorder="1" applyAlignment="1" applyProtection="1">
      <alignment horizontal="center" vertical="center"/>
      <protection locked="0"/>
    </xf>
    <xf numFmtId="0" fontId="113" fillId="3" borderId="91" xfId="21412" applyFont="1" applyFill="1" applyBorder="1" applyAlignment="1" applyProtection="1">
      <alignment horizontal="center" vertical="center"/>
      <protection locked="0"/>
    </xf>
    <xf numFmtId="0" fontId="113" fillId="0" borderId="91" xfId="21412" applyFont="1" applyFill="1" applyBorder="1" applyAlignment="1" applyProtection="1">
      <alignment horizontal="center" vertical="center"/>
      <protection locked="0"/>
    </xf>
    <xf numFmtId="0" fontId="114" fillId="78" borderId="96" xfId="21412" applyFont="1" applyFill="1" applyBorder="1" applyAlignment="1" applyProtection="1">
      <alignment horizontal="center" vertical="center"/>
      <protection locked="0"/>
    </xf>
    <xf numFmtId="0" fontId="111" fillId="77" borderId="97" xfId="21412" applyFont="1" applyFill="1" applyBorder="1" applyAlignment="1" applyProtection="1">
      <alignment horizontal="center" vertical="center"/>
      <protection locked="0"/>
    </xf>
    <xf numFmtId="0" fontId="61" fillId="77" borderId="97" xfId="21412" applyFont="1" applyFill="1" applyBorder="1" applyAlignment="1" applyProtection="1">
      <alignment vertical="center"/>
      <protection locked="0"/>
    </xf>
    <xf numFmtId="0" fontId="113" fillId="70" borderId="96" xfId="21412" applyFont="1" applyFill="1" applyBorder="1" applyAlignment="1" applyProtection="1">
      <alignment horizontal="center" vertical="center"/>
      <protection locked="0"/>
    </xf>
    <xf numFmtId="0" fontId="35" fillId="70" borderId="96" xfId="21412" applyFont="1" applyFill="1" applyBorder="1" applyAlignment="1" applyProtection="1">
      <alignment horizontal="center" vertical="center"/>
      <protection locked="0"/>
    </xf>
    <xf numFmtId="0" fontId="61" fillId="77" borderId="95" xfId="21412" applyFont="1" applyFill="1" applyBorder="1" applyAlignment="1" applyProtection="1">
      <alignment vertical="center"/>
      <protection locked="0"/>
    </xf>
    <xf numFmtId="0" fontId="112" fillId="0" borderId="95" xfId="21412" applyFont="1" applyFill="1" applyBorder="1" applyAlignment="1" applyProtection="1">
      <alignment horizontal="left" vertical="center" wrapText="1"/>
      <protection locked="0"/>
    </xf>
    <xf numFmtId="164" fontId="112" fillId="0" borderId="96" xfId="948" applyNumberFormat="1" applyFont="1" applyFill="1" applyBorder="1" applyAlignment="1" applyProtection="1">
      <alignment horizontal="right" vertical="center"/>
      <protection locked="0"/>
    </xf>
    <xf numFmtId="0" fontId="111" fillId="78" borderId="95" xfId="21412" applyFont="1" applyFill="1" applyBorder="1" applyAlignment="1" applyProtection="1">
      <alignment vertical="top" wrapText="1"/>
      <protection locked="0"/>
    </xf>
    <xf numFmtId="164" fontId="112" fillId="78" borderId="96" xfId="948" applyNumberFormat="1" applyFont="1" applyFill="1" applyBorder="1" applyAlignment="1" applyProtection="1">
      <alignment horizontal="right" vertical="center"/>
    </xf>
    <xf numFmtId="164" fontId="61" fillId="77" borderId="95" xfId="948" applyNumberFormat="1" applyFont="1" applyFill="1" applyBorder="1" applyAlignment="1" applyProtection="1">
      <alignment horizontal="right" vertical="center"/>
      <protection locked="0"/>
    </xf>
    <xf numFmtId="0" fontId="112" fillId="70" borderId="95" xfId="21412" applyFont="1" applyFill="1" applyBorder="1" applyAlignment="1" applyProtection="1">
      <alignment vertical="center" wrapText="1"/>
      <protection locked="0"/>
    </xf>
    <xf numFmtId="0" fontId="112" fillId="70" borderId="95" xfId="21412" applyFont="1" applyFill="1" applyBorder="1" applyAlignment="1" applyProtection="1">
      <alignment horizontal="left" vertical="center" wrapText="1"/>
      <protection locked="0"/>
    </xf>
    <xf numFmtId="0" fontId="112" fillId="0" borderId="95" xfId="21412" applyFont="1" applyFill="1" applyBorder="1" applyAlignment="1" applyProtection="1">
      <alignment vertical="center" wrapText="1"/>
      <protection locked="0"/>
    </xf>
    <xf numFmtId="0" fontId="112" fillId="3" borderId="95" xfId="21412" applyFont="1" applyFill="1" applyBorder="1" applyAlignment="1" applyProtection="1">
      <alignment horizontal="left" vertical="center" wrapText="1"/>
      <protection locked="0"/>
    </xf>
    <xf numFmtId="0" fontId="111" fillId="78" borderId="95" xfId="21412" applyFont="1" applyFill="1" applyBorder="1" applyAlignment="1" applyProtection="1">
      <alignment vertical="center" wrapText="1"/>
      <protection locked="0"/>
    </xf>
    <xf numFmtId="164" fontId="111" fillId="77" borderId="95" xfId="948" applyNumberFormat="1" applyFont="1" applyFill="1" applyBorder="1" applyAlignment="1" applyProtection="1">
      <alignment horizontal="right" vertical="center"/>
      <protection locked="0"/>
    </xf>
    <xf numFmtId="164" fontId="112" fillId="3" borderId="96" xfId="948" applyNumberFormat="1" applyFont="1" applyFill="1" applyBorder="1" applyAlignment="1" applyProtection="1">
      <alignment horizontal="right" vertical="center"/>
      <protection locked="0"/>
    </xf>
    <xf numFmtId="10" fontId="7" fillId="0" borderId="96" xfId="20961" applyNumberFormat="1" applyFont="1" applyFill="1" applyBorder="1" applyAlignment="1">
      <alignment horizontal="left" vertical="center" wrapText="1"/>
    </xf>
    <xf numFmtId="10" fontId="4" fillId="0" borderId="96" xfId="20961" applyNumberFormat="1" applyFont="1" applyFill="1" applyBorder="1" applyAlignment="1">
      <alignment horizontal="left" vertical="center" wrapText="1"/>
    </xf>
    <xf numFmtId="10" fontId="6" fillId="36" borderId="96" xfId="0" applyNumberFormat="1" applyFont="1" applyFill="1" applyBorder="1" applyAlignment="1">
      <alignment horizontal="left" vertical="center" wrapText="1"/>
    </xf>
    <xf numFmtId="10" fontId="108" fillId="0" borderId="96" xfId="20961" applyNumberFormat="1" applyFont="1" applyFill="1" applyBorder="1" applyAlignment="1">
      <alignment horizontal="left" vertical="center" wrapText="1"/>
    </xf>
    <xf numFmtId="10" fontId="6" fillId="36" borderId="96" xfId="20961" applyNumberFormat="1" applyFont="1" applyFill="1" applyBorder="1" applyAlignment="1">
      <alignment horizontal="left" vertical="center" wrapText="1"/>
    </xf>
    <xf numFmtId="10" fontId="6" fillId="36" borderId="96" xfId="0" applyNumberFormat="1" applyFont="1" applyFill="1" applyBorder="1" applyAlignment="1">
      <alignment horizontal="center" vertical="center" wrapText="1"/>
    </xf>
    <xf numFmtId="10" fontId="110" fillId="0" borderId="23" xfId="20961" applyNumberFormat="1" applyFont="1" applyFill="1" applyBorder="1" applyAlignment="1" applyProtection="1">
      <alignment horizontal="left" vertical="center"/>
    </xf>
    <xf numFmtId="43" fontId="7" fillId="0" borderId="0" xfId="7" applyFont="1"/>
    <xf numFmtId="0" fontId="106"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4" fillId="0" borderId="96" xfId="0" applyFont="1" applyBorder="1" applyAlignment="1">
      <alignment vertical="center" wrapText="1"/>
    </xf>
    <xf numFmtId="0" fontId="4" fillId="0" borderId="96" xfId="0" applyFont="1" applyFill="1" applyBorder="1" applyAlignment="1">
      <alignment horizontal="left" vertical="center" wrapText="1" indent="2"/>
    </xf>
    <xf numFmtId="0" fontId="4" fillId="0" borderId="96" xfId="0" applyFont="1" applyFill="1" applyBorder="1" applyAlignment="1">
      <alignment vertical="center" wrapText="1"/>
    </xf>
    <xf numFmtId="3" fontId="20" fillId="36" borderId="97" xfId="0" applyNumberFormat="1" applyFont="1" applyFill="1" applyBorder="1" applyAlignment="1">
      <alignment vertical="center" wrapText="1"/>
    </xf>
    <xf numFmtId="3" fontId="20" fillId="36" borderId="21" xfId="0" applyNumberFormat="1" applyFont="1" applyFill="1" applyBorder="1" applyAlignment="1">
      <alignment vertical="center" wrapText="1"/>
    </xf>
    <xf numFmtId="3" fontId="20" fillId="36" borderId="25" xfId="0" applyNumberFormat="1" applyFont="1" applyFill="1" applyBorder="1" applyAlignment="1">
      <alignment vertical="center" wrapText="1"/>
    </xf>
    <xf numFmtId="3" fontId="20" fillId="36" borderId="37" xfId="0" applyNumberFormat="1" applyFont="1" applyFill="1" applyBorder="1" applyAlignment="1">
      <alignment vertical="center" wrapText="1"/>
    </xf>
    <xf numFmtId="0" fontId="6" fillId="0" borderId="23" xfId="0" applyFont="1" applyBorder="1" applyAlignment="1">
      <alignment vertical="center" wrapText="1"/>
    </xf>
    <xf numFmtId="0" fontId="10" fillId="0" borderId="18" xfId="0" applyFont="1" applyBorder="1" applyAlignment="1">
      <alignment horizontal="center"/>
    </xf>
    <xf numFmtId="0" fontId="10" fillId="0" borderId="111" xfId="0" applyFont="1" applyBorder="1" applyAlignment="1">
      <alignment horizontal="center" vertical="center" wrapText="1"/>
    </xf>
    <xf numFmtId="0" fontId="2" fillId="0" borderId="17" xfId="0" applyNumberFormat="1" applyFont="1" applyFill="1" applyBorder="1" applyAlignment="1">
      <alignment horizontal="left" vertical="center" wrapText="1" indent="1"/>
    </xf>
    <xf numFmtId="0" fontId="2" fillId="0" borderId="18" xfId="0" applyNumberFormat="1" applyFont="1" applyFill="1" applyBorder="1" applyAlignment="1">
      <alignment horizontal="left" vertical="center" wrapText="1" indent="1"/>
    </xf>
    <xf numFmtId="14" fontId="4" fillId="0" borderId="0" xfId="0" applyNumberFormat="1" applyFont="1"/>
    <xf numFmtId="0" fontId="6" fillId="0" borderId="0" xfId="0" applyFont="1" applyAlignment="1">
      <alignment horizontal="center" wrapText="1"/>
    </xf>
    <xf numFmtId="0" fontId="4" fillId="3" borderId="54" xfId="0" applyFont="1" applyFill="1" applyBorder="1"/>
    <xf numFmtId="0" fontId="4" fillId="3" borderId="116" xfId="0" applyFont="1" applyFill="1" applyBorder="1" applyAlignment="1">
      <alignment wrapText="1"/>
    </xf>
    <xf numFmtId="0" fontId="4" fillId="3" borderId="117" xfId="0" applyFont="1" applyFill="1" applyBorder="1"/>
    <xf numFmtId="0" fontId="6" fillId="3" borderId="11" xfId="0" applyFont="1" applyFill="1" applyBorder="1" applyAlignment="1">
      <alignment horizontal="center" wrapText="1"/>
    </xf>
    <xf numFmtId="0" fontId="4" fillId="0" borderId="96" xfId="0" applyFont="1" applyFill="1" applyBorder="1" applyAlignment="1">
      <alignment horizontal="center"/>
    </xf>
    <xf numFmtId="0" fontId="4" fillId="0" borderId="96" xfId="0" applyFont="1" applyBorder="1" applyAlignment="1">
      <alignment horizontal="center"/>
    </xf>
    <xf numFmtId="0" fontId="4" fillId="3" borderId="62" xfId="0" applyFont="1" applyFill="1" applyBorder="1"/>
    <xf numFmtId="0" fontId="6" fillId="3" borderId="0" xfId="0" applyFont="1" applyFill="1" applyBorder="1" applyAlignment="1">
      <alignment horizontal="center" wrapText="1"/>
    </xf>
    <xf numFmtId="0" fontId="4" fillId="3" borderId="0" xfId="0" applyFont="1" applyFill="1" applyBorder="1" applyAlignment="1">
      <alignment horizontal="center"/>
    </xf>
    <xf numFmtId="0" fontId="4" fillId="3" borderId="89" xfId="0" applyFont="1" applyFill="1" applyBorder="1" applyAlignment="1">
      <alignment horizontal="center" vertical="center" wrapText="1"/>
    </xf>
    <xf numFmtId="0" fontId="4" fillId="0" borderId="113" xfId="0" applyFont="1" applyBorder="1"/>
    <xf numFmtId="0" fontId="4" fillId="0" borderId="96" xfId="0" applyFont="1" applyBorder="1" applyAlignment="1">
      <alignment wrapText="1"/>
    </xf>
    <xf numFmtId="164" fontId="4" fillId="0" borderId="96" xfId="7" applyNumberFormat="1" applyFont="1" applyBorder="1"/>
    <xf numFmtId="164" fontId="4" fillId="0" borderId="111" xfId="7" applyNumberFormat="1" applyFont="1" applyBorder="1"/>
    <xf numFmtId="0" fontId="14" fillId="0" borderId="96" xfId="0" applyFont="1" applyBorder="1" applyAlignment="1">
      <alignment horizontal="left" wrapText="1" indent="2"/>
    </xf>
    <xf numFmtId="169" fontId="25" fillId="37" borderId="96" xfId="20" applyBorder="1"/>
    <xf numFmtId="164" fontId="4" fillId="0" borderId="96" xfId="7" applyNumberFormat="1" applyFont="1" applyBorder="1" applyAlignment="1">
      <alignment vertical="center"/>
    </xf>
    <xf numFmtId="0" fontId="6" fillId="0" borderId="113" xfId="0" applyFont="1" applyBorder="1"/>
    <xf numFmtId="0" fontId="6" fillId="0" borderId="96" xfId="0" applyFont="1" applyBorder="1" applyAlignment="1">
      <alignment wrapText="1"/>
    </xf>
    <xf numFmtId="164" fontId="6" fillId="0" borderId="111" xfId="7" applyNumberFormat="1" applyFont="1" applyBorder="1"/>
    <xf numFmtId="0" fontId="3" fillId="3" borderId="62"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89" xfId="7" applyNumberFormat="1" applyFont="1" applyFill="1" applyBorder="1"/>
    <xf numFmtId="164" fontId="4" fillId="0" borderId="96" xfId="7" applyNumberFormat="1" applyFont="1" applyFill="1" applyBorder="1"/>
    <xf numFmtId="164" fontId="4" fillId="0" borderId="96" xfId="7" applyNumberFormat="1" applyFont="1" applyFill="1" applyBorder="1" applyAlignment="1">
      <alignment vertical="center"/>
    </xf>
    <xf numFmtId="0" fontId="14" fillId="0" borderId="96" xfId="0" applyFont="1" applyBorder="1" applyAlignment="1">
      <alignment horizontal="left" wrapText="1" indent="4"/>
    </xf>
    <xf numFmtId="0" fontId="4" fillId="3" borderId="0" xfId="0" applyFont="1" applyFill="1" applyBorder="1" applyAlignment="1">
      <alignment wrapText="1"/>
    </xf>
    <xf numFmtId="0" fontId="4" fillId="3" borderId="0" xfId="0" applyFont="1" applyFill="1" applyBorder="1"/>
    <xf numFmtId="0" fontId="4" fillId="3" borderId="89" xfId="0" applyFont="1" applyFill="1" applyBorder="1"/>
    <xf numFmtId="0" fontId="6" fillId="0" borderId="22" xfId="0" applyFont="1" applyBorder="1"/>
    <xf numFmtId="0" fontId="6" fillId="0" borderId="23" xfId="0" applyFont="1" applyBorder="1" applyAlignment="1">
      <alignment wrapText="1"/>
    </xf>
    <xf numFmtId="169" fontId="25" fillId="37" borderId="114" xfId="20" applyBorder="1"/>
    <xf numFmtId="10" fontId="6" fillId="0" borderId="24" xfId="20961" applyNumberFormat="1" applyFont="1" applyBorder="1"/>
    <xf numFmtId="0" fontId="9" fillId="2" borderId="104" xfId="0" applyFont="1" applyFill="1" applyBorder="1" applyAlignment="1">
      <alignment horizontal="right" vertical="center"/>
    </xf>
    <xf numFmtId="0" fontId="6" fillId="3" borderId="0" xfId="0" applyFont="1" applyFill="1" applyBorder="1" applyAlignment="1">
      <alignment horizontal="center"/>
    </xf>
    <xf numFmtId="0" fontId="105" fillId="0" borderId="83" xfId="0" applyFont="1" applyFill="1" applyBorder="1" applyAlignment="1">
      <alignment horizontal="left" vertical="center"/>
    </xf>
    <xf numFmtId="0" fontId="105" fillId="0" borderId="81" xfId="0" applyFont="1" applyFill="1" applyBorder="1" applyAlignment="1">
      <alignment vertical="center" wrapText="1"/>
    </xf>
    <xf numFmtId="0" fontId="105" fillId="0" borderId="81" xfId="0" applyFont="1" applyFill="1" applyBorder="1" applyAlignment="1">
      <alignment horizontal="left" vertical="center" wrapText="1"/>
    </xf>
    <xf numFmtId="0" fontId="115" fillId="0" borderId="0" xfId="11" applyFont="1" applyFill="1" applyBorder="1" applyProtection="1"/>
    <xf numFmtId="0" fontId="116" fillId="0" borderId="0" xfId="0" applyFont="1"/>
    <xf numFmtId="0" fontId="115" fillId="0" borderId="0" xfId="11" applyFont="1" applyFill="1" applyBorder="1" applyAlignment="1" applyProtection="1"/>
    <xf numFmtId="0" fontId="117" fillId="0" borderId="0" xfId="11" applyFont="1" applyFill="1" applyBorder="1" applyAlignment="1" applyProtection="1"/>
    <xf numFmtId="14" fontId="116" fillId="0" borderId="0" xfId="0" applyNumberFormat="1" applyFont="1"/>
    <xf numFmtId="0" fontId="116" fillId="0" borderId="0" xfId="0" applyFont="1" applyAlignment="1">
      <alignment wrapText="1"/>
    </xf>
    <xf numFmtId="0" fontId="119" fillId="0" borderId="0" xfId="0" applyFont="1"/>
    <xf numFmtId="0" fontId="116" fillId="0" borderId="0" xfId="0" applyFont="1" applyFill="1"/>
    <xf numFmtId="0" fontId="116" fillId="0" borderId="0" xfId="0" applyFont="1" applyBorder="1"/>
    <xf numFmtId="0" fontId="116" fillId="0" borderId="0" xfId="0" applyFont="1" applyBorder="1" applyAlignment="1">
      <alignment horizontal="left"/>
    </xf>
    <xf numFmtId="0" fontId="118" fillId="0" borderId="127" xfId="0" applyNumberFormat="1" applyFont="1" applyFill="1" applyBorder="1" applyAlignment="1">
      <alignment horizontal="left" vertical="center" wrapText="1"/>
    </xf>
    <xf numFmtId="0" fontId="124" fillId="0" borderId="0" xfId="0" applyFont="1"/>
    <xf numFmtId="0" fontId="125" fillId="0" borderId="0" xfId="0" applyFont="1" applyFill="1" applyBorder="1" applyAlignment="1"/>
    <xf numFmtId="0" fontId="116" fillId="0" borderId="0" xfId="0" applyFont="1" applyBorder="1" applyAlignment="1">
      <alignment horizontal="left" indent="1"/>
    </xf>
    <xf numFmtId="0" fontId="116" fillId="0" borderId="0" xfId="0" applyFont="1" applyBorder="1" applyAlignment="1">
      <alignment horizontal="left" indent="2"/>
    </xf>
    <xf numFmtId="49" fontId="116" fillId="0" borderId="0" xfId="0" applyNumberFormat="1" applyFont="1" applyBorder="1" applyAlignment="1">
      <alignment horizontal="left" indent="3"/>
    </xf>
    <xf numFmtId="49" fontId="116" fillId="0" borderId="0" xfId="0" applyNumberFormat="1" applyFont="1" applyBorder="1" applyAlignment="1">
      <alignment horizontal="left" indent="1"/>
    </xf>
    <xf numFmtId="49" fontId="116" fillId="0" borderId="0" xfId="0" applyNumberFormat="1" applyFont="1" applyBorder="1" applyAlignment="1">
      <alignment horizontal="left" wrapText="1" indent="2"/>
    </xf>
    <xf numFmtId="49" fontId="116" fillId="0" borderId="0" xfId="0" applyNumberFormat="1" applyFont="1" applyFill="1" applyBorder="1" applyAlignment="1">
      <alignment horizontal="left" wrapText="1" indent="3"/>
    </xf>
    <xf numFmtId="0" fontId="116" fillId="0" borderId="0" xfId="0" applyNumberFormat="1" applyFont="1" applyFill="1" applyBorder="1" applyAlignment="1">
      <alignment horizontal="left" wrapText="1" indent="1"/>
    </xf>
    <xf numFmtId="0" fontId="116" fillId="0" borderId="0" xfId="0" applyFont="1" applyFill="1" applyAlignment="1">
      <alignment horizontal="left" vertical="top" wrapText="1"/>
    </xf>
    <xf numFmtId="0" fontId="9" fillId="0" borderId="96" xfId="0" applyFont="1" applyFill="1" applyBorder="1" applyAlignment="1" applyProtection="1">
      <alignment horizontal="center" vertical="center" wrapText="1"/>
    </xf>
    <xf numFmtId="0" fontId="3" fillId="0" borderId="96" xfId="0" applyFont="1" applyBorder="1" applyAlignment="1">
      <alignment horizontal="center" vertical="center"/>
    </xf>
    <xf numFmtId="0" fontId="129" fillId="3" borderId="96" xfId="21414" applyFont="1" applyFill="1" applyBorder="1" applyAlignment="1">
      <alignment horizontal="left" vertical="center" wrapText="1"/>
    </xf>
    <xf numFmtId="0" fontId="130" fillId="0" borderId="96" xfId="21414" applyFont="1" applyFill="1" applyBorder="1" applyAlignment="1">
      <alignment horizontal="left" vertical="center" wrapText="1" indent="1"/>
    </xf>
    <xf numFmtId="0" fontId="131" fillId="3" borderId="96" xfId="21414" applyFont="1" applyFill="1" applyBorder="1" applyAlignment="1">
      <alignment horizontal="left" vertical="center" wrapText="1"/>
    </xf>
    <xf numFmtId="0" fontId="130" fillId="3" borderId="96" xfId="21414" applyFont="1" applyFill="1" applyBorder="1" applyAlignment="1">
      <alignment horizontal="left" vertical="center" wrapText="1" indent="1"/>
    </xf>
    <xf numFmtId="0" fontId="129" fillId="0" borderId="134" xfId="0" applyFont="1" applyFill="1" applyBorder="1" applyAlignment="1">
      <alignment horizontal="left" vertical="center" wrapText="1"/>
    </xf>
    <xf numFmtId="0" fontId="131" fillId="0" borderId="134" xfId="0" applyFont="1" applyFill="1" applyBorder="1" applyAlignment="1">
      <alignment horizontal="left" vertical="center" wrapText="1"/>
    </xf>
    <xf numFmtId="0" fontId="132" fillId="3" borderId="134" xfId="0" applyFont="1" applyFill="1" applyBorder="1" applyAlignment="1">
      <alignment horizontal="left" vertical="center" wrapText="1" indent="1"/>
    </xf>
    <xf numFmtId="0" fontId="131" fillId="3" borderId="134" xfId="0" applyFont="1" applyFill="1" applyBorder="1" applyAlignment="1">
      <alignment horizontal="left" vertical="center" wrapText="1"/>
    </xf>
    <xf numFmtId="0" fontId="131" fillId="3" borderId="135" xfId="0" applyFont="1" applyFill="1" applyBorder="1" applyAlignment="1">
      <alignment horizontal="left" vertical="center" wrapText="1"/>
    </xf>
    <xf numFmtId="0" fontId="132" fillId="0" borderId="134" xfId="0" applyFont="1" applyFill="1" applyBorder="1" applyAlignment="1">
      <alignment horizontal="left" vertical="center" wrapText="1" indent="1"/>
    </xf>
    <xf numFmtId="0" fontId="132" fillId="0" borderId="96" xfId="21414" applyFont="1" applyFill="1" applyBorder="1" applyAlignment="1">
      <alignment horizontal="left" vertical="center" wrapText="1" indent="1"/>
    </xf>
    <xf numFmtId="0" fontId="131" fillId="0" borderId="96" xfId="21414" applyFont="1" applyFill="1" applyBorder="1" applyAlignment="1">
      <alignment horizontal="left" vertical="center" wrapText="1"/>
    </xf>
    <xf numFmtId="0" fontId="133" fillId="0" borderId="96" xfId="21414" applyFont="1" applyFill="1" applyBorder="1" applyAlignment="1">
      <alignment horizontal="center" vertical="center" wrapText="1"/>
    </xf>
    <xf numFmtId="0" fontId="131" fillId="3" borderId="136" xfId="0" applyFont="1" applyFill="1" applyBorder="1" applyAlignment="1">
      <alignment horizontal="left" vertical="center" wrapText="1"/>
    </xf>
    <xf numFmtId="0" fontId="130" fillId="3" borderId="137" xfId="21414" applyFont="1" applyFill="1" applyBorder="1" applyAlignment="1">
      <alignment horizontal="left" vertical="center" wrapText="1" indent="1"/>
    </xf>
    <xf numFmtId="0" fontId="130" fillId="3" borderId="134" xfId="0" applyFont="1" applyFill="1" applyBorder="1" applyAlignment="1">
      <alignment horizontal="left" vertical="center" wrapText="1" indent="1"/>
    </xf>
    <xf numFmtId="0" fontId="130" fillId="0" borderId="137" xfId="21414" applyFont="1" applyFill="1" applyBorder="1" applyAlignment="1">
      <alignment horizontal="left" vertical="center" wrapText="1" indent="1"/>
    </xf>
    <xf numFmtId="0" fontId="131" fillId="0" borderId="134" xfId="0" applyFont="1" applyBorder="1" applyAlignment="1">
      <alignment horizontal="left" vertical="center" wrapText="1"/>
    </xf>
    <xf numFmtId="0" fontId="130" fillId="0" borderId="134" xfId="0" applyFont="1" applyBorder="1" applyAlignment="1">
      <alignment horizontal="left" vertical="center" wrapText="1" indent="1"/>
    </xf>
    <xf numFmtId="0" fontId="130" fillId="0" borderId="135" xfId="0" applyFont="1" applyBorder="1" applyAlignment="1">
      <alignment horizontal="left" vertical="center" wrapText="1" indent="1"/>
    </xf>
    <xf numFmtId="0" fontId="131" fillId="0" borderId="137" xfId="21414" applyFont="1" applyFill="1" applyBorder="1" applyAlignment="1">
      <alignment horizontal="left" vertical="center" wrapText="1"/>
    </xf>
    <xf numFmtId="0" fontId="131" fillId="3" borderId="137" xfId="21414" applyFont="1" applyFill="1" applyBorder="1" applyAlignment="1">
      <alignment horizontal="left" vertical="center" wrapText="1"/>
    </xf>
    <xf numFmtId="0" fontId="133" fillId="0" borderId="137" xfId="21414" applyFont="1" applyFill="1" applyBorder="1" applyAlignment="1">
      <alignment horizontal="center" vertical="center" wrapText="1"/>
    </xf>
    <xf numFmtId="0" fontId="131" fillId="0" borderId="137" xfId="21414" applyFont="1" applyBorder="1" applyAlignment="1">
      <alignment horizontal="left" vertical="center" wrapText="1"/>
    </xf>
    <xf numFmtId="0" fontId="130" fillId="0" borderId="134" xfId="0" applyFont="1" applyFill="1" applyBorder="1" applyAlignment="1">
      <alignment horizontal="left" vertical="center" wrapText="1" indent="1"/>
    </xf>
    <xf numFmtId="0" fontId="134" fillId="0" borderId="137" xfId="0" applyFont="1" applyBorder="1" applyAlignment="1">
      <alignment horizontal="left"/>
    </xf>
    <xf numFmtId="0" fontId="131" fillId="0" borderId="137" xfId="0" applyFont="1" applyFill="1" applyBorder="1" applyAlignment="1">
      <alignment horizontal="left" vertical="center" wrapText="1"/>
    </xf>
    <xf numFmtId="0" fontId="0" fillId="0" borderId="0" xfId="0" applyAlignment="1">
      <alignment horizontal="left" vertical="center"/>
    </xf>
    <xf numFmtId="0" fontId="9" fillId="0" borderId="137" xfId="0" applyFont="1" applyFill="1" applyBorder="1" applyAlignment="1" applyProtection="1">
      <alignment horizontal="center" vertical="center" wrapText="1"/>
    </xf>
    <xf numFmtId="0" fontId="131" fillId="0" borderId="142" xfId="0" applyFont="1" applyFill="1" applyBorder="1" applyAlignment="1">
      <alignment horizontal="justify" vertical="center" wrapText="1"/>
    </xf>
    <xf numFmtId="0" fontId="130" fillId="0" borderId="136" xfId="0" applyFont="1" applyFill="1" applyBorder="1" applyAlignment="1">
      <alignment horizontal="left" vertical="center" wrapText="1" indent="1"/>
    </xf>
    <xf numFmtId="0" fontId="130" fillId="0" borderId="135" xfId="0" applyFont="1" applyFill="1" applyBorder="1" applyAlignment="1">
      <alignment horizontal="left" vertical="center" wrapText="1" indent="1"/>
    </xf>
    <xf numFmtId="0" fontId="131" fillId="0" borderId="134" xfId="0" applyFont="1" applyFill="1" applyBorder="1" applyAlignment="1">
      <alignment horizontal="justify" vertical="center" wrapText="1"/>
    </xf>
    <xf numFmtId="0" fontId="129" fillId="0" borderId="134" xfId="0" applyFont="1" applyFill="1" applyBorder="1" applyAlignment="1">
      <alignment horizontal="justify" vertical="center" wrapText="1"/>
    </xf>
    <xf numFmtId="0" fontId="131" fillId="3" borderId="134" xfId="0" applyFont="1" applyFill="1" applyBorder="1" applyAlignment="1">
      <alignment horizontal="justify" vertical="center" wrapText="1"/>
    </xf>
    <xf numFmtId="0" fontId="131" fillId="0" borderId="135" xfId="0" applyFont="1" applyFill="1" applyBorder="1" applyAlignment="1">
      <alignment horizontal="justify" vertical="center" wrapText="1"/>
    </xf>
    <xf numFmtId="0" fontId="131" fillId="0" borderId="136" xfId="0" applyFont="1" applyFill="1" applyBorder="1" applyAlignment="1">
      <alignment horizontal="justify" vertical="center" wrapText="1"/>
    </xf>
    <xf numFmtId="0" fontId="131" fillId="0" borderId="137" xfId="21414" applyFont="1" applyFill="1" applyBorder="1" applyAlignment="1">
      <alignment horizontal="justify" vertical="center" wrapText="1"/>
    </xf>
    <xf numFmtId="0" fontId="132" fillId="0" borderId="128" xfId="0" applyFont="1" applyFill="1" applyBorder="1" applyAlignment="1">
      <alignment horizontal="left" vertical="center" wrapText="1" indent="1"/>
    </xf>
    <xf numFmtId="0" fontId="129" fillId="0" borderId="134" xfId="0" applyFont="1" applyFill="1" applyBorder="1" applyAlignment="1">
      <alignment vertical="center" wrapText="1"/>
    </xf>
    <xf numFmtId="0" fontId="131" fillId="0" borderId="134" xfId="0" applyFont="1" applyFill="1" applyBorder="1" applyAlignment="1">
      <alignment vertical="center" wrapText="1"/>
    </xf>
    <xf numFmtId="0" fontId="131" fillId="0" borderId="137" xfId="21414" applyFont="1" applyFill="1" applyBorder="1" applyAlignment="1">
      <alignment vertical="center" wrapText="1"/>
    </xf>
    <xf numFmtId="0" fontId="9" fillId="0" borderId="111" xfId="0" applyFont="1" applyFill="1" applyBorder="1" applyAlignment="1" applyProtection="1">
      <alignment horizontal="center" vertical="center" wrapText="1"/>
    </xf>
    <xf numFmtId="0" fontId="0" fillId="0" borderId="137" xfId="0" applyBorder="1" applyAlignment="1">
      <alignment horizontal="center"/>
    </xf>
    <xf numFmtId="0" fontId="15" fillId="81" borderId="137" xfId="0" applyNumberFormat="1" applyFont="1" applyFill="1" applyBorder="1" applyAlignment="1">
      <alignment vertical="center" wrapText="1"/>
    </xf>
    <xf numFmtId="0" fontId="15" fillId="0" borderId="137" xfId="0" applyNumberFormat="1" applyFont="1" applyFill="1" applyBorder="1" applyAlignment="1">
      <alignment vertical="center" wrapText="1"/>
    </xf>
    <xf numFmtId="0" fontId="7" fillId="0" borderId="137" xfId="0" applyNumberFormat="1" applyFont="1" applyFill="1" applyBorder="1" applyAlignment="1">
      <alignment horizontal="left" vertical="center" wrapText="1" indent="1"/>
    </xf>
    <xf numFmtId="0" fontId="3" fillId="0" borderId="137" xfId="0" applyFont="1" applyBorder="1" applyAlignment="1">
      <alignment vertical="center"/>
    </xf>
    <xf numFmtId="0" fontId="135" fillId="0" borderId="137" xfId="0" applyFont="1" applyFill="1" applyBorder="1" applyAlignment="1" applyProtection="1">
      <alignment horizontal="left" vertical="center" indent="1"/>
      <protection locked="0"/>
    </xf>
    <xf numFmtId="0" fontId="136" fillId="0" borderId="137" xfId="0" applyFont="1" applyFill="1" applyBorder="1" applyAlignment="1" applyProtection="1">
      <alignment horizontal="left" vertical="center" indent="3"/>
      <protection locked="0"/>
    </xf>
    <xf numFmtId="0" fontId="137" fillId="0" borderId="137" xfId="0" applyFont="1" applyFill="1" applyBorder="1" applyAlignment="1" applyProtection="1">
      <alignment horizontal="left" vertical="center" indent="3"/>
      <protection locked="0"/>
    </xf>
    <xf numFmtId="0" fontId="3" fillId="0" borderId="137" xfId="0" applyFont="1" applyFill="1" applyBorder="1" applyAlignment="1">
      <alignment vertical="center"/>
    </xf>
    <xf numFmtId="0" fontId="3" fillId="0" borderId="137" xfId="0" applyFont="1" applyBorder="1"/>
    <xf numFmtId="0" fontId="0" fillId="0" borderId="0" xfId="0" applyAlignment="1">
      <alignment horizontal="center"/>
    </xf>
    <xf numFmtId="193" fontId="9" fillId="0" borderId="0" xfId="0" applyNumberFormat="1" applyFont="1" applyFill="1" applyBorder="1" applyAlignment="1" applyProtection="1">
      <alignment horizontal="right"/>
    </xf>
    <xf numFmtId="0" fontId="0" fillId="0" borderId="137" xfId="0" applyBorder="1" applyAlignment="1">
      <alignment horizontal="center" vertical="center"/>
    </xf>
    <xf numFmtId="0" fontId="0" fillId="0" borderId="141" xfId="0" applyBorder="1" applyAlignment="1">
      <alignment horizontal="center"/>
    </xf>
    <xf numFmtId="0" fontId="130" fillId="0" borderId="141" xfId="21414" applyFont="1" applyFill="1" applyBorder="1" applyAlignment="1">
      <alignment horizontal="left" vertical="center" wrapText="1" indent="1"/>
    </xf>
    <xf numFmtId="0" fontId="130" fillId="3" borderId="137" xfId="0" applyFont="1" applyFill="1" applyBorder="1" applyAlignment="1">
      <alignment horizontal="left" vertical="center" wrapText="1" indent="1"/>
    </xf>
    <xf numFmtId="0" fontId="131" fillId="0" borderId="137" xfId="0" applyFont="1" applyBorder="1" applyAlignment="1">
      <alignment horizontal="left" vertical="center" wrapText="1"/>
    </xf>
    <xf numFmtId="0" fontId="130" fillId="0" borderId="137" xfId="0" applyFont="1" applyBorder="1" applyAlignment="1">
      <alignment horizontal="left" vertical="center" wrapText="1" indent="1"/>
    </xf>
    <xf numFmtId="0" fontId="130" fillId="0" borderId="137" xfId="0" applyFont="1" applyFill="1" applyBorder="1" applyAlignment="1">
      <alignment horizontal="left" vertical="center" wrapText="1" indent="1"/>
    </xf>
    <xf numFmtId="0" fontId="132" fillId="3" borderId="137" xfId="0" applyFont="1" applyFill="1" applyBorder="1" applyAlignment="1">
      <alignment horizontal="left" vertical="center" wrapText="1" indent="1"/>
    </xf>
    <xf numFmtId="0" fontId="132" fillId="0" borderId="137" xfId="0" applyFont="1" applyFill="1" applyBorder="1" applyAlignment="1">
      <alignment horizontal="left" vertical="center" wrapText="1" indent="1"/>
    </xf>
    <xf numFmtId="0" fontId="119" fillId="0" borderId="137" xfId="0" applyFont="1" applyBorder="1"/>
    <xf numFmtId="49" fontId="121" fillId="0" borderId="137" xfId="5" applyNumberFormat="1" applyFont="1" applyFill="1" applyBorder="1" applyAlignment="1" applyProtection="1">
      <alignment horizontal="right" vertical="center"/>
      <protection locked="0"/>
    </xf>
    <xf numFmtId="0" fontId="120" fillId="3" borderId="137" xfId="13" applyFont="1" applyFill="1" applyBorder="1" applyAlignment="1" applyProtection="1">
      <alignment horizontal="left" vertical="center" wrapText="1"/>
      <protection locked="0"/>
    </xf>
    <xf numFmtId="49" fontId="120" fillId="3" borderId="137" xfId="5" applyNumberFormat="1" applyFont="1" applyFill="1" applyBorder="1" applyAlignment="1" applyProtection="1">
      <alignment horizontal="right" vertical="center"/>
      <protection locked="0"/>
    </xf>
    <xf numFmtId="0" fontId="120" fillId="0" borderId="137" xfId="13" applyFont="1" applyFill="1" applyBorder="1" applyAlignment="1" applyProtection="1">
      <alignment horizontal="left" vertical="center" wrapText="1"/>
      <protection locked="0"/>
    </xf>
    <xf numFmtId="49" fontId="120" fillId="0" borderId="137" xfId="5" applyNumberFormat="1" applyFont="1" applyFill="1" applyBorder="1" applyAlignment="1" applyProtection="1">
      <alignment horizontal="right" vertical="center"/>
      <protection locked="0"/>
    </xf>
    <xf numFmtId="0" fontId="122" fillId="0" borderId="137" xfId="13" applyFont="1" applyFill="1" applyBorder="1" applyAlignment="1" applyProtection="1">
      <alignment horizontal="left" vertical="center" wrapText="1"/>
      <protection locked="0"/>
    </xf>
    <xf numFmtId="0" fontId="119" fillId="0" borderId="137" xfId="0" applyFont="1" applyBorder="1" applyAlignment="1">
      <alignment horizontal="center" vertical="center" wrapText="1"/>
    </xf>
    <xf numFmtId="0" fontId="119" fillId="0" borderId="137" xfId="0" applyFont="1" applyFill="1" applyBorder="1" applyAlignment="1">
      <alignment horizontal="center" vertical="center" wrapText="1"/>
    </xf>
    <xf numFmtId="166" fontId="115" fillId="36" borderId="145" xfId="21413" applyFont="1" applyFill="1" applyBorder="1"/>
    <xf numFmtId="0" fontId="115" fillId="0" borderId="145" xfId="0" applyFont="1" applyBorder="1"/>
    <xf numFmtId="0" fontId="115" fillId="0" borderId="145" xfId="0" applyFont="1" applyFill="1" applyBorder="1"/>
    <xf numFmtId="0" fontId="115" fillId="0" borderId="145" xfId="0" applyFont="1" applyBorder="1" applyAlignment="1">
      <alignment horizontal="left" indent="8"/>
    </xf>
    <xf numFmtId="0" fontId="115" fillId="0" borderId="145" xfId="0" applyFont="1" applyBorder="1" applyAlignment="1">
      <alignment wrapText="1"/>
    </xf>
    <xf numFmtId="0" fontId="118" fillId="0" borderId="145" xfId="0" applyFont="1" applyBorder="1"/>
    <xf numFmtId="49" fontId="121" fillId="0" borderId="145" xfId="5" applyNumberFormat="1" applyFont="1" applyFill="1" applyBorder="1" applyAlignment="1" applyProtection="1">
      <alignment horizontal="right" vertical="center" wrapText="1"/>
      <protection locked="0"/>
    </xf>
    <xf numFmtId="49" fontId="120" fillId="3" borderId="145" xfId="5" applyNumberFormat="1" applyFont="1" applyFill="1" applyBorder="1" applyAlignment="1" applyProtection="1">
      <alignment horizontal="right" vertical="center" wrapText="1"/>
      <protection locked="0"/>
    </xf>
    <xf numFmtId="49" fontId="120" fillId="0" borderId="145" xfId="5" applyNumberFormat="1" applyFont="1" applyFill="1" applyBorder="1" applyAlignment="1" applyProtection="1">
      <alignment horizontal="right" vertical="center" wrapText="1"/>
      <protection locked="0"/>
    </xf>
    <xf numFmtId="0" fontId="115" fillId="0" borderId="145" xfId="0" applyFont="1" applyBorder="1" applyAlignment="1">
      <alignment horizontal="center" vertical="center" wrapText="1"/>
    </xf>
    <xf numFmtId="0" fontId="115" fillId="0" borderId="146" xfId="0" applyFont="1" applyFill="1" applyBorder="1" applyAlignment="1">
      <alignment horizontal="center" vertical="center" wrapText="1"/>
    </xf>
    <xf numFmtId="0" fontId="115" fillId="0" borderId="145" xfId="0" applyFont="1" applyBorder="1" applyAlignment="1">
      <alignment horizontal="center" vertical="center"/>
    </xf>
    <xf numFmtId="0" fontId="115" fillId="0" borderId="0" xfId="0" applyFont="1"/>
    <xf numFmtId="0" fontId="115" fillId="0" borderId="0" xfId="0" applyFont="1" applyAlignment="1">
      <alignment wrapText="1"/>
    </xf>
    <xf numFmtId="14" fontId="115" fillId="0" borderId="0" xfId="0" applyNumberFormat="1" applyFont="1"/>
    <xf numFmtId="0" fontId="118" fillId="0" borderId="145" xfId="0" applyFont="1" applyFill="1" applyBorder="1"/>
    <xf numFmtId="0" fontId="115" fillId="0" borderId="145" xfId="0" applyNumberFormat="1" applyFont="1" applyFill="1" applyBorder="1" applyAlignment="1">
      <alignment horizontal="left" vertical="center" wrapText="1"/>
    </xf>
    <xf numFmtId="0" fontId="118" fillId="0" borderId="145" xfId="0" applyFont="1" applyFill="1" applyBorder="1" applyAlignment="1">
      <alignment horizontal="left" wrapText="1" indent="1"/>
    </xf>
    <xf numFmtId="0" fontId="118" fillId="0" borderId="145" xfId="0" applyFont="1" applyFill="1" applyBorder="1" applyAlignment="1">
      <alignment horizontal="left" vertical="center" indent="1"/>
    </xf>
    <xf numFmtId="0" fontId="115" fillId="0" borderId="145" xfId="0" applyFont="1" applyFill="1" applyBorder="1" applyAlignment="1">
      <alignment horizontal="left" wrapText="1" indent="1"/>
    </xf>
    <xf numFmtId="0" fontId="115" fillId="0" borderId="145" xfId="0" applyFont="1" applyFill="1" applyBorder="1" applyAlignment="1">
      <alignment horizontal="left" indent="1"/>
    </xf>
    <xf numFmtId="0" fontId="115" fillId="0" borderId="145" xfId="0" applyFont="1" applyFill="1" applyBorder="1" applyAlignment="1">
      <alignment horizontal="left" wrapText="1" indent="4"/>
    </xf>
    <xf numFmtId="0" fontId="115" fillId="0" borderId="145" xfId="0" applyNumberFormat="1" applyFont="1" applyFill="1" applyBorder="1" applyAlignment="1">
      <alignment horizontal="left" indent="3"/>
    </xf>
    <xf numFmtId="0" fontId="118" fillId="0" borderId="145" xfId="0" applyFont="1" applyFill="1" applyBorder="1" applyAlignment="1">
      <alignment horizontal="left" indent="1"/>
    </xf>
    <xf numFmtId="0" fontId="119" fillId="0" borderId="145" xfId="0" applyFont="1" applyFill="1" applyBorder="1" applyAlignment="1">
      <alignment horizontal="center" vertical="center" wrapText="1"/>
    </xf>
    <xf numFmtId="0" fontId="115" fillId="79" borderId="145" xfId="0" applyFont="1" applyFill="1" applyBorder="1"/>
    <xf numFmtId="0" fontId="118" fillId="0" borderId="7" xfId="0" applyFont="1" applyBorder="1"/>
    <xf numFmtId="0" fontId="115" fillId="0" borderId="145" xfId="0" applyFont="1" applyFill="1" applyBorder="1" applyAlignment="1">
      <alignment horizontal="left" wrapText="1" indent="2"/>
    </xf>
    <xf numFmtId="0" fontId="115" fillId="0" borderId="145" xfId="0" applyFont="1" applyFill="1" applyBorder="1" applyAlignment="1">
      <alignment horizontal="left" wrapText="1"/>
    </xf>
    <xf numFmtId="0" fontId="115" fillId="0" borderId="0" xfId="0" applyFont="1" applyBorder="1"/>
    <xf numFmtId="0" fontId="115" fillId="0" borderId="145" xfId="0" applyFont="1" applyBorder="1" applyAlignment="1">
      <alignment horizontal="left" indent="1"/>
    </xf>
    <xf numFmtId="0" fontId="115" fillId="0" borderId="145" xfId="0" applyFont="1" applyBorder="1" applyAlignment="1">
      <alignment horizontal="center"/>
    </xf>
    <xf numFmtId="0" fontId="115" fillId="0" borderId="0" xfId="0" applyFont="1" applyBorder="1" applyAlignment="1">
      <alignment horizontal="center" vertical="center"/>
    </xf>
    <xf numFmtId="0" fontId="115" fillId="0" borderId="145" xfId="0" applyFont="1" applyFill="1" applyBorder="1" applyAlignment="1">
      <alignment horizontal="center" vertical="center" wrapText="1"/>
    </xf>
    <xf numFmtId="0" fontId="115" fillId="0" borderId="7"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53" xfId="0" applyFont="1" applyBorder="1" applyAlignment="1">
      <alignment wrapText="1"/>
    </xf>
    <xf numFmtId="0" fontId="115" fillId="0" borderId="7" xfId="0" applyFont="1" applyBorder="1" applyAlignment="1">
      <alignment wrapText="1"/>
    </xf>
    <xf numFmtId="0" fontId="115" fillId="0" borderId="0" xfId="0" applyFont="1" applyBorder="1" applyAlignment="1">
      <alignment horizontal="center" vertical="center" wrapText="1"/>
    </xf>
    <xf numFmtId="0" fontId="115" fillId="0" borderId="144" xfId="0" applyFont="1" applyFill="1" applyBorder="1" applyAlignment="1">
      <alignment horizontal="center" vertical="center" wrapText="1"/>
    </xf>
    <xf numFmtId="0" fontId="115" fillId="0" borderId="0" xfId="0" applyFont="1" applyFill="1" applyBorder="1" applyAlignment="1">
      <alignment horizontal="center" vertical="center" wrapText="1"/>
    </xf>
    <xf numFmtId="0" fontId="115" fillId="0" borderId="147" xfId="0" applyFont="1" applyFill="1" applyBorder="1" applyAlignment="1">
      <alignment horizontal="center" vertical="center" wrapText="1"/>
    </xf>
    <xf numFmtId="0" fontId="115" fillId="0" borderId="143" xfId="0" applyFont="1" applyFill="1" applyBorder="1" applyAlignment="1">
      <alignment horizontal="center" vertical="center" wrapText="1"/>
    </xf>
    <xf numFmtId="0" fontId="115" fillId="0" borderId="0" xfId="0" applyFont="1" applyFill="1"/>
    <xf numFmtId="49" fontId="115" fillId="0" borderId="151" xfId="0" applyNumberFormat="1" applyFont="1" applyFill="1" applyBorder="1" applyAlignment="1">
      <alignment horizontal="left" wrapText="1" indent="1"/>
    </xf>
    <xf numFmtId="0" fontId="115" fillId="0" borderId="153" xfId="0" applyNumberFormat="1" applyFont="1" applyFill="1" applyBorder="1" applyAlignment="1">
      <alignment horizontal="left" wrapText="1" indent="1"/>
    </xf>
    <xf numFmtId="49" fontId="115" fillId="0" borderId="154" xfId="0" applyNumberFormat="1" applyFont="1" applyFill="1" applyBorder="1" applyAlignment="1">
      <alignment horizontal="left" wrapText="1" indent="1"/>
    </xf>
    <xf numFmtId="0" fontId="115" fillId="0" borderId="155" xfId="0" applyNumberFormat="1" applyFont="1" applyFill="1" applyBorder="1" applyAlignment="1">
      <alignment horizontal="left" wrapText="1" indent="1"/>
    </xf>
    <xf numFmtId="49" fontId="115" fillId="0" borderId="155" xfId="0" applyNumberFormat="1" applyFont="1" applyFill="1" applyBorder="1" applyAlignment="1">
      <alignment horizontal="left" wrapText="1" indent="3"/>
    </xf>
    <xf numFmtId="49" fontId="115" fillId="0" borderId="154" xfId="0" applyNumberFormat="1" applyFont="1" applyFill="1" applyBorder="1" applyAlignment="1">
      <alignment horizontal="left" wrapText="1" indent="3"/>
    </xf>
    <xf numFmtId="49" fontId="115" fillId="0" borderId="154" xfId="0" applyNumberFormat="1" applyFont="1" applyFill="1" applyBorder="1" applyAlignment="1">
      <alignment horizontal="left" wrapText="1" indent="2"/>
    </xf>
    <xf numFmtId="49" fontId="115" fillId="0" borderId="155" xfId="0" applyNumberFormat="1" applyFont="1" applyBorder="1" applyAlignment="1">
      <alignment horizontal="left" wrapText="1" indent="2"/>
    </xf>
    <xf numFmtId="49" fontId="115" fillId="0" borderId="154" xfId="0" applyNumberFormat="1" applyFont="1" applyFill="1" applyBorder="1" applyAlignment="1">
      <alignment horizontal="left" vertical="top" wrapText="1" indent="2"/>
    </xf>
    <xf numFmtId="49" fontId="115" fillId="0" borderId="154" xfId="0" applyNumberFormat="1" applyFont="1" applyFill="1" applyBorder="1" applyAlignment="1">
      <alignment horizontal="left" indent="1"/>
    </xf>
    <xf numFmtId="0" fontId="115" fillId="0" borderId="155" xfId="0" applyNumberFormat="1" applyFont="1" applyBorder="1" applyAlignment="1">
      <alignment horizontal="left" indent="1"/>
    </xf>
    <xf numFmtId="49" fontId="115" fillId="0" borderId="155" xfId="0" applyNumberFormat="1" applyFont="1" applyBorder="1" applyAlignment="1">
      <alignment horizontal="left" indent="1"/>
    </xf>
    <xf numFmtId="49" fontId="115" fillId="0" borderId="154" xfId="0" applyNumberFormat="1" applyFont="1" applyFill="1" applyBorder="1" applyAlignment="1">
      <alignment horizontal="left" indent="3"/>
    </xf>
    <xf numFmtId="49" fontId="115" fillId="0" borderId="155" xfId="0" applyNumberFormat="1" applyFont="1" applyBorder="1" applyAlignment="1">
      <alignment horizontal="left" indent="3"/>
    </xf>
    <xf numFmtId="0" fontId="115" fillId="0" borderId="155" xfId="0" applyFont="1" applyBorder="1" applyAlignment="1">
      <alignment horizontal="left" indent="2"/>
    </xf>
    <xf numFmtId="0" fontId="115" fillId="0" borderId="154" xfId="0" applyFont="1" applyBorder="1" applyAlignment="1">
      <alignment horizontal="left" indent="2"/>
    </xf>
    <xf numFmtId="0" fontId="115" fillId="0" borderId="155" xfId="0" applyFont="1" applyBorder="1" applyAlignment="1">
      <alignment horizontal="left" indent="1"/>
    </xf>
    <xf numFmtId="0" fontId="115" fillId="0" borderId="154" xfId="0" applyFont="1" applyBorder="1" applyAlignment="1">
      <alignment horizontal="left" indent="1"/>
    </xf>
    <xf numFmtId="0" fontId="118" fillId="0" borderId="63" xfId="0" applyFont="1" applyBorder="1"/>
    <xf numFmtId="0" fontId="115" fillId="0" borderId="66" xfId="0" applyFont="1" applyBorder="1"/>
    <xf numFmtId="0" fontId="115" fillId="0" borderId="0" xfId="0" applyFont="1" applyBorder="1" applyAlignment="1">
      <alignment wrapText="1"/>
    </xf>
    <xf numFmtId="0" fontId="115" fillId="0" borderId="0" xfId="0" applyFont="1" applyAlignment="1">
      <alignment horizontal="center" vertical="center"/>
    </xf>
    <xf numFmtId="0" fontId="115" fillId="0" borderId="0" xfId="0" applyFont="1" applyBorder="1" applyAlignment="1">
      <alignment horizontal="left"/>
    </xf>
    <xf numFmtId="0" fontId="118" fillId="0" borderId="145" xfId="0" applyNumberFormat="1" applyFont="1" applyFill="1" applyBorder="1" applyAlignment="1">
      <alignment horizontal="left" vertical="center" wrapText="1"/>
    </xf>
    <xf numFmtId="0" fontId="115" fillId="0" borderId="7" xfId="0" applyFont="1" applyFill="1" applyBorder="1" applyAlignment="1">
      <alignment horizontal="center" vertical="center" wrapText="1"/>
    </xf>
    <xf numFmtId="0" fontId="9" fillId="0" borderId="0" xfId="0" applyFont="1" applyFill="1" applyBorder="1" applyAlignment="1">
      <alignment wrapText="1"/>
    </xf>
    <xf numFmtId="0" fontId="118" fillId="0" borderId="145" xfId="0" applyFont="1" applyBorder="1" applyAlignment="1">
      <alignment horizontal="center" vertical="center" wrapText="1"/>
    </xf>
    <xf numFmtId="0" fontId="120" fillId="0" borderId="0" xfId="0" applyFont="1" applyAlignment="1">
      <alignment horizontal="center" vertical="center"/>
    </xf>
    <xf numFmtId="0" fontId="120" fillId="0" borderId="0" xfId="0" applyFont="1"/>
    <xf numFmtId="0" fontId="138" fillId="0" borderId="0" xfId="0" applyFont="1"/>
    <xf numFmtId="0" fontId="115" fillId="0" borderId="132" xfId="0" applyNumberFormat="1" applyFont="1" applyFill="1" applyBorder="1" applyAlignment="1">
      <alignment horizontal="left" vertical="center" wrapText="1" indent="1" readingOrder="1"/>
    </xf>
    <xf numFmtId="0" fontId="120" fillId="0" borderId="145" xfId="0" applyFont="1" applyBorder="1" applyAlignment="1">
      <alignment horizontal="left" indent="3"/>
    </xf>
    <xf numFmtId="0" fontId="118" fillId="0" borderId="145" xfId="0" applyNumberFormat="1" applyFont="1" applyFill="1" applyBorder="1" applyAlignment="1">
      <alignment vertical="center" wrapText="1" readingOrder="1"/>
    </xf>
    <xf numFmtId="0" fontId="120" fillId="0" borderId="145" xfId="0" applyFont="1" applyFill="1" applyBorder="1" applyAlignment="1">
      <alignment horizontal="left" indent="2"/>
    </xf>
    <xf numFmtId="0" fontId="115" fillId="0" borderId="133" xfId="0" applyNumberFormat="1" applyFont="1" applyFill="1" applyBorder="1" applyAlignment="1">
      <alignment vertical="center" wrapText="1" readingOrder="1"/>
    </xf>
    <xf numFmtId="0" fontId="120" fillId="0" borderId="146" xfId="0" applyFont="1" applyBorder="1" applyAlignment="1">
      <alignment horizontal="left" indent="2"/>
    </xf>
    <xf numFmtId="0" fontId="115" fillId="0" borderId="132" xfId="0" applyNumberFormat="1" applyFont="1" applyFill="1" applyBorder="1" applyAlignment="1">
      <alignment vertical="center" wrapText="1" readingOrder="1"/>
    </xf>
    <xf numFmtId="0" fontId="120" fillId="0" borderId="145" xfId="0" applyFont="1" applyBorder="1" applyAlignment="1">
      <alignment horizontal="left" indent="2"/>
    </xf>
    <xf numFmtId="0" fontId="115" fillId="0" borderId="131" xfId="0" applyNumberFormat="1" applyFont="1" applyFill="1" applyBorder="1" applyAlignment="1">
      <alignment vertical="center" wrapText="1" readingOrder="1"/>
    </xf>
    <xf numFmtId="0" fontId="138" fillId="0" borderId="7" xfId="0" applyFont="1" applyBorder="1"/>
    <xf numFmtId="0" fontId="105" fillId="0" borderId="145" xfId="0" applyFont="1" applyFill="1" applyBorder="1" applyAlignment="1">
      <alignment vertical="center" wrapText="1"/>
    </xf>
    <xf numFmtId="0" fontId="105" fillId="0" borderId="145" xfId="0" applyFont="1" applyBorder="1" applyAlignment="1">
      <alignment horizontal="left" vertical="center" wrapText="1"/>
    </xf>
    <xf numFmtId="0" fontId="105" fillId="0" borderId="145" xfId="0" applyFont="1" applyBorder="1" applyAlignment="1">
      <alignment horizontal="left" indent="2"/>
    </xf>
    <xf numFmtId="0" fontId="105" fillId="0" borderId="145" xfId="0" applyNumberFormat="1" applyFont="1" applyFill="1" applyBorder="1" applyAlignment="1">
      <alignment vertical="center" wrapText="1"/>
    </xf>
    <xf numFmtId="0" fontId="105" fillId="0" borderId="145" xfId="0" applyNumberFormat="1" applyFont="1" applyFill="1" applyBorder="1" applyAlignment="1">
      <alignment horizontal="left" vertical="center" indent="1"/>
    </xf>
    <xf numFmtId="0" fontId="105" fillId="0" borderId="145" xfId="0" applyNumberFormat="1" applyFont="1" applyFill="1" applyBorder="1" applyAlignment="1">
      <alignment horizontal="left" vertical="center" wrapText="1" indent="1"/>
    </xf>
    <xf numFmtId="0" fontId="105" fillId="0" borderId="145" xfId="0" applyNumberFormat="1" applyFont="1" applyFill="1" applyBorder="1" applyAlignment="1">
      <alignment horizontal="right" vertical="center"/>
    </xf>
    <xf numFmtId="49" fontId="105" fillId="0" borderId="145" xfId="0" applyNumberFormat="1" applyFont="1" applyFill="1" applyBorder="1" applyAlignment="1">
      <alignment horizontal="right" vertical="center"/>
    </xf>
    <xf numFmtId="49" fontId="105" fillId="0" borderId="145" xfId="0" applyNumberFormat="1" applyFont="1" applyFill="1" applyBorder="1" applyAlignment="1">
      <alignment vertical="top" wrapText="1"/>
    </xf>
    <xf numFmtId="49" fontId="105" fillId="0" borderId="145" xfId="0" applyNumberFormat="1" applyFont="1" applyFill="1" applyBorder="1" applyAlignment="1">
      <alignment horizontal="left" vertical="top" wrapText="1" indent="2"/>
    </xf>
    <xf numFmtId="49" fontId="105" fillId="0" borderId="145" xfId="0" applyNumberFormat="1" applyFont="1" applyFill="1" applyBorder="1" applyAlignment="1">
      <alignment horizontal="left" vertical="center" wrapText="1" indent="3"/>
    </xf>
    <xf numFmtId="49" fontId="105" fillId="0" borderId="145" xfId="0" applyNumberFormat="1" applyFont="1" applyFill="1" applyBorder="1" applyAlignment="1">
      <alignment horizontal="left" wrapText="1" indent="2"/>
    </xf>
    <xf numFmtId="49" fontId="105" fillId="0" borderId="145" xfId="0" applyNumberFormat="1" applyFont="1" applyFill="1" applyBorder="1" applyAlignment="1">
      <alignment horizontal="left" vertical="top" wrapText="1"/>
    </xf>
    <xf numFmtId="49" fontId="105" fillId="0" borderId="145" xfId="0" applyNumberFormat="1" applyFont="1" applyFill="1" applyBorder="1" applyAlignment="1">
      <alignment horizontal="left" wrapText="1" indent="3"/>
    </xf>
    <xf numFmtId="49" fontId="105" fillId="0" borderId="145" xfId="0" applyNumberFormat="1" applyFont="1" applyFill="1" applyBorder="1" applyAlignment="1">
      <alignment vertical="center"/>
    </xf>
    <xf numFmtId="49" fontId="105" fillId="0" borderId="145" xfId="0" applyNumberFormat="1" applyFont="1" applyFill="1" applyBorder="1" applyAlignment="1">
      <alignment horizontal="left" indent="3"/>
    </xf>
    <xf numFmtId="0" fontId="105" fillId="0" borderId="145" xfId="0" applyFont="1" applyBorder="1" applyAlignment="1">
      <alignment horizontal="left" indent="1"/>
    </xf>
    <xf numFmtId="0" fontId="105" fillId="0" borderId="145" xfId="0" applyNumberFormat="1" applyFont="1" applyFill="1" applyBorder="1" applyAlignment="1">
      <alignment horizontal="left" vertical="center" wrapText="1"/>
    </xf>
    <xf numFmtId="0" fontId="105" fillId="0" borderId="145" xfId="0" applyFont="1" applyFill="1" applyBorder="1" applyAlignment="1">
      <alignment horizontal="left" wrapText="1" indent="2"/>
    </xf>
    <xf numFmtId="0" fontId="105" fillId="0" borderId="145" xfId="0" applyFont="1" applyBorder="1" applyAlignment="1">
      <alignment horizontal="left" vertical="top" wrapText="1"/>
    </xf>
    <xf numFmtId="0" fontId="104" fillId="0" borderId="7" xfId="0" applyFont="1" applyBorder="1" applyAlignment="1">
      <alignment wrapText="1"/>
    </xf>
    <xf numFmtId="0" fontId="105" fillId="0" borderId="145" xfId="0" applyFont="1" applyBorder="1" applyAlignment="1">
      <alignment horizontal="left" vertical="top" wrapText="1" indent="2"/>
    </xf>
    <xf numFmtId="0" fontId="105" fillId="0" borderId="145" xfId="0" applyFont="1" applyBorder="1" applyAlignment="1">
      <alignment horizontal="left" wrapText="1"/>
    </xf>
    <xf numFmtId="0" fontId="105" fillId="0" borderId="145" xfId="12672" applyFont="1" applyFill="1" applyBorder="1" applyAlignment="1">
      <alignment horizontal="left" vertical="center" wrapText="1" indent="2"/>
    </xf>
    <xf numFmtId="0" fontId="105" fillId="0" borderId="145" xfId="0" applyFont="1" applyBorder="1" applyAlignment="1">
      <alignment horizontal="left" wrapText="1" indent="2"/>
    </xf>
    <xf numFmtId="0" fontId="105" fillId="0" borderId="145" xfId="0" applyFont="1" applyBorder="1" applyAlignment="1">
      <alignment wrapText="1"/>
    </xf>
    <xf numFmtId="0" fontId="105" fillId="0" borderId="145" xfId="0" applyFont="1" applyBorder="1"/>
    <xf numFmtId="0" fontId="105" fillId="0" borderId="145" xfId="12672" applyFont="1" applyFill="1" applyBorder="1" applyAlignment="1">
      <alignment horizontal="left" vertical="center" wrapText="1"/>
    </xf>
    <xf numFmtId="0" fontId="104" fillId="0" borderId="145" xfId="0" applyFont="1" applyBorder="1" applyAlignment="1">
      <alignment wrapText="1"/>
    </xf>
    <xf numFmtId="0" fontId="105" fillId="3" borderId="145" xfId="5" applyNumberFormat="1" applyFont="1" applyFill="1" applyBorder="1" applyAlignment="1" applyProtection="1">
      <alignment horizontal="right" vertical="center"/>
      <protection locked="0"/>
    </xf>
    <xf numFmtId="2" fontId="105" fillId="3" borderId="145" xfId="5" applyNumberFormat="1" applyFont="1" applyFill="1" applyBorder="1" applyAlignment="1" applyProtection="1">
      <alignment horizontal="right" vertical="center"/>
      <protection locked="0"/>
    </xf>
    <xf numFmtId="0" fontId="105" fillId="0" borderId="145" xfId="0" applyNumberFormat="1" applyFont="1" applyFill="1" applyBorder="1" applyAlignment="1">
      <alignment vertical="center"/>
    </xf>
    <xf numFmtId="0" fontId="105" fillId="0" borderId="146" xfId="0" applyFont="1" applyFill="1" applyBorder="1" applyAlignment="1">
      <alignment vertical="center" wrapText="1"/>
    </xf>
    <xf numFmtId="0" fontId="124" fillId="0" borderId="0" xfId="0" applyFont="1" applyBorder="1" applyAlignment="1">
      <alignment horizontal="left" indent="2"/>
    </xf>
    <xf numFmtId="0" fontId="115" fillId="0" borderId="0" xfId="0" applyNumberFormat="1" applyFont="1" applyFill="1" applyBorder="1" applyAlignment="1">
      <alignment horizontal="left" vertical="center" indent="1"/>
    </xf>
    <xf numFmtId="0" fontId="115" fillId="0" borderId="0" xfId="0" applyNumberFormat="1" applyFont="1" applyFill="1" applyBorder="1" applyAlignment="1">
      <alignment vertical="center" wrapText="1"/>
    </xf>
    <xf numFmtId="0" fontId="115" fillId="0" borderId="0" xfId="0" applyFont="1" applyFill="1" applyBorder="1" applyAlignment="1">
      <alignment vertical="center" wrapText="1"/>
    </xf>
    <xf numFmtId="0" fontId="126" fillId="0" borderId="0" xfId="0" applyNumberFormat="1" applyFont="1" applyFill="1" applyBorder="1" applyAlignment="1">
      <alignment horizontal="left" vertical="center" wrapText="1" readingOrder="1"/>
    </xf>
    <xf numFmtId="0" fontId="124" fillId="0" borderId="0" xfId="0" applyFont="1" applyBorder="1" applyAlignment="1">
      <alignment horizontal="left" vertical="center" wrapText="1"/>
    </xf>
    <xf numFmtId="0" fontId="115" fillId="0" borderId="0" xfId="0" applyFont="1" applyFill="1" applyBorder="1" applyAlignment="1">
      <alignment horizontal="left" vertical="center" wrapText="1"/>
    </xf>
    <xf numFmtId="0" fontId="105" fillId="0" borderId="146" xfId="0" applyFont="1" applyBorder="1" applyAlignment="1">
      <alignment horizontal="left" indent="2"/>
    </xf>
    <xf numFmtId="0" fontId="105" fillId="0" borderId="133" xfId="0" applyNumberFormat="1" applyFont="1" applyFill="1" applyBorder="1" applyAlignment="1">
      <alignment horizontal="left" vertical="center" wrapText="1" readingOrder="1"/>
    </xf>
    <xf numFmtId="0" fontId="105" fillId="0" borderId="145" xfId="0" applyNumberFormat="1" applyFont="1" applyFill="1" applyBorder="1" applyAlignment="1">
      <alignment horizontal="left" vertical="center" wrapText="1" readingOrder="1"/>
    </xf>
    <xf numFmtId="0" fontId="2" fillId="0" borderId="16" xfId="0" applyNumberFormat="1" applyFont="1" applyFill="1" applyBorder="1" applyAlignment="1">
      <alignment horizontal="left" vertical="center" wrapText="1" indent="1"/>
    </xf>
    <xf numFmtId="169" fontId="25" fillId="37" borderId="62" xfId="20" applyBorder="1"/>
    <xf numFmtId="193" fontId="9" fillId="2" borderId="145" xfId="0" applyNumberFormat="1" applyFont="1" applyFill="1" applyBorder="1" applyAlignment="1" applyProtection="1">
      <alignment vertical="center"/>
      <protection locked="0"/>
    </xf>
    <xf numFmtId="0" fontId="7" fillId="81" borderId="145" xfId="13" applyFont="1" applyFill="1" applyBorder="1" applyAlignment="1" applyProtection="1">
      <alignment wrapText="1"/>
      <protection locked="0"/>
    </xf>
    <xf numFmtId="0" fontId="7" fillId="81" borderId="3" xfId="13" applyFont="1" applyFill="1" applyBorder="1" applyAlignment="1" applyProtection="1">
      <alignment vertical="center" wrapText="1"/>
      <protection locked="0"/>
    </xf>
    <xf numFmtId="0" fontId="105" fillId="0" borderId="0" xfId="0" applyFont="1" applyFill="1" applyBorder="1" applyAlignment="1">
      <alignment wrapText="1"/>
    </xf>
    <xf numFmtId="164" fontId="0" fillId="0" borderId="0" xfId="7" applyNumberFormat="1" applyFont="1"/>
    <xf numFmtId="164" fontId="25" fillId="37" borderId="0" xfId="7" applyNumberFormat="1" applyFont="1" applyFill="1" applyBorder="1"/>
    <xf numFmtId="164" fontId="0" fillId="0" borderId="0" xfId="7" applyNumberFormat="1" applyFont="1" applyAlignment="1">
      <alignment horizontal="right"/>
    </xf>
    <xf numFmtId="164" fontId="25" fillId="37" borderId="0" xfId="7" applyNumberFormat="1" applyFont="1" applyFill="1" applyBorder="1" applyAlignment="1">
      <alignment horizontal="right"/>
    </xf>
    <xf numFmtId="164" fontId="25" fillId="37" borderId="89" xfId="7" applyNumberFormat="1" applyFont="1" applyFill="1" applyBorder="1" applyAlignment="1">
      <alignment horizontal="right"/>
    </xf>
    <xf numFmtId="164" fontId="25" fillId="37" borderId="62" xfId="7" applyNumberFormat="1" applyFont="1" applyFill="1" applyBorder="1" applyAlignment="1">
      <alignment horizontal="right"/>
    </xf>
    <xf numFmtId="9" fontId="0" fillId="0" borderId="0" xfId="20961" applyFont="1"/>
    <xf numFmtId="164" fontId="0" fillId="36" borderId="137" xfId="7" applyNumberFormat="1" applyFont="1" applyFill="1" applyBorder="1"/>
    <xf numFmtId="164" fontId="0" fillId="0" borderId="137" xfId="7" applyNumberFormat="1" applyFont="1" applyBorder="1"/>
    <xf numFmtId="164" fontId="0" fillId="0" borderId="96" xfId="7" applyNumberFormat="1" applyFont="1" applyBorder="1" applyAlignment="1">
      <alignment horizontal="right"/>
    </xf>
    <xf numFmtId="164" fontId="0" fillId="36" borderId="96" xfId="7" applyNumberFormat="1" applyFont="1" applyFill="1" applyBorder="1" applyAlignment="1">
      <alignment horizontal="right"/>
    </xf>
    <xf numFmtId="164" fontId="0" fillId="0" borderId="96" xfId="7" applyNumberFormat="1" applyFont="1" applyBorder="1" applyAlignment="1">
      <alignment horizontal="right" vertical="center"/>
    </xf>
    <xf numFmtId="164" fontId="0" fillId="36" borderId="96" xfId="7" applyNumberFormat="1" applyFont="1" applyFill="1" applyBorder="1" applyAlignment="1">
      <alignment horizontal="right" vertical="center"/>
    </xf>
    <xf numFmtId="164" fontId="0" fillId="36" borderId="137" xfId="7" applyNumberFormat="1" applyFont="1" applyFill="1" applyBorder="1" applyAlignment="1">
      <alignment horizontal="right"/>
    </xf>
    <xf numFmtId="164" fontId="0" fillId="0" borderId="137" xfId="7" applyNumberFormat="1" applyFont="1" applyBorder="1" applyAlignment="1">
      <alignment horizontal="right"/>
    </xf>
    <xf numFmtId="0" fontId="9" fillId="0" borderId="155" xfId="0" applyFont="1" applyFill="1" applyBorder="1" applyAlignment="1">
      <alignment horizontal="center" vertical="center" wrapText="1"/>
    </xf>
    <xf numFmtId="0" fontId="15" fillId="0" borderId="145" xfId="0" applyFont="1" applyFill="1" applyBorder="1" applyAlignment="1">
      <alignment horizontal="center" vertical="center" wrapText="1"/>
    </xf>
    <xf numFmtId="0" fontId="16" fillId="0" borderId="145" xfId="0" applyFont="1" applyFill="1" applyBorder="1" applyAlignment="1">
      <alignment horizontal="left" vertical="center" wrapText="1"/>
    </xf>
    <xf numFmtId="0" fontId="9" fillId="0" borderId="155" xfId="0" applyFont="1" applyFill="1" applyBorder="1" applyAlignment="1">
      <alignment horizontal="right" vertical="center" wrapText="1"/>
    </xf>
    <xf numFmtId="0" fontId="7" fillId="0" borderId="145" xfId="0" applyFont="1" applyFill="1" applyBorder="1" applyAlignment="1">
      <alignment vertical="center" wrapText="1"/>
    </xf>
    <xf numFmtId="164" fontId="7" fillId="0" borderId="145" xfId="7" applyNumberFormat="1" applyFont="1" applyFill="1" applyBorder="1" applyAlignment="1" applyProtection="1">
      <alignment horizontal="right" vertical="center" wrapText="1"/>
      <protection locked="0"/>
    </xf>
    <xf numFmtId="164" fontId="7" fillId="0" borderId="154" xfId="7" applyNumberFormat="1" applyFont="1" applyFill="1" applyBorder="1" applyAlignment="1" applyProtection="1">
      <alignment horizontal="right" vertical="center" wrapText="1"/>
      <protection locked="0"/>
    </xf>
    <xf numFmtId="0" fontId="9" fillId="0" borderId="155" xfId="0" applyFont="1" applyBorder="1" applyAlignment="1">
      <alignment horizontal="right" vertical="center" wrapText="1"/>
    </xf>
    <xf numFmtId="0" fontId="7" fillId="0" borderId="145" xfId="0" applyFont="1" applyBorder="1" applyAlignment="1">
      <alignment vertical="center" wrapText="1"/>
    </xf>
    <xf numFmtId="9" fontId="7" fillId="0" borderId="145" xfId="20961" applyFont="1" applyFill="1" applyBorder="1" applyAlignment="1" applyProtection="1">
      <alignment vertical="center" wrapText="1"/>
      <protection locked="0"/>
    </xf>
    <xf numFmtId="9" fontId="7" fillId="0" borderId="154" xfId="20961" applyFont="1" applyFill="1" applyBorder="1" applyAlignment="1" applyProtection="1">
      <alignment vertical="center" wrapText="1"/>
      <protection locked="0"/>
    </xf>
    <xf numFmtId="0" fontId="9" fillId="2" borderId="155" xfId="0" applyFont="1" applyFill="1" applyBorder="1" applyAlignment="1">
      <alignment horizontal="right" vertical="center"/>
    </xf>
    <xf numFmtId="0" fontId="9" fillId="2" borderId="145" xfId="0" applyFont="1" applyFill="1" applyBorder="1" applyAlignment="1">
      <alignment vertical="center"/>
    </xf>
    <xf numFmtId="0" fontId="15" fillId="0" borderId="155" xfId="0" applyFont="1" applyFill="1" applyBorder="1" applyAlignment="1">
      <alignment horizontal="center" vertical="center" wrapText="1"/>
    </xf>
    <xf numFmtId="0" fontId="9" fillId="0" borderId="145" xfId="0" applyFont="1" applyFill="1" applyBorder="1" applyAlignment="1">
      <alignment horizontal="left" vertical="center" wrapText="1"/>
    </xf>
    <xf numFmtId="0" fontId="9" fillId="2" borderId="146" xfId="0" applyFont="1" applyFill="1" applyBorder="1" applyAlignment="1">
      <alignment vertical="center"/>
    </xf>
    <xf numFmtId="164" fontId="7" fillId="0" borderId="145" xfId="7" applyNumberFormat="1" applyFont="1" applyFill="1" applyBorder="1" applyAlignment="1" applyProtection="1">
      <alignment vertical="center" wrapText="1"/>
      <protection locked="0"/>
    </xf>
    <xf numFmtId="164" fontId="7" fillId="0" borderId="154" xfId="7" applyNumberFormat="1" applyFont="1" applyFill="1" applyBorder="1" applyAlignment="1" applyProtection="1">
      <alignment vertical="center" wrapText="1"/>
      <protection locked="0"/>
    </xf>
    <xf numFmtId="0" fontId="9" fillId="2" borderId="153" xfId="0" applyFont="1" applyFill="1" applyBorder="1" applyAlignment="1">
      <alignment horizontal="right" vertical="center"/>
    </xf>
    <xf numFmtId="193" fontId="9" fillId="2" borderId="152" xfId="0" applyNumberFormat="1" applyFont="1" applyFill="1" applyBorder="1" applyAlignment="1" applyProtection="1">
      <alignment vertical="center"/>
      <protection locked="0"/>
    </xf>
    <xf numFmtId="9" fontId="7" fillId="0" borderId="152" xfId="20961" applyFont="1" applyFill="1" applyBorder="1" applyAlignment="1" applyProtection="1">
      <alignment vertical="center" wrapText="1"/>
      <protection locked="0"/>
    </xf>
    <xf numFmtId="9" fontId="7" fillId="0" borderId="151" xfId="20961" applyFont="1" applyFill="1" applyBorder="1" applyAlignment="1" applyProtection="1">
      <alignment vertical="center" wrapText="1"/>
      <protection locked="0"/>
    </xf>
    <xf numFmtId="164" fontId="7" fillId="0" borderId="155" xfId="7" applyNumberFormat="1" applyFont="1" applyFill="1" applyBorder="1" applyAlignment="1" applyProtection="1">
      <alignment horizontal="right" vertical="center" wrapText="1"/>
      <protection locked="0"/>
    </xf>
    <xf numFmtId="9" fontId="7" fillId="0" borderId="155" xfId="20961" applyFont="1" applyFill="1" applyBorder="1" applyAlignment="1" applyProtection="1">
      <alignment vertical="center" wrapText="1"/>
      <protection locked="0"/>
    </xf>
    <xf numFmtId="164" fontId="7" fillId="0" borderId="155" xfId="7" applyNumberFormat="1" applyFont="1" applyFill="1" applyBorder="1" applyAlignment="1" applyProtection="1">
      <alignment vertical="center" wrapText="1"/>
      <protection locked="0"/>
    </xf>
    <xf numFmtId="9" fontId="7" fillId="0" borderId="153" xfId="20961" applyFont="1" applyFill="1" applyBorder="1" applyAlignment="1" applyProtection="1">
      <alignment vertical="center" wrapText="1"/>
      <protection locked="0"/>
    </xf>
    <xf numFmtId="164" fontId="0" fillId="0" borderId="137" xfId="7" applyNumberFormat="1" applyFont="1" applyBorder="1" applyProtection="1"/>
    <xf numFmtId="193" fontId="0" fillId="0" borderId="0" xfId="0" applyNumberFormat="1"/>
    <xf numFmtId="164" fontId="9" fillId="0" borderId="137" xfId="7" applyNumberFormat="1" applyFont="1" applyFill="1" applyBorder="1" applyAlignment="1" applyProtection="1">
      <alignment horizontal="right"/>
    </xf>
    <xf numFmtId="164" fontId="9" fillId="36" borderId="137" xfId="7" applyNumberFormat="1" applyFont="1" applyFill="1" applyBorder="1" applyAlignment="1" applyProtection="1">
      <alignment horizontal="right"/>
    </xf>
    <xf numFmtId="164" fontId="9" fillId="36" borderId="111" xfId="7" applyNumberFormat="1" applyFont="1" applyFill="1" applyBorder="1" applyAlignment="1" applyProtection="1">
      <alignment horizontal="right"/>
    </xf>
    <xf numFmtId="164" fontId="20" fillId="0" borderId="96" xfId="7" applyNumberFormat="1" applyFont="1" applyBorder="1" applyAlignment="1">
      <alignment vertical="center" wrapText="1"/>
    </xf>
    <xf numFmtId="164" fontId="20" fillId="0" borderId="97" xfId="7" applyNumberFormat="1" applyFont="1" applyBorder="1" applyAlignment="1">
      <alignment vertical="center" wrapText="1"/>
    </xf>
    <xf numFmtId="164" fontId="20" fillId="0" borderId="21" xfId="7" applyNumberFormat="1" applyFont="1" applyBorder="1" applyAlignment="1">
      <alignment vertical="center" wrapText="1"/>
    </xf>
    <xf numFmtId="164" fontId="20" fillId="0" borderId="96" xfId="7" applyNumberFormat="1" applyFont="1" applyFill="1" applyBorder="1" applyAlignment="1">
      <alignment vertical="center" wrapText="1"/>
    </xf>
    <xf numFmtId="164" fontId="20" fillId="0" borderId="21" xfId="7" applyNumberFormat="1" applyFont="1" applyFill="1" applyBorder="1" applyAlignment="1">
      <alignment vertical="center" wrapText="1"/>
    </xf>
    <xf numFmtId="164" fontId="13" fillId="0" borderId="8" xfId="7" applyNumberFormat="1" applyFont="1" applyBorder="1" applyAlignment="1">
      <alignment wrapText="1"/>
    </xf>
    <xf numFmtId="164" fontId="4" fillId="0" borderId="111" xfId="7" applyNumberFormat="1" applyFont="1" applyBorder="1" applyAlignment="1"/>
    <xf numFmtId="164" fontId="9" fillId="0" borderId="8" xfId="7" applyNumberFormat="1" applyFont="1" applyBorder="1" applyAlignment="1">
      <alignment wrapText="1"/>
    </xf>
    <xf numFmtId="164" fontId="9" fillId="0" borderId="111" xfId="7" applyNumberFormat="1" applyFont="1" applyBorder="1" applyAlignment="1">
      <alignment wrapText="1"/>
    </xf>
    <xf numFmtId="0" fontId="13" fillId="0" borderId="144" xfId="0" applyFont="1" applyBorder="1" applyAlignment="1">
      <alignment wrapText="1"/>
    </xf>
    <xf numFmtId="9" fontId="4" fillId="0" borderId="21" xfId="0" applyNumberFormat="1" applyFont="1" applyBorder="1" applyAlignment="1"/>
    <xf numFmtId="0" fontId="9" fillId="0" borderId="155" xfId="0" applyNumberFormat="1" applyFont="1" applyBorder="1"/>
    <xf numFmtId="0" fontId="9" fillId="0" borderId="153" xfId="0" applyNumberFormat="1" applyFont="1" applyBorder="1"/>
    <xf numFmtId="9" fontId="4" fillId="0" borderId="111" xfId="20961" applyFont="1" applyBorder="1" applyAlignment="1"/>
    <xf numFmtId="9" fontId="4" fillId="0" borderId="105" xfId="20961" applyFont="1" applyBorder="1" applyAlignment="1"/>
    <xf numFmtId="9" fontId="4" fillId="0" borderId="24" xfId="20961" applyFont="1" applyBorder="1" applyAlignment="1"/>
    <xf numFmtId="164" fontId="0" fillId="0" borderId="20" xfId="7" applyNumberFormat="1" applyFont="1" applyBorder="1" applyAlignment="1">
      <alignment wrapText="1"/>
    </xf>
    <xf numFmtId="164" fontId="0" fillId="0" borderId="20" xfId="7" applyNumberFormat="1" applyFont="1" applyBorder="1" applyAlignment="1"/>
    <xf numFmtId="164" fontId="0" fillId="0" borderId="20" xfId="7" applyNumberFormat="1" applyFont="1" applyFill="1" applyBorder="1" applyAlignment="1">
      <alignment wrapText="1"/>
    </xf>
    <xf numFmtId="164" fontId="4" fillId="0" borderId="137" xfId="7" applyNumberFormat="1" applyFont="1" applyFill="1" applyBorder="1" applyAlignment="1">
      <alignment vertical="center" wrapText="1"/>
    </xf>
    <xf numFmtId="164" fontId="4" fillId="0" borderId="137" xfId="7" applyNumberFormat="1" applyFont="1" applyBorder="1" applyAlignment="1">
      <alignment vertical="center"/>
    </xf>
    <xf numFmtId="164" fontId="6" fillId="36" borderId="23" xfId="7" applyNumberFormat="1" applyFont="1" applyFill="1" applyBorder="1" applyAlignment="1">
      <alignment horizontal="center" vertical="center"/>
    </xf>
    <xf numFmtId="164" fontId="7" fillId="36" borderId="20" xfId="7" applyNumberFormat="1" applyFont="1" applyFill="1" applyBorder="1" applyAlignment="1" applyProtection="1">
      <alignment vertical="top"/>
    </xf>
    <xf numFmtId="164" fontId="7" fillId="3" borderId="20" xfId="7" applyNumberFormat="1" applyFont="1" applyFill="1" applyBorder="1" applyAlignment="1" applyProtection="1">
      <alignment vertical="top"/>
      <protection locked="0"/>
    </xf>
    <xf numFmtId="164" fontId="7" fillId="36" borderId="20" xfId="7" applyNumberFormat="1" applyFont="1" applyFill="1" applyBorder="1" applyAlignment="1" applyProtection="1">
      <alignment vertical="top" wrapText="1"/>
    </xf>
    <xf numFmtId="164" fontId="7" fillId="3" borderId="20" xfId="7" applyNumberFormat="1" applyFont="1" applyFill="1" applyBorder="1" applyAlignment="1" applyProtection="1">
      <alignment vertical="top" wrapText="1"/>
      <protection locked="0"/>
    </xf>
    <xf numFmtId="164" fontId="7" fillId="36" borderId="20" xfId="7" applyNumberFormat="1" applyFont="1" applyFill="1" applyBorder="1" applyAlignment="1" applyProtection="1">
      <alignment vertical="top" wrapText="1"/>
      <protection locked="0"/>
    </xf>
    <xf numFmtId="164" fontId="7" fillId="36" borderId="24" xfId="7" applyNumberFormat="1" applyFont="1" applyFill="1" applyBorder="1" applyAlignment="1" applyProtection="1">
      <alignment vertical="top" wrapText="1"/>
    </xf>
    <xf numFmtId="164" fontId="4" fillId="0" borderId="111" xfId="7" applyNumberFormat="1" applyFont="1" applyFill="1" applyBorder="1" applyAlignment="1">
      <alignment horizontal="right" vertical="center" wrapText="1"/>
    </xf>
    <xf numFmtId="164" fontId="6" fillId="36" borderId="111" xfId="7" applyNumberFormat="1" applyFont="1" applyFill="1" applyBorder="1" applyAlignment="1">
      <alignment horizontal="right" vertical="center" wrapText="1"/>
    </xf>
    <xf numFmtId="164" fontId="108" fillId="0" borderId="111" xfId="7" applyNumberFormat="1" applyFont="1" applyFill="1" applyBorder="1" applyAlignment="1">
      <alignment horizontal="right" vertical="center" wrapText="1"/>
    </xf>
    <xf numFmtId="164" fontId="6" fillId="36" borderId="111" xfId="7" applyNumberFormat="1" applyFont="1" applyFill="1" applyBorder="1" applyAlignment="1">
      <alignment horizontal="center" vertical="center" wrapText="1"/>
    </xf>
    <xf numFmtId="164" fontId="7" fillId="0" borderId="24" xfId="7" applyNumberFormat="1" applyFont="1" applyFill="1" applyBorder="1" applyAlignment="1" applyProtection="1">
      <alignment vertical="center"/>
    </xf>
    <xf numFmtId="164" fontId="4" fillId="0" borderId="59" xfId="7" applyNumberFormat="1" applyFont="1" applyFill="1" applyBorder="1" applyAlignment="1">
      <alignment horizontal="center" vertical="center" wrapText="1"/>
    </xf>
    <xf numFmtId="164" fontId="4" fillId="0" borderId="6" xfId="7" applyNumberFormat="1" applyFont="1" applyFill="1" applyBorder="1" applyAlignment="1">
      <alignment horizontal="center" vertical="center" wrapText="1"/>
    </xf>
    <xf numFmtId="164" fontId="21" fillId="0" borderId="30" xfId="7" applyNumberFormat="1" applyFont="1" applyBorder="1" applyAlignment="1">
      <alignment horizontal="center" vertical="center"/>
    </xf>
    <xf numFmtId="164" fontId="22" fillId="0" borderId="160" xfId="7" applyNumberFormat="1" applyFont="1" applyBorder="1" applyAlignment="1">
      <alignment horizontal="center"/>
    </xf>
    <xf numFmtId="164" fontId="22" fillId="0" borderId="12" xfId="7" applyNumberFormat="1" applyFont="1" applyBorder="1" applyAlignment="1">
      <alignment horizontal="center" vertical="center"/>
    </xf>
    <xf numFmtId="164" fontId="22" fillId="0" borderId="58" xfId="7" applyNumberFormat="1" applyFont="1" applyBorder="1" applyAlignment="1">
      <alignment horizontal="center"/>
    </xf>
    <xf numFmtId="164" fontId="21" fillId="0" borderId="12" xfId="7" applyNumberFormat="1" applyFont="1" applyBorder="1" applyAlignment="1">
      <alignment horizontal="center" vertical="center"/>
    </xf>
    <xf numFmtId="164" fontId="18" fillId="0" borderId="12" xfId="7" applyNumberFormat="1" applyFont="1" applyBorder="1" applyAlignment="1">
      <alignment horizontal="center" vertical="center"/>
    </xf>
    <xf numFmtId="164" fontId="18" fillId="0" borderId="58" xfId="7" applyNumberFormat="1" applyFont="1" applyBorder="1" applyAlignment="1">
      <alignment horizontal="center"/>
    </xf>
    <xf numFmtId="164" fontId="103" fillId="0" borderId="12" xfId="7" applyNumberFormat="1" applyFont="1" applyBorder="1" applyAlignment="1">
      <alignment horizontal="center" vertical="center"/>
    </xf>
    <xf numFmtId="164" fontId="22" fillId="0" borderId="12" xfId="7" applyNumberFormat="1" applyFont="1" applyFill="1" applyBorder="1" applyAlignment="1">
      <alignment horizontal="center" vertical="center"/>
    </xf>
    <xf numFmtId="164" fontId="17" fillId="0" borderId="58" xfId="7" applyNumberFormat="1" applyFont="1" applyFill="1" applyBorder="1" applyAlignment="1">
      <alignment horizontal="center"/>
    </xf>
    <xf numFmtId="164" fontId="22" fillId="0" borderId="13" xfId="7" applyNumberFormat="1" applyFont="1" applyBorder="1" applyAlignment="1">
      <alignment horizontal="center" vertical="center"/>
    </xf>
    <xf numFmtId="164" fontId="22" fillId="0" borderId="60" xfId="7" applyNumberFormat="1" applyFont="1" applyBorder="1" applyAlignment="1">
      <alignment horizontal="center"/>
    </xf>
    <xf numFmtId="164" fontId="21" fillId="0" borderId="14" xfId="7" applyNumberFormat="1" applyFont="1" applyFill="1" applyBorder="1" applyAlignment="1">
      <alignment horizontal="center" vertical="center"/>
    </xf>
    <xf numFmtId="164" fontId="21" fillId="0" borderId="56" xfId="7" applyNumberFormat="1" applyFont="1" applyFill="1" applyBorder="1" applyAlignment="1">
      <alignment horizontal="center"/>
    </xf>
    <xf numFmtId="164" fontId="21" fillId="0" borderId="15" xfId="7" applyNumberFormat="1" applyFont="1" applyBorder="1" applyAlignment="1">
      <alignment horizontal="center" vertical="center"/>
    </xf>
    <xf numFmtId="164" fontId="18" fillId="83" borderId="57" xfId="7" applyNumberFormat="1" applyFont="1" applyFill="1" applyBorder="1" applyAlignment="1">
      <alignment horizontal="center"/>
    </xf>
    <xf numFmtId="164" fontId="21" fillId="0" borderId="13" xfId="7" applyNumberFormat="1" applyFont="1" applyBorder="1" applyAlignment="1">
      <alignment horizontal="center" vertical="center"/>
    </xf>
    <xf numFmtId="164" fontId="18" fillId="0" borderId="13" xfId="7" applyNumberFormat="1" applyFont="1" applyBorder="1" applyAlignment="1">
      <alignment vertical="center"/>
    </xf>
    <xf numFmtId="164" fontId="22" fillId="0" borderId="61" xfId="7" applyNumberFormat="1" applyFont="1" applyBorder="1" applyAlignment="1">
      <alignment horizontal="center"/>
    </xf>
    <xf numFmtId="164" fontId="22" fillId="0" borderId="137" xfId="7" applyNumberFormat="1" applyFont="1" applyBorder="1" applyAlignment="1">
      <alignment horizontal="center" vertical="center"/>
    </xf>
    <xf numFmtId="164" fontId="22" fillId="0" borderId="154" xfId="7" applyNumberFormat="1" applyFont="1" applyBorder="1" applyAlignment="1">
      <alignment horizontal="center"/>
    </xf>
    <xf numFmtId="164" fontId="21" fillId="0" borderId="137" xfId="7" applyNumberFormat="1" applyFont="1" applyFill="1" applyBorder="1" applyAlignment="1">
      <alignment horizontal="center" vertical="center"/>
    </xf>
    <xf numFmtId="164" fontId="22" fillId="0" borderId="154" xfId="7" applyNumberFormat="1" applyFont="1" applyFill="1" applyBorder="1" applyAlignment="1">
      <alignment horizontal="center"/>
    </xf>
    <xf numFmtId="164" fontId="21" fillId="0" borderId="137" xfId="7" applyNumberFormat="1" applyFont="1" applyBorder="1" applyAlignment="1">
      <alignment horizontal="center"/>
    </xf>
    <xf numFmtId="164" fontId="22" fillId="0" borderId="154" xfId="7" applyNumberFormat="1" applyFont="1" applyBorder="1"/>
    <xf numFmtId="164" fontId="22" fillId="0" borderId="137" xfId="7" applyNumberFormat="1" applyFont="1" applyBorder="1" applyAlignment="1">
      <alignment horizontal="center"/>
    </xf>
    <xf numFmtId="164" fontId="22" fillId="0" borderId="137" xfId="7" applyNumberFormat="1" applyFont="1" applyBorder="1"/>
    <xf numFmtId="164" fontId="21" fillId="0" borderId="137" xfId="7" applyNumberFormat="1" applyFont="1" applyBorder="1" applyAlignment="1">
      <alignment horizontal="center" vertical="center"/>
    </xf>
    <xf numFmtId="164" fontId="4" fillId="0" borderId="3" xfId="7" applyNumberFormat="1" applyFont="1" applyBorder="1" applyAlignment="1"/>
    <xf numFmtId="164" fontId="4" fillId="0" borderId="8" xfId="7" applyNumberFormat="1" applyFont="1" applyBorder="1" applyAlignment="1"/>
    <xf numFmtId="164" fontId="4" fillId="36" borderId="24" xfId="7" applyNumberFormat="1" applyFont="1" applyFill="1" applyBorder="1"/>
    <xf numFmtId="164" fontId="4" fillId="0" borderId="19" xfId="7" applyNumberFormat="1" applyFont="1" applyBorder="1" applyAlignment="1"/>
    <xf numFmtId="164" fontId="4" fillId="0" borderId="20" xfId="7" applyNumberFormat="1" applyFont="1" applyBorder="1" applyAlignment="1"/>
    <xf numFmtId="164" fontId="4" fillId="0" borderId="21" xfId="7" applyNumberFormat="1" applyFont="1" applyBorder="1" applyAlignment="1">
      <alignment wrapText="1"/>
    </xf>
    <xf numFmtId="164" fontId="4" fillId="0" borderId="21" xfId="7" applyNumberFormat="1" applyFont="1" applyBorder="1" applyAlignment="1"/>
    <xf numFmtId="164" fontId="4" fillId="36" borderId="51" xfId="7" applyNumberFormat="1" applyFont="1" applyFill="1" applyBorder="1" applyAlignment="1"/>
    <xf numFmtId="164" fontId="4" fillId="36" borderId="22" xfId="7" applyNumberFormat="1" applyFont="1" applyFill="1" applyBorder="1"/>
    <xf numFmtId="164" fontId="4" fillId="36" borderId="23" xfId="7" applyNumberFormat="1" applyFont="1" applyFill="1" applyBorder="1"/>
    <xf numFmtId="164" fontId="4" fillId="36" borderId="52" xfId="7" applyNumberFormat="1" applyFont="1" applyFill="1" applyBorder="1"/>
    <xf numFmtId="164" fontId="4" fillId="0" borderId="3" xfId="7" applyNumberFormat="1" applyFont="1" applyBorder="1"/>
    <xf numFmtId="164" fontId="4" fillId="0" borderId="3" xfId="7" applyNumberFormat="1" applyFont="1" applyFill="1" applyBorder="1"/>
    <xf numFmtId="164" fontId="4" fillId="0" borderId="8" xfId="7" applyNumberFormat="1" applyFont="1" applyBorder="1"/>
    <xf numFmtId="164" fontId="4" fillId="0" borderId="8" xfId="7" applyNumberFormat="1" applyFont="1" applyFill="1" applyBorder="1"/>
    <xf numFmtId="164" fontId="4" fillId="0" borderId="53" xfId="7" applyNumberFormat="1" applyFont="1" applyFill="1" applyBorder="1" applyAlignment="1">
      <alignment vertical="center"/>
    </xf>
    <xf numFmtId="164" fontId="4" fillId="0" borderId="63" xfId="7" applyNumberFormat="1" applyFont="1" applyFill="1" applyBorder="1" applyAlignment="1">
      <alignment vertical="center"/>
    </xf>
    <xf numFmtId="164" fontId="4" fillId="3" borderId="94" xfId="7" applyNumberFormat="1" applyFont="1" applyFill="1" applyBorder="1" applyAlignment="1">
      <alignment vertical="center"/>
    </xf>
    <xf numFmtId="164" fontId="4" fillId="3" borderId="21" xfId="7" applyNumberFormat="1" applyFont="1" applyFill="1" applyBorder="1" applyAlignment="1">
      <alignment vertical="center"/>
    </xf>
    <xf numFmtId="164" fontId="4" fillId="0" borderId="97" xfId="7" applyNumberFormat="1" applyFont="1" applyFill="1" applyBorder="1" applyAlignment="1">
      <alignment vertical="center"/>
    </xf>
    <xf numFmtId="164" fontId="4" fillId="0" borderId="111" xfId="7" applyNumberFormat="1" applyFont="1" applyFill="1" applyBorder="1" applyAlignment="1">
      <alignment vertical="center"/>
    </xf>
    <xf numFmtId="164" fontId="4" fillId="0" borderId="25" xfId="7" applyNumberFormat="1" applyFont="1" applyFill="1" applyBorder="1" applyAlignment="1">
      <alignment vertical="center"/>
    </xf>
    <xf numFmtId="164" fontId="4" fillId="0" borderId="23" xfId="7" applyNumberFormat="1" applyFont="1" applyFill="1" applyBorder="1" applyAlignment="1">
      <alignment vertical="center"/>
    </xf>
    <xf numFmtId="164" fontId="4" fillId="0" borderId="24" xfId="7" applyNumberFormat="1" applyFont="1" applyFill="1" applyBorder="1" applyAlignment="1">
      <alignment vertical="center"/>
    </xf>
    <xf numFmtId="164" fontId="25" fillId="37" borderId="55" xfId="7" applyNumberFormat="1" applyFont="1" applyFill="1" applyBorder="1"/>
    <xf numFmtId="164" fontId="4" fillId="0" borderId="26" xfId="7" applyNumberFormat="1" applyFont="1" applyFill="1" applyBorder="1" applyAlignment="1">
      <alignment vertical="center"/>
    </xf>
    <xf numFmtId="164" fontId="4" fillId="0" borderId="18" xfId="7" applyNumberFormat="1" applyFont="1" applyFill="1" applyBorder="1" applyAlignment="1">
      <alignment vertical="center"/>
    </xf>
    <xf numFmtId="164" fontId="25" fillId="37" borderId="108" xfId="7" applyNumberFormat="1" applyFont="1" applyFill="1" applyBorder="1"/>
    <xf numFmtId="164" fontId="25" fillId="37" borderId="98" xfId="7" applyNumberFormat="1" applyFont="1" applyFill="1" applyBorder="1"/>
    <xf numFmtId="164" fontId="4" fillId="0" borderId="92" xfId="7" applyNumberFormat="1" applyFont="1" applyFill="1" applyBorder="1" applyAlignment="1">
      <alignment vertical="center"/>
    </xf>
    <xf numFmtId="164" fontId="4" fillId="0" borderId="105" xfId="7" applyNumberFormat="1" applyFont="1" applyFill="1" applyBorder="1" applyAlignment="1">
      <alignment vertical="center"/>
    </xf>
    <xf numFmtId="164" fontId="25" fillId="37" borderId="29" xfId="7" applyNumberFormat="1" applyFont="1" applyFill="1" applyBorder="1"/>
    <xf numFmtId="9" fontId="4" fillId="0" borderId="90" xfId="20961" applyFont="1" applyFill="1" applyBorder="1" applyAlignment="1">
      <alignment vertical="center"/>
    </xf>
    <xf numFmtId="9" fontId="4" fillId="0" borderId="107" xfId="20961" applyFont="1" applyFill="1" applyBorder="1" applyAlignment="1">
      <alignment vertical="center"/>
    </xf>
    <xf numFmtId="9" fontId="9" fillId="36" borderId="3" xfId="20961" applyFont="1" applyFill="1" applyBorder="1" applyProtection="1">
      <protection locked="0"/>
    </xf>
    <xf numFmtId="9" fontId="9" fillId="3" borderId="3" xfId="20961" applyFont="1" applyFill="1" applyBorder="1" applyProtection="1">
      <protection locked="0"/>
    </xf>
    <xf numFmtId="9" fontId="9" fillId="3" borderId="3" xfId="20961" applyFont="1" applyFill="1" applyBorder="1" applyAlignment="1" applyProtection="1">
      <alignment horizontal="right" wrapText="1"/>
      <protection locked="0"/>
    </xf>
    <xf numFmtId="9" fontId="9" fillId="4" borderId="3" xfId="20961" applyFont="1" applyFill="1" applyBorder="1" applyAlignment="1" applyProtection="1">
      <alignment horizontal="right" wrapText="1"/>
      <protection locked="0"/>
    </xf>
    <xf numFmtId="9" fontId="10" fillId="36" borderId="23" xfId="20961" applyFont="1" applyFill="1" applyBorder="1" applyAlignment="1" applyProtection="1">
      <protection locked="0"/>
    </xf>
    <xf numFmtId="164" fontId="9" fillId="36" borderId="3" xfId="7" applyNumberFormat="1" applyFont="1" applyFill="1" applyBorder="1" applyProtection="1">
      <protection locked="0"/>
    </xf>
    <xf numFmtId="164" fontId="9" fillId="3" borderId="3" xfId="7" applyNumberFormat="1" applyFont="1" applyFill="1" applyBorder="1" applyProtection="1">
      <protection locked="0"/>
    </xf>
    <xf numFmtId="164" fontId="10" fillId="36" borderId="23" xfId="7" applyNumberFormat="1" applyFont="1" applyFill="1" applyBorder="1" applyAlignment="1" applyProtection="1">
      <protection locked="0"/>
    </xf>
    <xf numFmtId="164" fontId="9" fillId="3" borderId="23" xfId="7" applyNumberFormat="1" applyFont="1" applyFill="1" applyBorder="1" applyProtection="1">
      <protection locked="0"/>
    </xf>
    <xf numFmtId="164" fontId="119" fillId="0" borderId="137" xfId="7" applyNumberFormat="1" applyFont="1" applyBorder="1"/>
    <xf numFmtId="164" fontId="115" fillId="0" borderId="145" xfId="7" applyNumberFormat="1" applyFont="1" applyBorder="1"/>
    <xf numFmtId="164" fontId="115" fillId="0" borderId="145" xfId="7" applyNumberFormat="1" applyFont="1" applyFill="1" applyBorder="1"/>
    <xf numFmtId="164" fontId="118" fillId="0" borderId="145" xfId="7" applyNumberFormat="1" applyFont="1" applyBorder="1"/>
    <xf numFmtId="164" fontId="116" fillId="0" borderId="145" xfId="7" applyNumberFormat="1" applyFont="1" applyBorder="1"/>
    <xf numFmtId="164" fontId="119" fillId="0" borderId="145" xfId="7" applyNumberFormat="1" applyFont="1" applyBorder="1"/>
    <xf numFmtId="164" fontId="115" fillId="0" borderId="145" xfId="7" applyNumberFormat="1" applyFont="1" applyBorder="1" applyAlignment="1">
      <alignment horizontal="left" indent="1"/>
    </xf>
    <xf numFmtId="164" fontId="118" fillId="82" borderId="145" xfId="7" applyNumberFormat="1" applyFont="1" applyFill="1" applyBorder="1"/>
    <xf numFmtId="164" fontId="118" fillId="0" borderId="66" xfId="7" applyNumberFormat="1" applyFont="1" applyBorder="1"/>
    <xf numFmtId="164" fontId="115" fillId="0" borderId="154" xfId="7" applyNumberFormat="1" applyFont="1" applyBorder="1"/>
    <xf numFmtId="164" fontId="115" fillId="0" borderId="155" xfId="7" applyNumberFormat="1" applyFont="1" applyBorder="1" applyAlignment="1">
      <alignment horizontal="left" indent="1"/>
    </xf>
    <xf numFmtId="164" fontId="115" fillId="0" borderId="155" xfId="7" applyNumberFormat="1" applyFont="1" applyBorder="1" applyAlignment="1">
      <alignment horizontal="left" indent="2"/>
    </xf>
    <xf numFmtId="164" fontId="115" fillId="0" borderId="155" xfId="7" applyNumberFormat="1" applyFont="1" applyFill="1" applyBorder="1" applyAlignment="1">
      <alignment horizontal="left" indent="3"/>
    </xf>
    <xf numFmtId="164" fontId="115" fillId="0" borderId="155" xfId="7" applyNumberFormat="1" applyFont="1" applyFill="1" applyBorder="1" applyAlignment="1">
      <alignment horizontal="left" indent="1"/>
    </xf>
    <xf numFmtId="164" fontId="115" fillId="80" borderId="155" xfId="7" applyNumberFormat="1" applyFont="1" applyFill="1" applyBorder="1"/>
    <xf numFmtId="164" fontId="115" fillId="80" borderId="145" xfId="7" applyNumberFormat="1" applyFont="1" applyFill="1" applyBorder="1"/>
    <xf numFmtId="164" fontId="115" fillId="80" borderId="154" xfId="7" applyNumberFormat="1" applyFont="1" applyFill="1" applyBorder="1"/>
    <xf numFmtId="164" fontId="115" fillId="0" borderId="155" xfId="7" applyNumberFormat="1" applyFont="1" applyFill="1" applyBorder="1" applyAlignment="1">
      <alignment horizontal="left" vertical="top" wrapText="1" indent="2"/>
    </xf>
    <xf numFmtId="164" fontId="115" fillId="0" borderId="154" xfId="7" applyNumberFormat="1" applyFont="1" applyFill="1" applyBorder="1"/>
    <xf numFmtId="164" fontId="115" fillId="0" borderId="155" xfId="7" applyNumberFormat="1" applyFont="1" applyFill="1" applyBorder="1" applyAlignment="1">
      <alignment horizontal="left" wrapText="1" indent="3"/>
    </xf>
    <xf numFmtId="164" fontId="115" fillId="0" borderId="155" xfId="7" applyNumberFormat="1" applyFont="1" applyFill="1" applyBorder="1" applyAlignment="1">
      <alignment horizontal="left" wrapText="1" indent="2"/>
    </xf>
    <xf numFmtId="164" fontId="115" fillId="0" borderId="155" xfId="7" applyNumberFormat="1" applyFont="1" applyFill="1" applyBorder="1" applyAlignment="1">
      <alignment horizontal="left" wrapText="1" indent="1"/>
    </xf>
    <xf numFmtId="164" fontId="115" fillId="0" borderId="153" xfId="7" applyNumberFormat="1" applyFont="1" applyFill="1" applyBorder="1" applyAlignment="1">
      <alignment horizontal="left" wrapText="1" indent="1"/>
    </xf>
    <xf numFmtId="164" fontId="115" fillId="0" borderId="152" xfId="7" applyNumberFormat="1" applyFont="1" applyFill="1" applyBorder="1"/>
    <xf numFmtId="164" fontId="115" fillId="0" borderId="151" xfId="7" applyNumberFormat="1" applyFont="1" applyFill="1" applyBorder="1"/>
    <xf numFmtId="164" fontId="115" fillId="0" borderId="145" xfId="7" applyNumberFormat="1" applyFont="1" applyFill="1" applyBorder="1" applyAlignment="1">
      <alignment horizontal="left" vertical="center" wrapText="1"/>
    </xf>
    <xf numFmtId="164" fontId="115" fillId="0" borderId="145" xfId="7" applyNumberFormat="1" applyFont="1" applyBorder="1" applyAlignment="1">
      <alignment horizontal="center" vertical="center" wrapText="1"/>
    </xf>
    <xf numFmtId="164" fontId="115" fillId="0" borderId="145" xfId="7" applyNumberFormat="1" applyFont="1" applyBorder="1" applyAlignment="1">
      <alignment horizontal="center" vertical="center"/>
    </xf>
    <xf numFmtId="164" fontId="118" fillId="0" borderId="145" xfId="7" applyNumberFormat="1" applyFont="1" applyFill="1" applyBorder="1" applyAlignment="1">
      <alignment horizontal="left" vertical="center" wrapText="1"/>
    </xf>
    <xf numFmtId="164" fontId="120" fillId="0" borderId="145" xfId="7" applyNumberFormat="1" applyFont="1" applyBorder="1"/>
    <xf numFmtId="164" fontId="120" fillId="0" borderId="146" xfId="7" applyNumberFormat="1" applyFont="1" applyBorder="1"/>
    <xf numFmtId="9" fontId="120" fillId="0" borderId="145" xfId="20961" applyFont="1" applyBorder="1"/>
    <xf numFmtId="9" fontId="120" fillId="0" borderId="146" xfId="20961" applyFont="1" applyBorder="1"/>
    <xf numFmtId="164" fontId="9" fillId="0" borderId="3" xfId="7" applyNumberFormat="1" applyFont="1" applyFill="1" applyBorder="1" applyProtection="1">
      <protection locked="0"/>
    </xf>
    <xf numFmtId="10" fontId="112" fillId="78" borderId="96" xfId="948" applyNumberFormat="1" applyFont="1" applyFill="1" applyBorder="1" applyAlignment="1" applyProtection="1">
      <alignment horizontal="right" vertical="center"/>
    </xf>
    <xf numFmtId="0" fontId="105" fillId="0" borderId="148" xfId="13" applyFont="1" applyFill="1" applyBorder="1" applyAlignment="1" applyProtection="1">
      <alignment horizontal="left" vertical="top" wrapText="1"/>
      <protection locked="0"/>
    </xf>
    <xf numFmtId="0" fontId="105" fillId="0" borderId="147" xfId="13" applyFont="1" applyFill="1" applyBorder="1" applyAlignment="1" applyProtection="1">
      <alignment horizontal="left" vertical="top" wrapText="1"/>
      <protection locked="0"/>
    </xf>
    <xf numFmtId="0" fontId="105" fillId="0" borderId="147" xfId="0" applyNumberFormat="1" applyFont="1" applyFill="1" applyBorder="1" applyAlignment="1">
      <alignment horizontal="left" vertical="center" wrapText="1"/>
    </xf>
    <xf numFmtId="0" fontId="105" fillId="0" borderId="145" xfId="0" applyFont="1" applyFill="1" applyBorder="1" applyAlignment="1">
      <alignment horizontal="left" vertical="center" wrapText="1"/>
    </xf>
    <xf numFmtId="0" fontId="4" fillId="0" borderId="145" xfId="0" applyFont="1" applyBorder="1"/>
    <xf numFmtId="0" fontId="102" fillId="0" borderId="145" xfId="20960" applyFont="1" applyFill="1" applyBorder="1" applyAlignment="1" applyProtection="1">
      <alignment horizontal="center" vertical="center"/>
    </xf>
    <xf numFmtId="0" fontId="22" fillId="0" borderId="145" xfId="0" applyFont="1" applyBorder="1"/>
    <xf numFmtId="0" fontId="7" fillId="3" borderId="145" xfId="20960" applyFont="1" applyFill="1" applyBorder="1" applyAlignment="1" applyProtection="1">
      <alignment horizontal="right" indent="1"/>
    </xf>
    <xf numFmtId="0" fontId="9" fillId="3" borderId="145" xfId="20960" applyFont="1" applyFill="1" applyBorder="1" applyAlignment="1" applyProtection="1">
      <alignment horizontal="left" wrapText="1" indent="1"/>
    </xf>
    <xf numFmtId="0" fontId="101" fillId="0" borderId="145" xfId="0" applyFont="1" applyBorder="1"/>
    <xf numFmtId="0" fontId="9" fillId="0" borderId="145" xfId="20960" applyFont="1" applyFill="1" applyBorder="1" applyAlignment="1" applyProtection="1">
      <alignment horizontal="left" wrapText="1" indent="1"/>
    </xf>
    <xf numFmtId="0" fontId="7" fillId="3" borderId="146" xfId="20960" applyFont="1" applyFill="1" applyBorder="1" applyAlignment="1" applyProtection="1">
      <alignment horizontal="right" indent="1"/>
    </xf>
    <xf numFmtId="0" fontId="9" fillId="0" borderId="146" xfId="20960" applyFont="1" applyFill="1" applyBorder="1" applyAlignment="1" applyProtection="1">
      <alignment horizontal="left" wrapText="1" indent="1"/>
    </xf>
    <xf numFmtId="0" fontId="7" fillId="3" borderId="145" xfId="20960" applyFont="1" applyFill="1" applyBorder="1" applyAlignment="1" applyProtection="1"/>
    <xf numFmtId="0" fontId="11" fillId="0" borderId="145" xfId="17" applyFill="1" applyBorder="1" applyAlignment="1" applyProtection="1"/>
    <xf numFmtId="0" fontId="11" fillId="0" borderId="145" xfId="17" applyFill="1" applyBorder="1" applyAlignment="1" applyProtection="1">
      <alignment horizontal="left" vertical="center" wrapText="1"/>
    </xf>
    <xf numFmtId="49" fontId="108" fillId="0" borderId="145" xfId="0" applyNumberFormat="1" applyFont="1" applyFill="1" applyBorder="1" applyAlignment="1">
      <alignment horizontal="right" vertical="center" wrapText="1"/>
    </xf>
    <xf numFmtId="0" fontId="11" fillId="0" borderId="145" xfId="17" applyFill="1" applyBorder="1" applyAlignment="1" applyProtection="1">
      <alignment horizontal="left" vertical="center"/>
    </xf>
    <xf numFmtId="0" fontId="4" fillId="0" borderId="145" xfId="0" applyFont="1" applyFill="1" applyBorder="1"/>
    <xf numFmtId="0" fontId="11" fillId="0" borderId="145" xfId="17" applyFill="1" applyBorder="1" applyAlignment="1" applyProtection="1">
      <alignment horizontal="left" vertical="top" wrapText="1"/>
    </xf>
    <xf numFmtId="14" fontId="7" fillId="0" borderId="0" xfId="7" applyNumberFormat="1" applyFont="1"/>
    <xf numFmtId="0" fontId="7" fillId="0" borderId="0" xfId="11" applyFont="1" applyFill="1" applyBorder="1" applyProtection="1"/>
    <xf numFmtId="0" fontId="7" fillId="0" borderId="0" xfId="11" applyFont="1" applyFill="1" applyBorder="1" applyAlignment="1" applyProtection="1"/>
    <xf numFmtId="0" fontId="142" fillId="0" borderId="0" xfId="11" applyFont="1" applyFill="1" applyBorder="1" applyAlignment="1" applyProtection="1"/>
    <xf numFmtId="0" fontId="143" fillId="0" borderId="0" xfId="0" applyFont="1"/>
    <xf numFmtId="0" fontId="144" fillId="84" borderId="17" xfId="0" applyFont="1" applyFill="1" applyBorder="1" applyAlignment="1">
      <alignment horizontal="center" vertical="center"/>
    </xf>
    <xf numFmtId="0" fontId="144" fillId="84" borderId="18" xfId="0" applyFont="1" applyFill="1" applyBorder="1" applyAlignment="1">
      <alignment horizontal="center" vertical="center"/>
    </xf>
    <xf numFmtId="0" fontId="144" fillId="85" borderId="145" xfId="0" applyFont="1" applyFill="1" applyBorder="1" applyAlignment="1">
      <alignment horizontal="left" vertical="center"/>
    </xf>
    <xf numFmtId="194" fontId="144" fillId="85" borderId="154" xfId="7" applyNumberFormat="1" applyFont="1" applyFill="1" applyBorder="1" applyAlignment="1">
      <alignment horizontal="left" vertical="center"/>
    </xf>
    <xf numFmtId="49" fontId="146" fillId="0" borderId="145" xfId="0" applyNumberFormat="1" applyFont="1" applyFill="1" applyBorder="1" applyAlignment="1">
      <alignment horizontal="left" vertical="center"/>
    </xf>
    <xf numFmtId="194" fontId="146" fillId="0" borderId="154" xfId="7" applyNumberFormat="1" applyFont="1" applyFill="1" applyBorder="1" applyAlignment="1">
      <alignment horizontal="left" vertical="center"/>
    </xf>
    <xf numFmtId="0" fontId="146" fillId="0" borderId="145" xfId="0" applyFont="1" applyFill="1" applyBorder="1" applyAlignment="1">
      <alignment horizontal="left" vertical="center"/>
    </xf>
    <xf numFmtId="0" fontId="144" fillId="0" borderId="145" xfId="0" applyFont="1" applyFill="1" applyBorder="1" applyAlignment="1">
      <alignment horizontal="left" vertical="center"/>
    </xf>
    <xf numFmtId="10" fontId="7" fillId="0" borderId="154" xfId="0" applyNumberFormat="1" applyFont="1" applyFill="1" applyBorder="1" applyAlignment="1">
      <alignment horizontal="right" vertical="center" wrapText="1"/>
    </xf>
    <xf numFmtId="0" fontId="148" fillId="86" borderId="152" xfId="0" applyFont="1" applyFill="1" applyBorder="1" applyAlignment="1">
      <alignment horizontal="left" vertical="center"/>
    </xf>
    <xf numFmtId="10" fontId="142" fillId="87" borderId="151" xfId="0" applyNumberFormat="1" applyFont="1" applyFill="1" applyBorder="1" applyAlignment="1">
      <alignment horizontal="right" vertical="center" wrapText="1"/>
    </xf>
    <xf numFmtId="0" fontId="149" fillId="0" borderId="0" xfId="0" applyFont="1" applyFill="1" applyAlignment="1">
      <alignment vertical="top" wrapText="1"/>
    </xf>
    <xf numFmtId="0" fontId="151" fillId="0" borderId="0" xfId="0" applyFont="1" applyFill="1" applyAlignment="1">
      <alignment vertical="top"/>
    </xf>
    <xf numFmtId="0" fontId="151" fillId="0" borderId="0" xfId="0" applyFont="1" applyFill="1" applyAlignment="1">
      <alignment vertical="top" wrapText="1"/>
    </xf>
    <xf numFmtId="0" fontId="0" fillId="0" borderId="1" xfId="0" applyBorder="1"/>
    <xf numFmtId="0" fontId="4" fillId="88" borderId="145" xfId="0" applyFont="1" applyFill="1" applyBorder="1" applyAlignment="1" applyProtection="1">
      <alignment horizontal="center" vertical="center" wrapText="1"/>
    </xf>
    <xf numFmtId="0" fontId="6" fillId="87" borderId="145" xfId="0" applyFont="1" applyFill="1" applyBorder="1" applyAlignment="1" applyProtection="1">
      <alignment vertical="center" wrapText="1"/>
    </xf>
    <xf numFmtId="194" fontId="6" fillId="87" borderId="145" xfId="7" applyNumberFormat="1" applyFont="1" applyFill="1" applyBorder="1" applyAlignment="1">
      <alignment vertical="center"/>
    </xf>
    <xf numFmtId="194" fontId="6" fillId="87" borderId="154" xfId="7" applyNumberFormat="1" applyFont="1" applyFill="1" applyBorder="1" applyAlignment="1">
      <alignment vertical="center"/>
    </xf>
    <xf numFmtId="0" fontId="146" fillId="85" borderId="145" xfId="0" applyFont="1" applyFill="1" applyBorder="1" applyAlignment="1">
      <alignment horizontal="left" vertical="center" wrapText="1" indent="3"/>
    </xf>
    <xf numFmtId="194" fontId="6" fillId="36" borderId="145" xfId="7" applyNumberFormat="1" applyFont="1" applyFill="1" applyBorder="1" applyAlignment="1">
      <alignment vertical="center"/>
    </xf>
    <xf numFmtId="0" fontId="152" fillId="85" borderId="145" xfId="0" applyFont="1" applyFill="1" applyBorder="1" applyAlignment="1">
      <alignment horizontal="left" vertical="center" wrapText="1" indent="5"/>
    </xf>
    <xf numFmtId="0" fontId="153" fillId="84" borderId="145" xfId="0" applyFont="1" applyFill="1" applyBorder="1" applyAlignment="1" applyProtection="1">
      <alignment horizontal="left" vertical="center" wrapText="1" indent="1"/>
    </xf>
    <xf numFmtId="194" fontId="153" fillId="84" borderId="145" xfId="7" applyNumberFormat="1" applyFont="1" applyFill="1" applyBorder="1" applyAlignment="1">
      <alignment vertical="center"/>
    </xf>
    <xf numFmtId="194" fontId="153" fillId="86" borderId="154" xfId="7" applyNumberFormat="1" applyFont="1" applyFill="1" applyBorder="1" applyAlignment="1">
      <alignment vertical="center"/>
    </xf>
    <xf numFmtId="194" fontId="154" fillId="85" borderId="145" xfId="7" applyNumberFormat="1" applyFont="1" applyFill="1" applyBorder="1" applyAlignment="1">
      <alignment vertical="center"/>
    </xf>
    <xf numFmtId="194" fontId="154" fillId="86" borderId="154" xfId="7" applyNumberFormat="1" applyFont="1" applyFill="1" applyBorder="1" applyAlignment="1">
      <alignment vertical="center"/>
    </xf>
    <xf numFmtId="0" fontId="152" fillId="85" borderId="152" xfId="0" applyFont="1" applyFill="1" applyBorder="1" applyAlignment="1">
      <alignment horizontal="left" vertical="center" wrapText="1" indent="5"/>
    </xf>
    <xf numFmtId="194" fontId="154" fillId="85" borderId="152" xfId="7" applyNumberFormat="1" applyFont="1" applyFill="1" applyBorder="1" applyAlignment="1">
      <alignment vertical="center"/>
    </xf>
    <xf numFmtId="194" fontId="154" fillId="86" borderId="151" xfId="7" applyNumberFormat="1" applyFont="1" applyFill="1" applyBorder="1" applyAlignment="1">
      <alignment vertical="center"/>
    </xf>
    <xf numFmtId="49" fontId="155" fillId="0" borderId="145" xfId="0" applyNumberFormat="1" applyFont="1" applyFill="1" applyBorder="1" applyAlignment="1">
      <alignment horizontal="right" vertical="center"/>
    </xf>
    <xf numFmtId="0" fontId="155" fillId="0" borderId="145" xfId="12672" applyFont="1" applyFill="1" applyBorder="1" applyAlignment="1">
      <alignment horizontal="left" vertical="center" wrapText="1"/>
    </xf>
    <xf numFmtId="0" fontId="155" fillId="0" borderId="146" xfId="0" applyNumberFormat="1" applyFont="1" applyFill="1" applyBorder="1" applyAlignment="1">
      <alignment horizontal="left" vertical="top" wrapText="1"/>
    </xf>
    <xf numFmtId="0" fontId="155" fillId="0" borderId="145" xfId="0" applyFont="1" applyFill="1" applyBorder="1" applyAlignment="1">
      <alignment vertical="center" wrapText="1"/>
    </xf>
    <xf numFmtId="0" fontId="103" fillId="0" borderId="144" xfId="0" applyFont="1" applyBorder="1" applyAlignment="1">
      <alignment horizontal="left" vertical="center" wrapText="1"/>
    </xf>
    <xf numFmtId="0" fontId="103" fillId="0" borderId="143" xfId="0" applyFont="1" applyBorder="1" applyAlignment="1">
      <alignment horizontal="left" vertical="center" wrapText="1"/>
    </xf>
    <xf numFmtId="0" fontId="140" fillId="0" borderId="158" xfId="0" applyFont="1" applyBorder="1" applyAlignment="1">
      <alignment horizontal="center" vertical="center"/>
    </xf>
    <xf numFmtId="0" fontId="140" fillId="0" borderId="29" xfId="0" applyFont="1" applyBorder="1" applyAlignment="1">
      <alignment horizontal="center" vertical="center"/>
    </xf>
    <xf numFmtId="0" fontId="140" fillId="0" borderId="159" xfId="0" applyFont="1" applyBorder="1" applyAlignment="1">
      <alignment horizontal="center" vertical="center"/>
    </xf>
    <xf numFmtId="0" fontId="141" fillId="0" borderId="158" xfId="0" applyFont="1" applyBorder="1" applyAlignment="1">
      <alignment horizontal="center" wrapText="1"/>
    </xf>
    <xf numFmtId="0" fontId="141" fillId="0" borderId="29" xfId="0" applyFont="1" applyBorder="1" applyAlignment="1">
      <alignment horizontal="center" wrapText="1"/>
    </xf>
    <xf numFmtId="0" fontId="141" fillId="0" borderId="159" xfId="0" applyFont="1" applyBorder="1" applyAlignment="1">
      <alignment horizontal="center" wrapText="1"/>
    </xf>
    <xf numFmtId="164" fontId="0" fillId="0" borderId="97" xfId="7" applyNumberFormat="1" applyFont="1" applyBorder="1" applyAlignment="1">
      <alignment horizontal="right"/>
    </xf>
    <xf numFmtId="164" fontId="0" fillId="0" borderId="94" xfId="7" applyNumberFormat="1" applyFont="1" applyBorder="1" applyAlignment="1">
      <alignment horizontal="right"/>
    </xf>
    <xf numFmtId="164" fontId="0" fillId="0" borderId="95" xfId="7" applyNumberFormat="1" applyFont="1" applyBorder="1" applyAlignment="1">
      <alignment horizontal="right"/>
    </xf>
    <xf numFmtId="164" fontId="0" fillId="0" borderId="138" xfId="7" applyNumberFormat="1" applyFont="1" applyBorder="1" applyAlignment="1">
      <alignment horizontal="right"/>
    </xf>
    <xf numFmtId="164" fontId="0" fillId="0" borderId="139" xfId="7" applyNumberFormat="1" applyFont="1" applyBorder="1" applyAlignment="1">
      <alignment horizontal="right"/>
    </xf>
    <xf numFmtId="164" fontId="0" fillId="0" borderId="140" xfId="7" applyNumberFormat="1" applyFont="1" applyBorder="1" applyAlignment="1">
      <alignment horizontal="right"/>
    </xf>
    <xf numFmtId="0" fontId="0" fillId="0" borderId="137" xfId="0" applyBorder="1" applyAlignment="1">
      <alignment horizontal="center" vertical="center"/>
    </xf>
    <xf numFmtId="0" fontId="127" fillId="0" borderId="91" xfId="0" applyFont="1" applyBorder="1" applyAlignment="1">
      <alignment horizontal="center" vertical="center"/>
    </xf>
    <xf numFmtId="0" fontId="127" fillId="0" borderId="7" xfId="0" applyFont="1" applyBorder="1" applyAlignment="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0" fillId="0" borderId="97" xfId="0" applyBorder="1" applyAlignment="1">
      <alignment horizontal="center"/>
    </xf>
    <xf numFmtId="0" fontId="0" fillId="0" borderId="94" xfId="0" applyBorder="1" applyAlignment="1">
      <alignment horizontal="center"/>
    </xf>
    <xf numFmtId="0" fontId="0" fillId="0" borderId="95" xfId="0" applyBorder="1" applyAlignment="1">
      <alignment horizontal="center"/>
    </xf>
    <xf numFmtId="0" fontId="127" fillId="0" borderId="141" xfId="0" applyFont="1" applyBorder="1" applyAlignment="1">
      <alignment horizontal="center" vertical="center" wrapText="1"/>
    </xf>
    <xf numFmtId="0" fontId="127" fillId="0" borderId="7" xfId="0" applyFont="1" applyBorder="1" applyAlignment="1">
      <alignment horizontal="center" vertical="center" wrapText="1"/>
    </xf>
    <xf numFmtId="0" fontId="0" fillId="0" borderId="127" xfId="0" applyBorder="1" applyAlignment="1">
      <alignment horizontal="center" vertical="center"/>
    </xf>
    <xf numFmtId="0" fontId="0" fillId="0" borderId="11" xfId="0" applyBorder="1" applyAlignment="1">
      <alignment horizontal="center" vertical="center"/>
    </xf>
    <xf numFmtId="0" fontId="0" fillId="0" borderId="137" xfId="0" applyBorder="1" applyAlignment="1">
      <alignment horizontal="center" vertical="center" wrapText="1"/>
    </xf>
    <xf numFmtId="0" fontId="10" fillId="0" borderId="17" xfId="0" applyFont="1" applyFill="1" applyBorder="1" applyAlignment="1" applyProtection="1">
      <alignment horizontal="center"/>
    </xf>
    <xf numFmtId="0" fontId="10" fillId="0" borderId="18" xfId="0" applyFont="1" applyFill="1" applyBorder="1" applyAlignment="1" applyProtection="1">
      <alignment horizontal="center"/>
    </xf>
    <xf numFmtId="0" fontId="13" fillId="0" borderId="3" xfId="0" applyFont="1" applyBorder="1" applyAlignment="1">
      <alignment wrapText="1"/>
    </xf>
    <xf numFmtId="0" fontId="4" fillId="0" borderId="20" xfId="0" applyFont="1" applyBorder="1" applyAlignment="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6" xfId="0" applyFont="1" applyFill="1" applyBorder="1" applyAlignment="1">
      <alignment horizontal="center" vertical="center" wrapText="1"/>
    </xf>
    <xf numFmtId="0" fontId="4" fillId="0" borderId="97" xfId="0" applyFont="1" applyFill="1" applyBorder="1" applyAlignment="1">
      <alignment horizontal="center"/>
    </xf>
    <xf numFmtId="0" fontId="4" fillId="0" borderId="21" xfId="0" applyFont="1" applyFill="1" applyBorder="1" applyAlignment="1">
      <alignment horizontal="center"/>
    </xf>
    <xf numFmtId="0" fontId="6" fillId="36" borderId="115"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2" xfId="0" applyFont="1" applyFill="1" applyBorder="1" applyAlignment="1">
      <alignment horizontal="center" vertical="center" wrapText="1"/>
    </xf>
    <xf numFmtId="0" fontId="6" fillId="36" borderId="95" xfId="0" applyFont="1" applyFill="1" applyBorder="1" applyAlignment="1">
      <alignment horizontal="center" vertical="center" wrapText="1"/>
    </xf>
    <xf numFmtId="0" fontId="4" fillId="88" borderId="7" xfId="0" applyFont="1" applyFill="1" applyBorder="1" applyAlignment="1" applyProtection="1">
      <alignment horizontal="center" vertical="center" wrapText="1"/>
    </xf>
    <xf numFmtId="0" fontId="4" fillId="88" borderId="145" xfId="0" applyFont="1" applyFill="1" applyBorder="1" applyAlignment="1" applyProtection="1">
      <alignment horizontal="center" vertical="center" wrapText="1"/>
    </xf>
    <xf numFmtId="0" fontId="4" fillId="88" borderId="7" xfId="11" applyFont="1" applyFill="1" applyBorder="1" applyAlignment="1">
      <alignment horizontal="center" vertical="top"/>
    </xf>
    <xf numFmtId="0" fontId="6" fillId="87" borderId="63" xfId="0" applyFont="1" applyFill="1" applyBorder="1" applyAlignment="1" applyProtection="1">
      <alignment horizontal="center" vertical="center" wrapText="1"/>
    </xf>
    <xf numFmtId="0" fontId="6" fillId="87" borderId="154" xfId="0" applyFont="1" applyFill="1" applyBorder="1" applyAlignment="1" applyProtection="1">
      <alignment horizontal="center" vertical="center" wrapText="1"/>
    </xf>
    <xf numFmtId="0" fontId="100" fillId="3" borderId="64" xfId="13" applyFont="1" applyFill="1" applyBorder="1" applyAlignment="1" applyProtection="1">
      <alignment horizontal="center" vertical="center" wrapText="1"/>
      <protection locked="0"/>
    </xf>
    <xf numFmtId="0" fontId="100" fillId="3" borderId="63"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4" fontId="15" fillId="0" borderId="87" xfId="1" applyNumberFormat="1" applyFont="1" applyFill="1" applyBorder="1" applyAlignment="1" applyProtection="1">
      <alignment horizontal="center" vertical="center" wrapText="1"/>
      <protection locked="0"/>
    </xf>
    <xf numFmtId="164" fontId="15" fillId="0" borderId="88" xfId="1" applyNumberFormat="1" applyFont="1" applyFill="1" applyBorder="1" applyAlignment="1" applyProtection="1">
      <alignment horizontal="center" vertical="center" wrapText="1"/>
      <protection locked="0"/>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64" xfId="0" applyFont="1" applyFill="1" applyBorder="1" applyAlignment="1">
      <alignment horizontal="center" vertical="center" wrapText="1"/>
    </xf>
    <xf numFmtId="0" fontId="4" fillId="0" borderId="63" xfId="0" applyFont="1" applyFill="1" applyBorder="1" applyAlignment="1">
      <alignment horizontal="center" vertical="center" wrapText="1"/>
    </xf>
    <xf numFmtId="0" fontId="4" fillId="0" borderId="8" xfId="0" applyFont="1" applyFill="1" applyBorder="1" applyAlignment="1">
      <alignment horizontal="center" wrapText="1"/>
    </xf>
    <xf numFmtId="0" fontId="4" fillId="0" borderId="10" xfId="0" applyFont="1" applyFill="1" applyBorder="1" applyAlignment="1">
      <alignment horizontal="center" wrapText="1"/>
    </xf>
    <xf numFmtId="164" fontId="4" fillId="0" borderId="59" xfId="7" applyNumberFormat="1" applyFont="1" applyFill="1" applyBorder="1" applyAlignment="1">
      <alignment horizontal="center" vertical="center" wrapText="1"/>
    </xf>
    <xf numFmtId="164" fontId="4" fillId="0" borderId="55" xfId="7" applyNumberFormat="1" applyFont="1" applyFill="1" applyBorder="1" applyAlignment="1">
      <alignment horizontal="center" vertical="center" wrapText="1"/>
    </xf>
    <xf numFmtId="164" fontId="4" fillId="0" borderId="103" xfId="7" applyNumberFormat="1" applyFont="1" applyFill="1" applyBorder="1" applyAlignment="1">
      <alignment horizontal="center" vertical="center" wrapText="1"/>
    </xf>
    <xf numFmtId="0" fontId="14" fillId="0" borderId="54" xfId="0" applyFont="1" applyFill="1" applyBorder="1" applyAlignment="1">
      <alignment horizontal="left" vertical="center"/>
    </xf>
    <xf numFmtId="0" fontId="14" fillId="0" borderId="55" xfId="0" applyFont="1" applyFill="1" applyBorder="1" applyAlignment="1">
      <alignment horizontal="left" vertical="center"/>
    </xf>
    <xf numFmtId="0" fontId="4" fillId="0" borderId="55" xfId="0" applyFont="1" applyFill="1" applyBorder="1" applyAlignment="1">
      <alignment horizontal="center" vertical="center" wrapText="1"/>
    </xf>
    <xf numFmtId="0" fontId="4" fillId="0" borderId="103" xfId="0" applyFont="1" applyFill="1" applyBorder="1" applyAlignment="1">
      <alignment horizontal="center" vertical="center" wrapText="1"/>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1" xfId="0" applyFont="1" applyBorder="1" applyAlignment="1">
      <alignment horizontal="center" vertical="center" wrapText="1"/>
    </xf>
    <xf numFmtId="0" fontId="118" fillId="0" borderId="118" xfId="0" applyNumberFormat="1" applyFont="1" applyFill="1" applyBorder="1" applyAlignment="1">
      <alignment horizontal="left" vertical="center" wrapText="1"/>
    </xf>
    <xf numFmtId="0" fontId="118" fillId="0" borderId="119" xfId="0" applyNumberFormat="1" applyFont="1" applyFill="1" applyBorder="1" applyAlignment="1">
      <alignment horizontal="left" vertical="center" wrapText="1"/>
    </xf>
    <xf numFmtId="0" fontId="118" fillId="0" borderId="121" xfId="0" applyNumberFormat="1" applyFont="1" applyFill="1" applyBorder="1" applyAlignment="1">
      <alignment horizontal="left" vertical="center" wrapText="1"/>
    </xf>
    <xf numFmtId="0" fontId="118" fillId="0" borderId="122" xfId="0" applyNumberFormat="1" applyFont="1" applyFill="1" applyBorder="1" applyAlignment="1">
      <alignment horizontal="left" vertical="center" wrapText="1"/>
    </xf>
    <xf numFmtId="0" fontId="118" fillId="0" borderId="124" xfId="0" applyNumberFormat="1" applyFont="1" applyFill="1" applyBorder="1" applyAlignment="1">
      <alignment horizontal="left" vertical="center" wrapText="1"/>
    </xf>
    <xf numFmtId="0" fontId="118" fillId="0" borderId="125" xfId="0" applyNumberFormat="1" applyFont="1" applyFill="1" applyBorder="1" applyAlignment="1">
      <alignment horizontal="left" vertical="center" wrapText="1"/>
    </xf>
    <xf numFmtId="0" fontId="119" fillId="0" borderId="144" xfId="0" applyFont="1" applyFill="1" applyBorder="1" applyAlignment="1">
      <alignment horizontal="center" vertical="center" wrapText="1"/>
    </xf>
    <xf numFmtId="0" fontId="119" fillId="0" borderId="143" xfId="0" applyFont="1" applyFill="1" applyBorder="1" applyAlignment="1">
      <alignment horizontal="center" vertical="center" wrapText="1"/>
    </xf>
    <xf numFmtId="0" fontId="119" fillId="0" borderId="120" xfId="0" applyFont="1" applyFill="1" applyBorder="1" applyAlignment="1">
      <alignment horizontal="center" vertical="center" wrapText="1"/>
    </xf>
    <xf numFmtId="0" fontId="119" fillId="0" borderId="53" xfId="0" applyFont="1" applyFill="1" applyBorder="1" applyAlignment="1">
      <alignment horizontal="center" vertical="center" wrapText="1"/>
    </xf>
    <xf numFmtId="0" fontId="119" fillId="0" borderId="123" xfId="0" applyFont="1" applyFill="1" applyBorder="1" applyAlignment="1">
      <alignment horizontal="center" vertical="center" wrapText="1"/>
    </xf>
    <xf numFmtId="0" fontId="119" fillId="0" borderId="11" xfId="0" applyFont="1" applyFill="1" applyBorder="1" applyAlignment="1">
      <alignment horizontal="center" vertical="center" wrapText="1"/>
    </xf>
    <xf numFmtId="0" fontId="115" fillId="0" borderId="146" xfId="0" applyFont="1" applyBorder="1" applyAlignment="1">
      <alignment horizontal="center" vertical="center" wrapText="1"/>
    </xf>
    <xf numFmtId="0" fontId="115" fillId="0" borderId="7" xfId="0" applyFont="1" applyBorder="1" applyAlignment="1">
      <alignment horizontal="center" vertical="center" wrapText="1"/>
    </xf>
    <xf numFmtId="0" fontId="115" fillId="0" borderId="145" xfId="0" applyFont="1" applyBorder="1" applyAlignment="1">
      <alignment horizontal="center" vertical="center" wrapText="1"/>
    </xf>
    <xf numFmtId="0" fontId="115" fillId="0" borderId="148" xfId="0" applyFont="1" applyBorder="1" applyAlignment="1">
      <alignment horizontal="center" vertical="center" wrapText="1"/>
    </xf>
    <xf numFmtId="0" fontId="115" fillId="0" borderId="147" xfId="0" applyFont="1" applyBorder="1" applyAlignment="1">
      <alignment horizontal="center" vertical="center" wrapText="1"/>
    </xf>
    <xf numFmtId="0" fontId="123" fillId="0" borderId="145" xfId="0" applyFont="1" applyFill="1" applyBorder="1" applyAlignment="1">
      <alignment horizontal="center" vertical="center"/>
    </xf>
    <xf numFmtId="0" fontId="117" fillId="0" borderId="144" xfId="0" applyFont="1" applyFill="1" applyBorder="1" applyAlignment="1">
      <alignment horizontal="center" vertical="center"/>
    </xf>
    <xf numFmtId="0" fontId="117" fillId="0" borderId="149" xfId="0" applyFont="1" applyFill="1" applyBorder="1" applyAlignment="1">
      <alignment horizontal="center" vertical="center"/>
    </xf>
    <xf numFmtId="0" fontId="117" fillId="0" borderId="53" xfId="0" applyFont="1" applyFill="1" applyBorder="1" applyAlignment="1">
      <alignment horizontal="center" vertical="center"/>
    </xf>
    <xf numFmtId="0" fontId="117" fillId="0" borderId="11" xfId="0" applyFont="1" applyFill="1" applyBorder="1" applyAlignment="1">
      <alignment horizontal="center" vertical="center"/>
    </xf>
    <xf numFmtId="0" fontId="118" fillId="0" borderId="145" xfId="0" applyFont="1" applyFill="1" applyBorder="1" applyAlignment="1">
      <alignment horizontal="center" vertical="center" wrapText="1"/>
    </xf>
    <xf numFmtId="0" fontId="118" fillId="0" borderId="144" xfId="0" applyFont="1" applyFill="1" applyBorder="1" applyAlignment="1">
      <alignment horizontal="center" vertical="center" wrapText="1"/>
    </xf>
    <xf numFmtId="0" fontId="118" fillId="0" borderId="149" xfId="0" applyFont="1" applyFill="1" applyBorder="1" applyAlignment="1">
      <alignment horizontal="center" vertical="center" wrapText="1"/>
    </xf>
    <xf numFmtId="0" fontId="118" fillId="0" borderId="126" xfId="0" applyFont="1" applyFill="1" applyBorder="1" applyAlignment="1">
      <alignment horizontal="center" vertical="center" wrapText="1"/>
    </xf>
    <xf numFmtId="0" fontId="118" fillId="0" borderId="127" xfId="0" applyFont="1" applyFill="1" applyBorder="1" applyAlignment="1">
      <alignment horizontal="center" vertical="center" wrapText="1"/>
    </xf>
    <xf numFmtId="0" fontId="118" fillId="0" borderId="53" xfId="0" applyFont="1" applyFill="1" applyBorder="1" applyAlignment="1">
      <alignment horizontal="center" vertical="center" wrapText="1"/>
    </xf>
    <xf numFmtId="0" fontId="118" fillId="0" borderId="11" xfId="0" applyFont="1" applyFill="1" applyBorder="1" applyAlignment="1">
      <alignment horizontal="center" vertical="center" wrapText="1"/>
    </xf>
    <xf numFmtId="0" fontId="115" fillId="0" borderId="148" xfId="0" applyFont="1" applyFill="1" applyBorder="1" applyAlignment="1">
      <alignment horizontal="center" vertical="center" wrapText="1"/>
    </xf>
    <xf numFmtId="0" fontId="115" fillId="0" borderId="150" xfId="0" applyFont="1" applyFill="1" applyBorder="1" applyAlignment="1">
      <alignment horizontal="center" vertical="center" wrapText="1"/>
    </xf>
    <xf numFmtId="0" fontId="118" fillId="0" borderId="128" xfId="0" applyFont="1" applyFill="1" applyBorder="1" applyAlignment="1">
      <alignment horizontal="center" vertical="center" wrapText="1"/>
    </xf>
    <xf numFmtId="0" fontId="118" fillId="0" borderId="7" xfId="0" applyFont="1" applyFill="1" applyBorder="1" applyAlignment="1">
      <alignment horizontal="center" vertical="center" wrapText="1"/>
    </xf>
    <xf numFmtId="0" fontId="115" fillId="0" borderId="128" xfId="0" applyFont="1" applyFill="1" applyBorder="1" applyAlignment="1">
      <alignment horizontal="center" vertical="center" wrapText="1"/>
    </xf>
    <xf numFmtId="0" fontId="115" fillId="0" borderId="144" xfId="0" applyFont="1" applyFill="1" applyBorder="1" applyAlignment="1">
      <alignment horizontal="center" vertical="center" wrapText="1"/>
    </xf>
    <xf numFmtId="0" fontId="115" fillId="0" borderId="143" xfId="0" applyFont="1" applyFill="1" applyBorder="1" applyAlignment="1">
      <alignment horizontal="center" vertical="center" wrapText="1"/>
    </xf>
    <xf numFmtId="0" fontId="115" fillId="0" borderId="149" xfId="0" applyFont="1" applyFill="1" applyBorder="1" applyAlignment="1">
      <alignment horizontal="center" vertical="center" wrapText="1"/>
    </xf>
    <xf numFmtId="0" fontId="115" fillId="0" borderId="11" xfId="0" applyFont="1" applyBorder="1" applyAlignment="1">
      <alignment horizontal="center" vertical="center" wrapText="1"/>
    </xf>
    <xf numFmtId="0" fontId="115" fillId="0" borderId="154" xfId="0" applyFont="1" applyBorder="1" applyAlignment="1">
      <alignment horizontal="center" vertical="center" wrapText="1"/>
    </xf>
    <xf numFmtId="0" fontId="115" fillId="0" borderId="54" xfId="0" applyFont="1" applyFill="1" applyBorder="1" applyAlignment="1">
      <alignment horizontal="center" vertical="center" wrapText="1"/>
    </xf>
    <xf numFmtId="0" fontId="115" fillId="0" borderId="55" xfId="0" applyFont="1" applyFill="1" applyBorder="1" applyAlignment="1">
      <alignment horizontal="center" vertical="center" wrapText="1"/>
    </xf>
    <xf numFmtId="0" fontId="115" fillId="0" borderId="103" xfId="0" applyFont="1" applyFill="1" applyBorder="1" applyAlignment="1">
      <alignment horizontal="center" vertical="center" wrapText="1"/>
    </xf>
    <xf numFmtId="0" fontId="118" fillId="0" borderId="54" xfId="0" applyNumberFormat="1" applyFont="1" applyFill="1" applyBorder="1" applyAlignment="1">
      <alignment horizontal="left" vertical="top" wrapText="1"/>
    </xf>
    <xf numFmtId="0" fontId="118" fillId="0" borderId="103" xfId="0" applyNumberFormat="1" applyFont="1" applyFill="1" applyBorder="1" applyAlignment="1">
      <alignment horizontal="left" vertical="top" wrapText="1"/>
    </xf>
    <xf numFmtId="0" fontId="118" fillId="0" borderId="62" xfId="0" applyNumberFormat="1" applyFont="1" applyFill="1" applyBorder="1" applyAlignment="1">
      <alignment horizontal="left" vertical="top" wrapText="1"/>
    </xf>
    <xf numFmtId="0" fontId="118" fillId="0" borderId="89" xfId="0" applyNumberFormat="1" applyFont="1" applyFill="1" applyBorder="1" applyAlignment="1">
      <alignment horizontal="left" vertical="top" wrapText="1"/>
    </xf>
    <xf numFmtId="0" fontId="118" fillId="0" borderId="117" xfId="0" applyNumberFormat="1" applyFont="1" applyFill="1" applyBorder="1" applyAlignment="1">
      <alignment horizontal="left" vertical="top" wrapText="1"/>
    </xf>
    <xf numFmtId="0" fontId="118" fillId="0" borderId="156" xfId="0" applyNumberFormat="1" applyFont="1" applyFill="1" applyBorder="1" applyAlignment="1">
      <alignment horizontal="left" vertical="top" wrapText="1"/>
    </xf>
    <xf numFmtId="0" fontId="115" fillId="0" borderId="146" xfId="0" applyFont="1" applyFill="1" applyBorder="1" applyAlignment="1">
      <alignment horizontal="center" vertical="center" wrapText="1"/>
    </xf>
    <xf numFmtId="0" fontId="118" fillId="0" borderId="157" xfId="0" applyFont="1" applyFill="1" applyBorder="1" applyAlignment="1">
      <alignment horizontal="center" vertical="center" wrapText="1"/>
    </xf>
    <xf numFmtId="0" fontId="118" fillId="0" borderId="66" xfId="0" applyFont="1" applyFill="1" applyBorder="1" applyAlignment="1">
      <alignment horizontal="center" vertical="center" wrapText="1"/>
    </xf>
    <xf numFmtId="0" fontId="115" fillId="0" borderId="144" xfId="0" applyFont="1" applyBorder="1" applyAlignment="1">
      <alignment horizontal="center" vertical="top" wrapText="1"/>
    </xf>
    <xf numFmtId="0" fontId="115" fillId="0" borderId="143" xfId="0" applyFont="1" applyBorder="1" applyAlignment="1">
      <alignment horizontal="center" vertical="top" wrapText="1"/>
    </xf>
    <xf numFmtId="0" fontId="115" fillId="0" borderId="144" xfId="0" applyFont="1" applyFill="1" applyBorder="1" applyAlignment="1">
      <alignment horizontal="center" vertical="top" wrapText="1"/>
    </xf>
    <xf numFmtId="0" fontId="115" fillId="0" borderId="150" xfId="0" applyFont="1" applyFill="1" applyBorder="1" applyAlignment="1">
      <alignment horizontal="center" vertical="top" wrapText="1"/>
    </xf>
    <xf numFmtId="0" fontId="115" fillId="0" borderId="147" xfId="0" applyFont="1" applyFill="1" applyBorder="1" applyAlignment="1">
      <alignment horizontal="center" vertical="top" wrapText="1"/>
    </xf>
    <xf numFmtId="0" fontId="104" fillId="0" borderId="129" xfId="0" applyNumberFormat="1" applyFont="1" applyFill="1" applyBorder="1" applyAlignment="1">
      <alignment horizontal="left" vertical="top" wrapText="1"/>
    </xf>
    <xf numFmtId="0" fontId="104" fillId="0" borderId="130" xfId="0" applyNumberFormat="1" applyFont="1" applyFill="1" applyBorder="1" applyAlignment="1">
      <alignment horizontal="left" vertical="top" wrapText="1"/>
    </xf>
    <xf numFmtId="0" fontId="121" fillId="0" borderId="145" xfId="0" applyFont="1" applyBorder="1" applyAlignment="1">
      <alignment horizontal="center" vertical="center"/>
    </xf>
    <xf numFmtId="0" fontId="120" fillId="0" borderId="145" xfId="0" applyFont="1" applyBorder="1" applyAlignment="1">
      <alignment horizontal="center" vertical="center" wrapText="1"/>
    </xf>
    <xf numFmtId="0" fontId="120" fillId="0" borderId="146" xfId="0" applyFont="1" applyBorder="1" applyAlignment="1">
      <alignment horizontal="center" vertical="center" wrapText="1"/>
    </xf>
    <xf numFmtId="0" fontId="105" fillId="0" borderId="148" xfId="0" applyFont="1" applyFill="1" applyBorder="1" applyAlignment="1">
      <alignment horizontal="left" vertical="center" wrapText="1"/>
    </xf>
    <xf numFmtId="0" fontId="105" fillId="0" borderId="147" xfId="0" applyFont="1" applyFill="1" applyBorder="1" applyAlignment="1">
      <alignment horizontal="left" vertical="center" wrapText="1"/>
    </xf>
    <xf numFmtId="0" fontId="105" fillId="0" borderId="148" xfId="0" applyFont="1" applyFill="1" applyBorder="1" applyAlignment="1">
      <alignment horizontal="left"/>
    </xf>
    <xf numFmtId="0" fontId="105" fillId="0" borderId="147" xfId="0" applyFont="1" applyFill="1" applyBorder="1" applyAlignment="1">
      <alignment horizontal="left"/>
    </xf>
    <xf numFmtId="0" fontId="105" fillId="3" borderId="148" xfId="0" applyFont="1" applyFill="1" applyBorder="1" applyAlignment="1">
      <alignment vertical="center" wrapText="1"/>
    </xf>
    <xf numFmtId="0" fontId="105" fillId="3" borderId="147" xfId="0" applyFont="1" applyFill="1" applyBorder="1" applyAlignment="1">
      <alignment vertical="center" wrapText="1"/>
    </xf>
    <xf numFmtId="0" fontId="104" fillId="0" borderId="67" xfId="0" applyFont="1" applyFill="1" applyBorder="1" applyAlignment="1">
      <alignment horizontal="center" vertical="center"/>
    </xf>
    <xf numFmtId="0" fontId="104" fillId="0" borderId="68" xfId="0" applyFont="1" applyFill="1" applyBorder="1" applyAlignment="1">
      <alignment horizontal="center" vertical="center"/>
    </xf>
    <xf numFmtId="0" fontId="104" fillId="0" borderId="69" xfId="0" applyFont="1" applyFill="1" applyBorder="1" applyAlignment="1">
      <alignment horizontal="center" vertical="center"/>
    </xf>
    <xf numFmtId="0" fontId="105" fillId="0" borderId="145" xfId="0" applyFont="1" applyFill="1" applyBorder="1" applyAlignment="1">
      <alignment horizontal="left" vertical="center" wrapText="1"/>
    </xf>
    <xf numFmtId="0" fontId="104" fillId="76" borderId="70" xfId="0" applyFont="1" applyFill="1" applyBorder="1" applyAlignment="1">
      <alignment horizontal="center" vertical="center" wrapText="1"/>
    </xf>
    <xf numFmtId="0" fontId="104" fillId="76" borderId="71" xfId="0" applyFont="1" applyFill="1" applyBorder="1" applyAlignment="1">
      <alignment horizontal="center" vertical="center" wrapText="1"/>
    </xf>
    <xf numFmtId="0" fontId="104" fillId="76" borderId="72" xfId="0" applyFont="1" applyFill="1" applyBorder="1" applyAlignment="1">
      <alignment horizontal="center" vertical="center" wrapText="1"/>
    </xf>
    <xf numFmtId="0" fontId="105" fillId="0" borderId="53" xfId="0" applyFont="1" applyFill="1" applyBorder="1" applyAlignment="1">
      <alignment horizontal="left" vertical="center" wrapText="1"/>
    </xf>
    <xf numFmtId="0" fontId="105" fillId="0" borderId="11" xfId="0" applyFont="1" applyFill="1" applyBorder="1" applyAlignment="1">
      <alignment horizontal="left" vertical="center" wrapText="1"/>
    </xf>
    <xf numFmtId="0" fontId="155" fillId="3" borderId="148" xfId="0" applyFont="1" applyFill="1" applyBorder="1" applyAlignment="1">
      <alignment vertical="center" wrapText="1"/>
    </xf>
    <xf numFmtId="0" fontId="155" fillId="3" borderId="147" xfId="0" applyFont="1" applyFill="1" applyBorder="1" applyAlignment="1">
      <alignment vertical="center" wrapText="1"/>
    </xf>
    <xf numFmtId="0" fontId="105" fillId="0" borderId="148" xfId="0" applyFont="1" applyFill="1" applyBorder="1" applyAlignment="1">
      <alignment vertical="center" wrapText="1"/>
    </xf>
    <xf numFmtId="0" fontId="105" fillId="0" borderId="147" xfId="0" applyFont="1" applyFill="1" applyBorder="1" applyAlignment="1">
      <alignment vertical="center" wrapText="1"/>
    </xf>
    <xf numFmtId="0" fontId="105" fillId="0" borderId="150" xfId="0" applyFont="1" applyFill="1" applyBorder="1" applyAlignment="1">
      <alignment horizontal="left" vertical="center" wrapText="1"/>
    </xf>
    <xf numFmtId="0" fontId="105" fillId="3" borderId="74" xfId="0" applyFont="1" applyFill="1" applyBorder="1" applyAlignment="1">
      <alignment horizontal="left" vertical="center" wrapText="1"/>
    </xf>
    <xf numFmtId="0" fontId="105" fillId="3" borderId="75" xfId="0" applyFont="1" applyFill="1" applyBorder="1" applyAlignment="1">
      <alignment horizontal="left" vertical="center" wrapText="1"/>
    </xf>
    <xf numFmtId="0" fontId="105" fillId="0" borderId="77" xfId="0" applyFont="1" applyFill="1" applyBorder="1" applyAlignment="1">
      <alignment horizontal="left" vertical="center" wrapText="1"/>
    </xf>
    <xf numFmtId="0" fontId="105" fillId="0" borderId="78" xfId="0" applyFont="1" applyFill="1" applyBorder="1" applyAlignment="1">
      <alignment horizontal="left" vertical="center" wrapText="1"/>
    </xf>
    <xf numFmtId="0" fontId="105" fillId="0" borderId="53" xfId="0" applyFont="1" applyFill="1" applyBorder="1" applyAlignment="1">
      <alignment vertical="center" wrapText="1"/>
    </xf>
    <xf numFmtId="0" fontId="105" fillId="0" borderId="11" xfId="0" applyFont="1" applyFill="1" applyBorder="1" applyAlignment="1">
      <alignment vertical="center" wrapText="1"/>
    </xf>
    <xf numFmtId="0" fontId="105" fillId="0" borderId="74" xfId="0" applyFont="1" applyFill="1" applyBorder="1" applyAlignment="1">
      <alignment horizontal="left" vertical="center" wrapText="1"/>
    </xf>
    <xf numFmtId="0" fontId="105" fillId="0" borderId="75" xfId="0" applyFont="1" applyFill="1" applyBorder="1" applyAlignment="1">
      <alignment horizontal="left" vertical="center" wrapText="1"/>
    </xf>
    <xf numFmtId="0" fontId="155" fillId="3" borderId="148" xfId="0" applyFont="1" applyFill="1" applyBorder="1" applyAlignment="1">
      <alignment horizontal="left" vertical="center" wrapText="1"/>
    </xf>
    <xf numFmtId="0" fontId="155" fillId="3" borderId="147" xfId="0" applyFont="1" applyFill="1" applyBorder="1" applyAlignment="1">
      <alignment horizontal="left" vertical="center" wrapText="1"/>
    </xf>
    <xf numFmtId="0" fontId="104" fillId="76" borderId="79" xfId="0" applyFont="1" applyFill="1" applyBorder="1" applyAlignment="1">
      <alignment horizontal="center" vertical="center" wrapText="1"/>
    </xf>
    <xf numFmtId="0" fontId="104" fillId="76" borderId="0" xfId="0" applyFont="1" applyFill="1" applyBorder="1" applyAlignment="1">
      <alignment horizontal="center" vertical="center" wrapText="1"/>
    </xf>
    <xf numFmtId="0" fontId="104" fillId="76" borderId="80" xfId="0" applyFont="1" applyFill="1" applyBorder="1" applyAlignment="1">
      <alignment horizontal="center" vertical="center" wrapText="1"/>
    </xf>
    <xf numFmtId="0" fontId="104" fillId="0" borderId="79" xfId="0" applyFont="1" applyFill="1" applyBorder="1" applyAlignment="1">
      <alignment horizontal="center" vertical="center" wrapText="1"/>
    </xf>
    <xf numFmtId="0" fontId="104" fillId="0" borderId="0" xfId="0" applyFont="1" applyFill="1" applyBorder="1" applyAlignment="1">
      <alignment horizontal="center" vertical="center" wrapText="1"/>
    </xf>
    <xf numFmtId="0" fontId="104" fillId="0" borderId="80" xfId="0" applyFont="1" applyFill="1" applyBorder="1" applyAlignment="1">
      <alignment horizontal="center" vertical="center" wrapText="1"/>
    </xf>
    <xf numFmtId="0" fontId="105" fillId="3" borderId="148" xfId="0" applyFont="1" applyFill="1" applyBorder="1" applyAlignment="1">
      <alignment horizontal="left" vertical="center" wrapText="1"/>
    </xf>
    <xf numFmtId="0" fontId="105" fillId="3" borderId="147" xfId="0" applyFont="1" applyFill="1" applyBorder="1" applyAlignment="1">
      <alignment horizontal="left" vertical="center" wrapText="1"/>
    </xf>
    <xf numFmtId="0" fontId="104" fillId="76" borderId="145" xfId="0" applyFont="1" applyFill="1" applyBorder="1" applyAlignment="1">
      <alignment horizontal="center" vertical="center" wrapText="1"/>
    </xf>
    <xf numFmtId="0" fontId="104" fillId="0" borderId="145" xfId="0" applyFont="1" applyFill="1" applyBorder="1" applyAlignment="1">
      <alignment horizontal="center" vertical="center"/>
    </xf>
    <xf numFmtId="0" fontId="105" fillId="0" borderId="148" xfId="13" applyFont="1" applyFill="1" applyBorder="1" applyAlignment="1" applyProtection="1">
      <alignment horizontal="left" vertical="top" wrapText="1"/>
      <protection locked="0"/>
    </xf>
    <xf numFmtId="0" fontId="105" fillId="0" borderId="147" xfId="13" applyFont="1" applyFill="1" applyBorder="1" applyAlignment="1" applyProtection="1">
      <alignment horizontal="left" vertical="top" wrapText="1"/>
      <protection locked="0"/>
    </xf>
    <xf numFmtId="0" fontId="105" fillId="3" borderId="148" xfId="13" applyFont="1" applyFill="1" applyBorder="1" applyAlignment="1" applyProtection="1">
      <alignment horizontal="left" vertical="top" wrapText="1"/>
      <protection locked="0"/>
    </xf>
    <xf numFmtId="0" fontId="105" fillId="3" borderId="147" xfId="13" applyFont="1" applyFill="1" applyBorder="1" applyAlignment="1" applyProtection="1">
      <alignment horizontal="left" vertical="top" wrapText="1"/>
      <protection locked="0"/>
    </xf>
    <xf numFmtId="0" fontId="104" fillId="76" borderId="84" xfId="0" applyFont="1" applyFill="1" applyBorder="1" applyAlignment="1">
      <alignment horizontal="center" vertical="center"/>
    </xf>
    <xf numFmtId="0" fontId="104" fillId="76" borderId="85" xfId="0" applyFont="1" applyFill="1" applyBorder="1" applyAlignment="1">
      <alignment horizontal="center" vertical="center"/>
    </xf>
    <xf numFmtId="0" fontId="104" fillId="76" borderId="86" xfId="0" applyFont="1" applyFill="1" applyBorder="1" applyAlignment="1">
      <alignment horizontal="center" vertical="center"/>
    </xf>
    <xf numFmtId="0" fontId="104" fillId="0" borderId="82" xfId="0" applyFont="1" applyFill="1" applyBorder="1" applyAlignment="1">
      <alignment horizontal="center" vertical="center"/>
    </xf>
    <xf numFmtId="0" fontId="105" fillId="0" borderId="148" xfId="0" applyNumberFormat="1" applyFont="1" applyFill="1" applyBorder="1" applyAlignment="1">
      <alignment horizontal="left" vertical="center" wrapText="1"/>
    </xf>
    <xf numFmtId="0" fontId="105" fillId="0" borderId="147" xfId="0" applyNumberFormat="1" applyFont="1" applyFill="1" applyBorder="1" applyAlignment="1">
      <alignment horizontal="left" vertical="center" wrapText="1"/>
    </xf>
    <xf numFmtId="0" fontId="104" fillId="76" borderId="148" xfId="0" applyFont="1" applyFill="1" applyBorder="1" applyAlignment="1">
      <alignment horizontal="center" vertical="center" wrapText="1"/>
    </xf>
    <xf numFmtId="0" fontId="104" fillId="76" borderId="147" xfId="0" applyFont="1" applyFill="1" applyBorder="1" applyAlignment="1">
      <alignment horizontal="center" vertical="center" wrapText="1"/>
    </xf>
    <xf numFmtId="0" fontId="105" fillId="0" borderId="148" xfId="0" applyNumberFormat="1" applyFont="1" applyFill="1" applyBorder="1" applyAlignment="1">
      <alignment horizontal="left" vertical="top" wrapText="1"/>
    </xf>
    <xf numFmtId="0" fontId="105" fillId="0" borderId="147" xfId="0" applyNumberFormat="1" applyFont="1" applyFill="1" applyBorder="1" applyAlignment="1">
      <alignment horizontal="left" vertical="top" wrapText="1"/>
    </xf>
    <xf numFmtId="49" fontId="105" fillId="0" borderId="0" xfId="0" applyNumberFormat="1" applyFont="1" applyFill="1" applyBorder="1" applyAlignment="1">
      <alignment horizontal="center" vertical="center"/>
    </xf>
    <xf numFmtId="0" fontId="105" fillId="0" borderId="145" xfId="0" applyFont="1" applyFill="1" applyBorder="1" applyAlignment="1">
      <alignment horizontal="left" vertical="top" wrapText="1"/>
    </xf>
    <xf numFmtId="0" fontId="105" fillId="0" borderId="145" xfId="0" applyNumberFormat="1" applyFont="1" applyFill="1" applyBorder="1" applyAlignment="1">
      <alignment horizontal="left" vertical="top" wrapText="1"/>
    </xf>
    <xf numFmtId="0" fontId="105" fillId="0" borderId="145" xfId="0" applyFont="1" applyBorder="1" applyAlignment="1">
      <alignment horizontal="center"/>
    </xf>
    <xf numFmtId="0" fontId="105" fillId="0" borderId="148" xfId="0" applyFont="1" applyFill="1" applyBorder="1" applyAlignment="1">
      <alignment horizontal="left" vertical="top" wrapText="1"/>
    </xf>
    <xf numFmtId="164" fontId="118" fillId="0" borderId="145" xfId="7" applyNumberFormat="1" applyFont="1" applyBorder="1" applyAlignment="1">
      <alignment horizontal="center" vertical="center"/>
    </xf>
    <xf numFmtId="164" fontId="118" fillId="0" borderId="145" xfId="7" applyNumberFormat="1" applyFont="1" applyFill="1" applyBorder="1"/>
  </cellXfs>
  <cellStyles count="21415">
    <cellStyle name="_RC VALUTEBIS WRILSI " xfId="18"/>
    <cellStyle name="=C:\WINNT35\SYSTEM32\COMMAND.COM" xfId="21412"/>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408"/>
    <cellStyle name="Calculation 2 10 3" xfId="724"/>
    <cellStyle name="Calculation 2 10 3 2" xfId="21407"/>
    <cellStyle name="Calculation 2 10 4" xfId="725"/>
    <cellStyle name="Calculation 2 10 4 2" xfId="21406"/>
    <cellStyle name="Calculation 2 10 5" xfId="726"/>
    <cellStyle name="Calculation 2 10 5 2" xfId="21405"/>
    <cellStyle name="Calculation 2 11" xfId="727"/>
    <cellStyle name="Calculation 2 11 2" xfId="728"/>
    <cellStyle name="Calculation 2 11 2 2" xfId="21403"/>
    <cellStyle name="Calculation 2 11 3" xfId="729"/>
    <cellStyle name="Calculation 2 11 3 2" xfId="21402"/>
    <cellStyle name="Calculation 2 11 4" xfId="730"/>
    <cellStyle name="Calculation 2 11 4 2" xfId="21401"/>
    <cellStyle name="Calculation 2 11 5" xfId="731"/>
    <cellStyle name="Calculation 2 11 5 2" xfId="21400"/>
    <cellStyle name="Calculation 2 11 6" xfId="21404"/>
    <cellStyle name="Calculation 2 12" xfId="732"/>
    <cellStyle name="Calculation 2 12 2" xfId="733"/>
    <cellStyle name="Calculation 2 12 2 2" xfId="21398"/>
    <cellStyle name="Calculation 2 12 3" xfId="734"/>
    <cellStyle name="Calculation 2 12 3 2" xfId="21397"/>
    <cellStyle name="Calculation 2 12 4" xfId="735"/>
    <cellStyle name="Calculation 2 12 4 2" xfId="21396"/>
    <cellStyle name="Calculation 2 12 5" xfId="736"/>
    <cellStyle name="Calculation 2 12 5 2" xfId="21395"/>
    <cellStyle name="Calculation 2 12 6" xfId="21399"/>
    <cellStyle name="Calculation 2 13" xfId="737"/>
    <cellStyle name="Calculation 2 13 2" xfId="738"/>
    <cellStyle name="Calculation 2 13 2 2" xfId="21393"/>
    <cellStyle name="Calculation 2 13 3" xfId="739"/>
    <cellStyle name="Calculation 2 13 3 2" xfId="21392"/>
    <cellStyle name="Calculation 2 13 4" xfId="740"/>
    <cellStyle name="Calculation 2 13 4 2" xfId="21391"/>
    <cellStyle name="Calculation 2 13 5" xfId="21394"/>
    <cellStyle name="Calculation 2 14" xfId="741"/>
    <cellStyle name="Calculation 2 14 2" xfId="21390"/>
    <cellStyle name="Calculation 2 15" xfId="742"/>
    <cellStyle name="Calculation 2 15 2" xfId="21389"/>
    <cellStyle name="Calculation 2 16" xfId="743"/>
    <cellStyle name="Calculation 2 16 2" xfId="21388"/>
    <cellStyle name="Calculation 2 17" xfId="21409"/>
    <cellStyle name="Calculation 2 2" xfId="744"/>
    <cellStyle name="Calculation 2 2 10" xfId="21387"/>
    <cellStyle name="Calculation 2 2 2" xfId="745"/>
    <cellStyle name="Calculation 2 2 2 2" xfId="746"/>
    <cellStyle name="Calculation 2 2 2 2 2" xfId="21385"/>
    <cellStyle name="Calculation 2 2 2 3" xfId="747"/>
    <cellStyle name="Calculation 2 2 2 3 2" xfId="21384"/>
    <cellStyle name="Calculation 2 2 2 4" xfId="748"/>
    <cellStyle name="Calculation 2 2 2 4 2" xfId="21383"/>
    <cellStyle name="Calculation 2 2 2 5" xfId="21386"/>
    <cellStyle name="Calculation 2 2 3" xfId="749"/>
    <cellStyle name="Calculation 2 2 3 2" xfId="750"/>
    <cellStyle name="Calculation 2 2 3 2 2" xfId="21381"/>
    <cellStyle name="Calculation 2 2 3 3" xfId="751"/>
    <cellStyle name="Calculation 2 2 3 3 2" xfId="21380"/>
    <cellStyle name="Calculation 2 2 3 4" xfId="752"/>
    <cellStyle name="Calculation 2 2 3 4 2" xfId="21379"/>
    <cellStyle name="Calculation 2 2 3 5" xfId="21382"/>
    <cellStyle name="Calculation 2 2 4" xfId="753"/>
    <cellStyle name="Calculation 2 2 4 2" xfId="754"/>
    <cellStyle name="Calculation 2 2 4 2 2" xfId="21377"/>
    <cellStyle name="Calculation 2 2 4 3" xfId="755"/>
    <cellStyle name="Calculation 2 2 4 3 2" xfId="21376"/>
    <cellStyle name="Calculation 2 2 4 4" xfId="756"/>
    <cellStyle name="Calculation 2 2 4 4 2" xfId="21375"/>
    <cellStyle name="Calculation 2 2 4 5" xfId="21378"/>
    <cellStyle name="Calculation 2 2 5" xfId="757"/>
    <cellStyle name="Calculation 2 2 5 2" xfId="758"/>
    <cellStyle name="Calculation 2 2 5 2 2" xfId="21373"/>
    <cellStyle name="Calculation 2 2 5 3" xfId="759"/>
    <cellStyle name="Calculation 2 2 5 3 2" xfId="21372"/>
    <cellStyle name="Calculation 2 2 5 4" xfId="760"/>
    <cellStyle name="Calculation 2 2 5 4 2" xfId="21371"/>
    <cellStyle name="Calculation 2 2 5 5" xfId="21374"/>
    <cellStyle name="Calculation 2 2 6" xfId="761"/>
    <cellStyle name="Calculation 2 2 6 2" xfId="21370"/>
    <cellStyle name="Calculation 2 2 7" xfId="762"/>
    <cellStyle name="Calculation 2 2 7 2" xfId="21369"/>
    <cellStyle name="Calculation 2 2 8" xfId="763"/>
    <cellStyle name="Calculation 2 2 8 2" xfId="21368"/>
    <cellStyle name="Calculation 2 2 9" xfId="764"/>
    <cellStyle name="Calculation 2 2 9 2" xfId="21367"/>
    <cellStyle name="Calculation 2 3" xfId="765"/>
    <cellStyle name="Calculation 2 3 2" xfId="766"/>
    <cellStyle name="Calculation 2 3 2 2" xfId="21366"/>
    <cellStyle name="Calculation 2 3 3" xfId="767"/>
    <cellStyle name="Calculation 2 3 3 2" xfId="21365"/>
    <cellStyle name="Calculation 2 3 4" xfId="768"/>
    <cellStyle name="Calculation 2 3 4 2" xfId="21364"/>
    <cellStyle name="Calculation 2 3 5" xfId="769"/>
    <cellStyle name="Calculation 2 3 5 2" xfId="21363"/>
    <cellStyle name="Calculation 2 4" xfId="770"/>
    <cellStyle name="Calculation 2 4 2" xfId="771"/>
    <cellStyle name="Calculation 2 4 2 2" xfId="21362"/>
    <cellStyle name="Calculation 2 4 3" xfId="772"/>
    <cellStyle name="Calculation 2 4 3 2" xfId="21361"/>
    <cellStyle name="Calculation 2 4 4" xfId="773"/>
    <cellStyle name="Calculation 2 4 4 2" xfId="21360"/>
    <cellStyle name="Calculation 2 4 5" xfId="774"/>
    <cellStyle name="Calculation 2 4 5 2" xfId="21359"/>
    <cellStyle name="Calculation 2 5" xfId="775"/>
    <cellStyle name="Calculation 2 5 2" xfId="776"/>
    <cellStyle name="Calculation 2 5 2 2" xfId="21358"/>
    <cellStyle name="Calculation 2 5 3" xfId="777"/>
    <cellStyle name="Calculation 2 5 3 2" xfId="21357"/>
    <cellStyle name="Calculation 2 5 4" xfId="778"/>
    <cellStyle name="Calculation 2 5 4 2" xfId="21356"/>
    <cellStyle name="Calculation 2 5 5" xfId="779"/>
    <cellStyle name="Calculation 2 5 5 2" xfId="21355"/>
    <cellStyle name="Calculation 2 6" xfId="780"/>
    <cellStyle name="Calculation 2 6 2" xfId="781"/>
    <cellStyle name="Calculation 2 6 2 2" xfId="21354"/>
    <cellStyle name="Calculation 2 6 3" xfId="782"/>
    <cellStyle name="Calculation 2 6 3 2" xfId="21353"/>
    <cellStyle name="Calculation 2 6 4" xfId="783"/>
    <cellStyle name="Calculation 2 6 4 2" xfId="21352"/>
    <cellStyle name="Calculation 2 6 5" xfId="784"/>
    <cellStyle name="Calculation 2 6 5 2" xfId="21351"/>
    <cellStyle name="Calculation 2 7" xfId="785"/>
    <cellStyle name="Calculation 2 7 2" xfId="786"/>
    <cellStyle name="Calculation 2 7 2 2" xfId="21350"/>
    <cellStyle name="Calculation 2 7 3" xfId="787"/>
    <cellStyle name="Calculation 2 7 3 2" xfId="21349"/>
    <cellStyle name="Calculation 2 7 4" xfId="788"/>
    <cellStyle name="Calculation 2 7 4 2" xfId="21348"/>
    <cellStyle name="Calculation 2 7 5" xfId="789"/>
    <cellStyle name="Calculation 2 7 5 2" xfId="21347"/>
    <cellStyle name="Calculation 2 8" xfId="790"/>
    <cellStyle name="Calculation 2 8 2" xfId="791"/>
    <cellStyle name="Calculation 2 8 2 2" xfId="21346"/>
    <cellStyle name="Calculation 2 8 3" xfId="792"/>
    <cellStyle name="Calculation 2 8 3 2" xfId="21345"/>
    <cellStyle name="Calculation 2 8 4" xfId="793"/>
    <cellStyle name="Calculation 2 8 4 2" xfId="21344"/>
    <cellStyle name="Calculation 2 8 5" xfId="794"/>
    <cellStyle name="Calculation 2 8 5 2" xfId="21343"/>
    <cellStyle name="Calculation 2 9" xfId="795"/>
    <cellStyle name="Calculation 2 9 2" xfId="796"/>
    <cellStyle name="Calculation 2 9 2 2" xfId="21342"/>
    <cellStyle name="Calculation 2 9 3" xfId="797"/>
    <cellStyle name="Calculation 2 9 3 2" xfId="21341"/>
    <cellStyle name="Calculation 2 9 4" xfId="798"/>
    <cellStyle name="Calculation 2 9 4 2" xfId="21340"/>
    <cellStyle name="Calculation 2 9 5" xfId="799"/>
    <cellStyle name="Calculation 2 9 5 2" xfId="21339"/>
    <cellStyle name="Calculation 3" xfId="800"/>
    <cellStyle name="Calculation 3 2" xfId="801"/>
    <cellStyle name="Calculation 3 2 2" xfId="21337"/>
    <cellStyle name="Calculation 3 3" xfId="802"/>
    <cellStyle name="Calculation 3 3 2" xfId="21336"/>
    <cellStyle name="Calculation 3 4" xfId="21338"/>
    <cellStyle name="Calculation 4" xfId="803"/>
    <cellStyle name="Calculation 4 2" xfId="804"/>
    <cellStyle name="Calculation 4 2 2" xfId="21334"/>
    <cellStyle name="Calculation 4 3" xfId="805"/>
    <cellStyle name="Calculation 4 3 2" xfId="21333"/>
    <cellStyle name="Calculation 4 4" xfId="21335"/>
    <cellStyle name="Calculation 5" xfId="806"/>
    <cellStyle name="Calculation 5 2" xfId="807"/>
    <cellStyle name="Calculation 5 2 2" xfId="21331"/>
    <cellStyle name="Calculation 5 3" xfId="808"/>
    <cellStyle name="Calculation 5 3 2" xfId="21330"/>
    <cellStyle name="Calculation 5 4" xfId="21332"/>
    <cellStyle name="Calculation 6" xfId="809"/>
    <cellStyle name="Calculation 6 2" xfId="810"/>
    <cellStyle name="Calculation 6 2 2" xfId="21328"/>
    <cellStyle name="Calculation 6 3" xfId="811"/>
    <cellStyle name="Calculation 6 3 2" xfId="21327"/>
    <cellStyle name="Calculation 6 4" xfId="21329"/>
    <cellStyle name="Calculation 7" xfId="812"/>
    <cellStyle name="Calculation 7 2" xfId="21326"/>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1413"/>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24"/>
    <cellStyle name="Gia's 11" xfId="21325"/>
    <cellStyle name="Gia's 2" xfId="9187"/>
    <cellStyle name="Gia's 2 2" xfId="21323"/>
    <cellStyle name="Gia's 3" xfId="9188"/>
    <cellStyle name="Gia's 3 2" xfId="21322"/>
    <cellStyle name="Gia's 4" xfId="9189"/>
    <cellStyle name="Gia's 4 2" xfId="21321"/>
    <cellStyle name="Gia's 5" xfId="9190"/>
    <cellStyle name="Gia's 5 2" xfId="21320"/>
    <cellStyle name="Gia's 6" xfId="9191"/>
    <cellStyle name="Gia's 6 2" xfId="21319"/>
    <cellStyle name="Gia's 7" xfId="9192"/>
    <cellStyle name="Gia's 7 2" xfId="21318"/>
    <cellStyle name="Gia's 8" xfId="9193"/>
    <cellStyle name="Gia's 8 2" xfId="21317"/>
    <cellStyle name="Gia's 9" xfId="9194"/>
    <cellStyle name="Gia's 9 2" xfId="21316"/>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15"/>
    <cellStyle name="Header1" xfId="9222"/>
    <cellStyle name="Header1 2" xfId="9223"/>
    <cellStyle name="Header1 3" xfId="9224"/>
    <cellStyle name="Header2" xfId="9225"/>
    <cellStyle name="Header2 2" xfId="9226"/>
    <cellStyle name="Header2 2 2" xfId="21313"/>
    <cellStyle name="Header2 3" xfId="9227"/>
    <cellStyle name="Header2 3 2" xfId="21312"/>
    <cellStyle name="Header2 4" xfId="21314"/>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311"/>
    <cellStyle name="highlightExposure" xfId="9323"/>
    <cellStyle name="highlightExposure 2" xfId="21310"/>
    <cellStyle name="highlightPercentage" xfId="9324"/>
    <cellStyle name="highlightPercentage 2" xfId="21309"/>
    <cellStyle name="highlightText" xfId="9325"/>
    <cellStyle name="highlightText 2" xfId="21308"/>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306"/>
    <cellStyle name="Input 2 10 3" xfId="9336"/>
    <cellStyle name="Input 2 10 3 2" xfId="21305"/>
    <cellStyle name="Input 2 10 4" xfId="9337"/>
    <cellStyle name="Input 2 10 4 2" xfId="21304"/>
    <cellStyle name="Input 2 10 5" xfId="9338"/>
    <cellStyle name="Input 2 10 5 2" xfId="21303"/>
    <cellStyle name="Input 2 11" xfId="9339"/>
    <cellStyle name="Input 2 11 2" xfId="9340"/>
    <cellStyle name="Input 2 11 2 2" xfId="21301"/>
    <cellStyle name="Input 2 11 3" xfId="9341"/>
    <cellStyle name="Input 2 11 3 2" xfId="21300"/>
    <cellStyle name="Input 2 11 4" xfId="9342"/>
    <cellStyle name="Input 2 11 4 2" xfId="21299"/>
    <cellStyle name="Input 2 11 5" xfId="9343"/>
    <cellStyle name="Input 2 11 5 2" xfId="21298"/>
    <cellStyle name="Input 2 11 6" xfId="21302"/>
    <cellStyle name="Input 2 12" xfId="9344"/>
    <cellStyle name="Input 2 12 2" xfId="9345"/>
    <cellStyle name="Input 2 12 2 2" xfId="21296"/>
    <cellStyle name="Input 2 12 3" xfId="9346"/>
    <cellStyle name="Input 2 12 3 2" xfId="21295"/>
    <cellStyle name="Input 2 12 4" xfId="9347"/>
    <cellStyle name="Input 2 12 4 2" xfId="21294"/>
    <cellStyle name="Input 2 12 5" xfId="9348"/>
    <cellStyle name="Input 2 12 5 2" xfId="21293"/>
    <cellStyle name="Input 2 12 6" xfId="21297"/>
    <cellStyle name="Input 2 13" xfId="9349"/>
    <cellStyle name="Input 2 13 2" xfId="9350"/>
    <cellStyle name="Input 2 13 2 2" xfId="21291"/>
    <cellStyle name="Input 2 13 3" xfId="9351"/>
    <cellStyle name="Input 2 13 3 2" xfId="21290"/>
    <cellStyle name="Input 2 13 4" xfId="9352"/>
    <cellStyle name="Input 2 13 4 2" xfId="21289"/>
    <cellStyle name="Input 2 13 5" xfId="21292"/>
    <cellStyle name="Input 2 14" xfId="9353"/>
    <cellStyle name="Input 2 14 2" xfId="21288"/>
    <cellStyle name="Input 2 15" xfId="9354"/>
    <cellStyle name="Input 2 15 2" xfId="21287"/>
    <cellStyle name="Input 2 16" xfId="9355"/>
    <cellStyle name="Input 2 16 2" xfId="21286"/>
    <cellStyle name="Input 2 17" xfId="21307"/>
    <cellStyle name="Input 2 2" xfId="9356"/>
    <cellStyle name="Input 2 2 10" xfId="21285"/>
    <cellStyle name="Input 2 2 2" xfId="9357"/>
    <cellStyle name="Input 2 2 2 2" xfId="9358"/>
    <cellStyle name="Input 2 2 2 2 2" xfId="21283"/>
    <cellStyle name="Input 2 2 2 3" xfId="9359"/>
    <cellStyle name="Input 2 2 2 3 2" xfId="21282"/>
    <cellStyle name="Input 2 2 2 4" xfId="9360"/>
    <cellStyle name="Input 2 2 2 4 2" xfId="21281"/>
    <cellStyle name="Input 2 2 2 5" xfId="21284"/>
    <cellStyle name="Input 2 2 3" xfId="9361"/>
    <cellStyle name="Input 2 2 3 2" xfId="9362"/>
    <cellStyle name="Input 2 2 3 2 2" xfId="21279"/>
    <cellStyle name="Input 2 2 3 3" xfId="9363"/>
    <cellStyle name="Input 2 2 3 3 2" xfId="21278"/>
    <cellStyle name="Input 2 2 3 4" xfId="9364"/>
    <cellStyle name="Input 2 2 3 4 2" xfId="21277"/>
    <cellStyle name="Input 2 2 3 5" xfId="21280"/>
    <cellStyle name="Input 2 2 4" xfId="9365"/>
    <cellStyle name="Input 2 2 4 2" xfId="9366"/>
    <cellStyle name="Input 2 2 4 2 2" xfId="21275"/>
    <cellStyle name="Input 2 2 4 3" xfId="9367"/>
    <cellStyle name="Input 2 2 4 3 2" xfId="21274"/>
    <cellStyle name="Input 2 2 4 4" xfId="9368"/>
    <cellStyle name="Input 2 2 4 4 2" xfId="21273"/>
    <cellStyle name="Input 2 2 4 5" xfId="21276"/>
    <cellStyle name="Input 2 2 5" xfId="9369"/>
    <cellStyle name="Input 2 2 5 2" xfId="9370"/>
    <cellStyle name="Input 2 2 5 2 2" xfId="21271"/>
    <cellStyle name="Input 2 2 5 3" xfId="9371"/>
    <cellStyle name="Input 2 2 5 3 2" xfId="21270"/>
    <cellStyle name="Input 2 2 5 4" xfId="9372"/>
    <cellStyle name="Input 2 2 5 4 2" xfId="21269"/>
    <cellStyle name="Input 2 2 5 5" xfId="21272"/>
    <cellStyle name="Input 2 2 6" xfId="9373"/>
    <cellStyle name="Input 2 2 6 2" xfId="21268"/>
    <cellStyle name="Input 2 2 7" xfId="9374"/>
    <cellStyle name="Input 2 2 7 2" xfId="21267"/>
    <cellStyle name="Input 2 2 8" xfId="9375"/>
    <cellStyle name="Input 2 2 8 2" xfId="21266"/>
    <cellStyle name="Input 2 2 9" xfId="9376"/>
    <cellStyle name="Input 2 2 9 2" xfId="21265"/>
    <cellStyle name="Input 2 3" xfId="9377"/>
    <cellStyle name="Input 2 3 2" xfId="9378"/>
    <cellStyle name="Input 2 3 2 2" xfId="21264"/>
    <cellStyle name="Input 2 3 3" xfId="9379"/>
    <cellStyle name="Input 2 3 3 2" xfId="21263"/>
    <cellStyle name="Input 2 3 4" xfId="9380"/>
    <cellStyle name="Input 2 3 4 2" xfId="21262"/>
    <cellStyle name="Input 2 3 5" xfId="9381"/>
    <cellStyle name="Input 2 3 5 2" xfId="21261"/>
    <cellStyle name="Input 2 4" xfId="9382"/>
    <cellStyle name="Input 2 4 2" xfId="9383"/>
    <cellStyle name="Input 2 4 2 2" xfId="21260"/>
    <cellStyle name="Input 2 4 3" xfId="9384"/>
    <cellStyle name="Input 2 4 3 2" xfId="21259"/>
    <cellStyle name="Input 2 4 4" xfId="9385"/>
    <cellStyle name="Input 2 4 4 2" xfId="21258"/>
    <cellStyle name="Input 2 4 5" xfId="9386"/>
    <cellStyle name="Input 2 4 5 2" xfId="21257"/>
    <cellStyle name="Input 2 5" xfId="9387"/>
    <cellStyle name="Input 2 5 2" xfId="9388"/>
    <cellStyle name="Input 2 5 2 2" xfId="21256"/>
    <cellStyle name="Input 2 5 3" xfId="9389"/>
    <cellStyle name="Input 2 5 3 2" xfId="21255"/>
    <cellStyle name="Input 2 5 4" xfId="9390"/>
    <cellStyle name="Input 2 5 4 2" xfId="21254"/>
    <cellStyle name="Input 2 5 5" xfId="9391"/>
    <cellStyle name="Input 2 5 5 2" xfId="21253"/>
    <cellStyle name="Input 2 6" xfId="9392"/>
    <cellStyle name="Input 2 6 2" xfId="9393"/>
    <cellStyle name="Input 2 6 2 2" xfId="21252"/>
    <cellStyle name="Input 2 6 3" xfId="9394"/>
    <cellStyle name="Input 2 6 3 2" xfId="21251"/>
    <cellStyle name="Input 2 6 4" xfId="9395"/>
    <cellStyle name="Input 2 6 4 2" xfId="21250"/>
    <cellStyle name="Input 2 6 5" xfId="9396"/>
    <cellStyle name="Input 2 6 5 2" xfId="21249"/>
    <cellStyle name="Input 2 7" xfId="9397"/>
    <cellStyle name="Input 2 7 2" xfId="9398"/>
    <cellStyle name="Input 2 7 2 2" xfId="21248"/>
    <cellStyle name="Input 2 7 3" xfId="9399"/>
    <cellStyle name="Input 2 7 3 2" xfId="21247"/>
    <cellStyle name="Input 2 7 4" xfId="9400"/>
    <cellStyle name="Input 2 7 4 2" xfId="21246"/>
    <cellStyle name="Input 2 7 5" xfId="9401"/>
    <cellStyle name="Input 2 7 5 2" xfId="21245"/>
    <cellStyle name="Input 2 8" xfId="9402"/>
    <cellStyle name="Input 2 8 2" xfId="9403"/>
    <cellStyle name="Input 2 8 2 2" xfId="21244"/>
    <cellStyle name="Input 2 8 3" xfId="9404"/>
    <cellStyle name="Input 2 8 3 2" xfId="21243"/>
    <cellStyle name="Input 2 8 4" xfId="9405"/>
    <cellStyle name="Input 2 8 4 2" xfId="21242"/>
    <cellStyle name="Input 2 8 5" xfId="9406"/>
    <cellStyle name="Input 2 8 5 2" xfId="21241"/>
    <cellStyle name="Input 2 9" xfId="9407"/>
    <cellStyle name="Input 2 9 2" xfId="9408"/>
    <cellStyle name="Input 2 9 2 2" xfId="21240"/>
    <cellStyle name="Input 2 9 3" xfId="9409"/>
    <cellStyle name="Input 2 9 3 2" xfId="21239"/>
    <cellStyle name="Input 2 9 4" xfId="9410"/>
    <cellStyle name="Input 2 9 4 2" xfId="21238"/>
    <cellStyle name="Input 2 9 5" xfId="9411"/>
    <cellStyle name="Input 2 9 5 2" xfId="21237"/>
    <cellStyle name="Input 3" xfId="9412"/>
    <cellStyle name="Input 3 2" xfId="9413"/>
    <cellStyle name="Input 3 2 2" xfId="21235"/>
    <cellStyle name="Input 3 3" xfId="9414"/>
    <cellStyle name="Input 3 3 2" xfId="21234"/>
    <cellStyle name="Input 3 4" xfId="21236"/>
    <cellStyle name="Input 4" xfId="9415"/>
    <cellStyle name="Input 4 2" xfId="9416"/>
    <cellStyle name="Input 4 2 2" xfId="21232"/>
    <cellStyle name="Input 4 3" xfId="9417"/>
    <cellStyle name="Input 4 3 2" xfId="21231"/>
    <cellStyle name="Input 4 4" xfId="21233"/>
    <cellStyle name="Input 5" xfId="9418"/>
    <cellStyle name="Input 5 2" xfId="9419"/>
    <cellStyle name="Input 5 2 2" xfId="21229"/>
    <cellStyle name="Input 5 3" xfId="9420"/>
    <cellStyle name="Input 5 3 2" xfId="21228"/>
    <cellStyle name="Input 5 4" xfId="21230"/>
    <cellStyle name="Input 6" xfId="9421"/>
    <cellStyle name="Input 6 2" xfId="9422"/>
    <cellStyle name="Input 6 2 2" xfId="21226"/>
    <cellStyle name="Input 6 3" xfId="9423"/>
    <cellStyle name="Input 6 3 2" xfId="21225"/>
    <cellStyle name="Input 6 4" xfId="21227"/>
    <cellStyle name="Input 7" xfId="9424"/>
    <cellStyle name="Input 7 2" xfId="21224"/>
    <cellStyle name="inputExposure" xfId="9425"/>
    <cellStyle name="inputExposure 2" xfId="21223"/>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1410"/>
    <cellStyle name="Normal 122" xfId="20960"/>
    <cellStyle name="Normal 123" xfId="21414"/>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sestdy draft" xfId="15"/>
    <cellStyle name="Normal_Casestdy draft 2" xfId="9"/>
    <cellStyle name="Normalny_Eksport 2000 - F" xfId="20382"/>
    <cellStyle name="Note 2" xfId="20383"/>
    <cellStyle name="Note 2 10" xfId="20384"/>
    <cellStyle name="Note 2 10 2" xfId="20385"/>
    <cellStyle name="Note 2 10 2 2" xfId="21221"/>
    <cellStyle name="Note 2 10 3" xfId="20386"/>
    <cellStyle name="Note 2 10 3 2" xfId="21220"/>
    <cellStyle name="Note 2 10 4" xfId="20387"/>
    <cellStyle name="Note 2 10 4 2" xfId="21219"/>
    <cellStyle name="Note 2 10 5" xfId="20388"/>
    <cellStyle name="Note 2 10 5 2" xfId="21218"/>
    <cellStyle name="Note 2 11" xfId="20389"/>
    <cellStyle name="Note 2 11 2" xfId="20390"/>
    <cellStyle name="Note 2 11 2 2" xfId="21217"/>
    <cellStyle name="Note 2 11 3" xfId="20391"/>
    <cellStyle name="Note 2 11 3 2" xfId="21216"/>
    <cellStyle name="Note 2 11 4" xfId="20392"/>
    <cellStyle name="Note 2 11 4 2" xfId="21215"/>
    <cellStyle name="Note 2 11 5" xfId="20393"/>
    <cellStyle name="Note 2 11 5 2" xfId="21214"/>
    <cellStyle name="Note 2 12" xfId="20394"/>
    <cellStyle name="Note 2 12 2" xfId="20395"/>
    <cellStyle name="Note 2 12 2 2" xfId="21213"/>
    <cellStyle name="Note 2 12 3" xfId="20396"/>
    <cellStyle name="Note 2 12 3 2" xfId="21212"/>
    <cellStyle name="Note 2 12 4" xfId="20397"/>
    <cellStyle name="Note 2 12 4 2" xfId="21211"/>
    <cellStyle name="Note 2 12 5" xfId="20398"/>
    <cellStyle name="Note 2 12 5 2" xfId="21210"/>
    <cellStyle name="Note 2 13" xfId="20399"/>
    <cellStyle name="Note 2 13 2" xfId="20400"/>
    <cellStyle name="Note 2 13 2 2" xfId="21209"/>
    <cellStyle name="Note 2 13 3" xfId="20401"/>
    <cellStyle name="Note 2 13 3 2" xfId="21208"/>
    <cellStyle name="Note 2 13 4" xfId="20402"/>
    <cellStyle name="Note 2 13 4 2" xfId="21207"/>
    <cellStyle name="Note 2 13 5" xfId="20403"/>
    <cellStyle name="Note 2 13 5 2" xfId="21206"/>
    <cellStyle name="Note 2 14" xfId="20404"/>
    <cellStyle name="Note 2 14 2" xfId="20405"/>
    <cellStyle name="Note 2 14 2 2" xfId="21204"/>
    <cellStyle name="Note 2 14 3" xfId="21205"/>
    <cellStyle name="Note 2 15" xfId="20406"/>
    <cellStyle name="Note 2 15 2" xfId="20407"/>
    <cellStyle name="Note 2 15 2 2" xfId="21203"/>
    <cellStyle name="Note 2 16" xfId="20408"/>
    <cellStyle name="Note 2 16 2" xfId="21202"/>
    <cellStyle name="Note 2 17" xfId="20409"/>
    <cellStyle name="Note 2 17 2" xfId="21201"/>
    <cellStyle name="Note 2 18" xfId="21222"/>
    <cellStyle name="Note 2 2" xfId="20410"/>
    <cellStyle name="Note 2 2 10" xfId="20411"/>
    <cellStyle name="Note 2 2 10 2" xfId="21199"/>
    <cellStyle name="Note 2 2 11" xfId="21200"/>
    <cellStyle name="Note 2 2 2" xfId="20412"/>
    <cellStyle name="Note 2 2 2 2" xfId="20413"/>
    <cellStyle name="Note 2 2 2 2 2" xfId="21197"/>
    <cellStyle name="Note 2 2 2 3" xfId="20414"/>
    <cellStyle name="Note 2 2 2 3 2" xfId="21196"/>
    <cellStyle name="Note 2 2 2 4" xfId="20415"/>
    <cellStyle name="Note 2 2 2 4 2" xfId="21195"/>
    <cellStyle name="Note 2 2 2 5" xfId="20416"/>
    <cellStyle name="Note 2 2 2 5 2" xfId="21194"/>
    <cellStyle name="Note 2 2 2 6" xfId="21198"/>
    <cellStyle name="Note 2 2 3" xfId="20417"/>
    <cellStyle name="Note 2 2 3 2" xfId="20418"/>
    <cellStyle name="Note 2 2 3 2 2" xfId="21193"/>
    <cellStyle name="Note 2 2 3 3" xfId="20419"/>
    <cellStyle name="Note 2 2 3 3 2" xfId="21192"/>
    <cellStyle name="Note 2 2 3 4" xfId="20420"/>
    <cellStyle name="Note 2 2 3 4 2" xfId="21191"/>
    <cellStyle name="Note 2 2 3 5" xfId="20421"/>
    <cellStyle name="Note 2 2 3 5 2" xfId="21190"/>
    <cellStyle name="Note 2 2 4" xfId="20422"/>
    <cellStyle name="Note 2 2 4 2" xfId="20423"/>
    <cellStyle name="Note 2 2 4 2 2" xfId="21188"/>
    <cellStyle name="Note 2 2 4 3" xfId="20424"/>
    <cellStyle name="Note 2 2 4 3 2" xfId="21187"/>
    <cellStyle name="Note 2 2 4 4" xfId="20425"/>
    <cellStyle name="Note 2 2 4 4 2" xfId="21186"/>
    <cellStyle name="Note 2 2 4 5" xfId="21189"/>
    <cellStyle name="Note 2 2 5" xfId="20426"/>
    <cellStyle name="Note 2 2 5 2" xfId="20427"/>
    <cellStyle name="Note 2 2 5 2 2" xfId="21184"/>
    <cellStyle name="Note 2 2 5 3" xfId="20428"/>
    <cellStyle name="Note 2 2 5 3 2" xfId="21183"/>
    <cellStyle name="Note 2 2 5 4" xfId="20429"/>
    <cellStyle name="Note 2 2 5 4 2" xfId="21182"/>
    <cellStyle name="Note 2 2 5 5" xfId="21185"/>
    <cellStyle name="Note 2 2 6" xfId="20430"/>
    <cellStyle name="Note 2 2 6 2" xfId="21181"/>
    <cellStyle name="Note 2 2 7" xfId="20431"/>
    <cellStyle name="Note 2 2 7 2" xfId="21180"/>
    <cellStyle name="Note 2 2 8" xfId="20432"/>
    <cellStyle name="Note 2 2 8 2" xfId="21179"/>
    <cellStyle name="Note 2 2 9" xfId="20433"/>
    <cellStyle name="Note 2 2 9 2" xfId="21178"/>
    <cellStyle name="Note 2 3" xfId="20434"/>
    <cellStyle name="Note 2 3 2" xfId="20435"/>
    <cellStyle name="Note 2 3 2 2" xfId="21177"/>
    <cellStyle name="Note 2 3 3" xfId="20436"/>
    <cellStyle name="Note 2 3 3 2" xfId="21176"/>
    <cellStyle name="Note 2 3 4" xfId="20437"/>
    <cellStyle name="Note 2 3 4 2" xfId="21175"/>
    <cellStyle name="Note 2 3 5" xfId="20438"/>
    <cellStyle name="Note 2 3 5 2" xfId="21174"/>
    <cellStyle name="Note 2 4" xfId="20439"/>
    <cellStyle name="Note 2 4 2" xfId="20440"/>
    <cellStyle name="Note 2 4 2 2" xfId="20441"/>
    <cellStyle name="Note 2 4 2 2 2" xfId="21173"/>
    <cellStyle name="Note 2 4 3" xfId="20442"/>
    <cellStyle name="Note 2 4 3 2" xfId="20443"/>
    <cellStyle name="Note 2 4 3 2 2" xfId="21172"/>
    <cellStyle name="Note 2 4 4" xfId="20444"/>
    <cellStyle name="Note 2 4 4 2" xfId="20445"/>
    <cellStyle name="Note 2 4 4 2 2" xfId="21171"/>
    <cellStyle name="Note 2 4 5" xfId="20446"/>
    <cellStyle name="Note 2 4 6" xfId="20447"/>
    <cellStyle name="Note 2 4 7" xfId="20448"/>
    <cellStyle name="Note 2 4 7 2" xfId="21170"/>
    <cellStyle name="Note 2 5" xfId="20449"/>
    <cellStyle name="Note 2 5 2" xfId="20450"/>
    <cellStyle name="Note 2 5 2 2" xfId="20451"/>
    <cellStyle name="Note 2 5 2 2 2" xfId="21169"/>
    <cellStyle name="Note 2 5 3" xfId="20452"/>
    <cellStyle name="Note 2 5 3 2" xfId="20453"/>
    <cellStyle name="Note 2 5 3 2 2" xfId="21168"/>
    <cellStyle name="Note 2 5 4" xfId="20454"/>
    <cellStyle name="Note 2 5 4 2" xfId="20455"/>
    <cellStyle name="Note 2 5 4 2 2" xfId="21167"/>
    <cellStyle name="Note 2 5 5" xfId="20456"/>
    <cellStyle name="Note 2 5 6" xfId="20457"/>
    <cellStyle name="Note 2 5 7" xfId="20458"/>
    <cellStyle name="Note 2 5 7 2" xfId="21166"/>
    <cellStyle name="Note 2 6" xfId="20459"/>
    <cellStyle name="Note 2 6 2" xfId="20460"/>
    <cellStyle name="Note 2 6 2 2" xfId="20461"/>
    <cellStyle name="Note 2 6 2 2 2" xfId="21165"/>
    <cellStyle name="Note 2 6 3" xfId="20462"/>
    <cellStyle name="Note 2 6 3 2" xfId="20463"/>
    <cellStyle name="Note 2 6 3 2 2" xfId="21164"/>
    <cellStyle name="Note 2 6 4" xfId="20464"/>
    <cellStyle name="Note 2 6 4 2" xfId="20465"/>
    <cellStyle name="Note 2 6 4 2 2" xfId="21163"/>
    <cellStyle name="Note 2 6 5" xfId="20466"/>
    <cellStyle name="Note 2 6 6" xfId="20467"/>
    <cellStyle name="Note 2 6 7" xfId="20468"/>
    <cellStyle name="Note 2 6 7 2" xfId="21162"/>
    <cellStyle name="Note 2 7" xfId="20469"/>
    <cellStyle name="Note 2 7 2" xfId="20470"/>
    <cellStyle name="Note 2 7 2 2" xfId="20471"/>
    <cellStyle name="Note 2 7 2 2 2" xfId="21161"/>
    <cellStyle name="Note 2 7 3" xfId="20472"/>
    <cellStyle name="Note 2 7 3 2" xfId="20473"/>
    <cellStyle name="Note 2 7 3 2 2" xfId="21160"/>
    <cellStyle name="Note 2 7 4" xfId="20474"/>
    <cellStyle name="Note 2 7 4 2" xfId="20475"/>
    <cellStyle name="Note 2 7 4 2 2" xfId="21159"/>
    <cellStyle name="Note 2 7 5" xfId="20476"/>
    <cellStyle name="Note 2 7 6" xfId="20477"/>
    <cellStyle name="Note 2 7 7" xfId="20478"/>
    <cellStyle name="Note 2 7 7 2" xfId="21158"/>
    <cellStyle name="Note 2 8" xfId="20479"/>
    <cellStyle name="Note 2 8 2" xfId="20480"/>
    <cellStyle name="Note 2 8 2 2" xfId="21157"/>
    <cellStyle name="Note 2 8 3" xfId="20481"/>
    <cellStyle name="Note 2 8 3 2" xfId="21156"/>
    <cellStyle name="Note 2 8 4" xfId="20482"/>
    <cellStyle name="Note 2 8 4 2" xfId="21155"/>
    <cellStyle name="Note 2 8 5" xfId="20483"/>
    <cellStyle name="Note 2 8 5 2" xfId="21154"/>
    <cellStyle name="Note 2 9" xfId="20484"/>
    <cellStyle name="Note 2 9 2" xfId="20485"/>
    <cellStyle name="Note 2 9 2 2" xfId="21153"/>
    <cellStyle name="Note 2 9 3" xfId="20486"/>
    <cellStyle name="Note 2 9 3 2" xfId="21152"/>
    <cellStyle name="Note 2 9 4" xfId="20487"/>
    <cellStyle name="Note 2 9 4 2" xfId="21151"/>
    <cellStyle name="Note 2 9 5" xfId="20488"/>
    <cellStyle name="Note 2 9 5 2" xfId="21150"/>
    <cellStyle name="Note 3 2" xfId="20489"/>
    <cellStyle name="Note 3 2 2" xfId="20490"/>
    <cellStyle name="Note 3 2 2 2" xfId="21148"/>
    <cellStyle name="Note 3 2 3" xfId="20491"/>
    <cellStyle name="Note 3 2 4" xfId="21149"/>
    <cellStyle name="Note 3 3" xfId="20492"/>
    <cellStyle name="Note 3 3 2" xfId="20493"/>
    <cellStyle name="Note 3 3 3" xfId="21147"/>
    <cellStyle name="Note 3 4" xfId="20494"/>
    <cellStyle name="Note 3 4 2" xfId="21146"/>
    <cellStyle name="Note 3 5" xfId="20495"/>
    <cellStyle name="Note 4 2" xfId="20496"/>
    <cellStyle name="Note 4 2 2" xfId="20497"/>
    <cellStyle name="Note 4 2 2 2" xfId="21144"/>
    <cellStyle name="Note 4 2 3" xfId="20498"/>
    <cellStyle name="Note 4 2 4" xfId="21145"/>
    <cellStyle name="Note 4 3" xfId="20499"/>
    <cellStyle name="Note 4 4" xfId="20500"/>
    <cellStyle name="Note 4 4 2" xfId="21143"/>
    <cellStyle name="Note 4 5" xfId="20501"/>
    <cellStyle name="Note 5" xfId="20502"/>
    <cellStyle name="Note 5 2" xfId="20503"/>
    <cellStyle name="Note 5 2 2" xfId="20504"/>
    <cellStyle name="Note 5 2 3" xfId="21141"/>
    <cellStyle name="Note 5 3" xfId="20505"/>
    <cellStyle name="Note 5 3 2" xfId="20506"/>
    <cellStyle name="Note 5 3 3" xfId="21140"/>
    <cellStyle name="Note 5 4" xfId="20507"/>
    <cellStyle name="Note 5 4 2" xfId="21139"/>
    <cellStyle name="Note 5 5" xfId="20508"/>
    <cellStyle name="Note 5 6" xfId="21142"/>
    <cellStyle name="Note 6" xfId="20509"/>
    <cellStyle name="Note 6 2" xfId="20510"/>
    <cellStyle name="Note 6 2 2" xfId="20511"/>
    <cellStyle name="Note 6 2 3" xfId="21137"/>
    <cellStyle name="Note 6 3" xfId="20512"/>
    <cellStyle name="Note 6 4" xfId="20513"/>
    <cellStyle name="Note 6 5" xfId="21138"/>
    <cellStyle name="Note 7" xfId="20514"/>
    <cellStyle name="Note 7 2" xfId="21136"/>
    <cellStyle name="Note 8" xfId="20515"/>
    <cellStyle name="Note 8 2" xfId="20516"/>
    <cellStyle name="Note 8 2 2" xfId="21134"/>
    <cellStyle name="Note 8 3" xfId="21135"/>
    <cellStyle name="Note 9" xfId="20517"/>
    <cellStyle name="Note 9 2" xfId="21133"/>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1132"/>
    <cellStyle name="OptionHeading" xfId="20525"/>
    <cellStyle name="OptionHeading 2" xfId="20526"/>
    <cellStyle name="OptionHeading 3" xfId="20527"/>
    <cellStyle name="Output 2" xfId="20528"/>
    <cellStyle name="Output 2 10" xfId="20529"/>
    <cellStyle name="Output 2 10 2" xfId="20530"/>
    <cellStyle name="Output 2 10 2 2" xfId="21130"/>
    <cellStyle name="Output 2 10 3" xfId="20531"/>
    <cellStyle name="Output 2 10 3 2" xfId="21129"/>
    <cellStyle name="Output 2 10 4" xfId="20532"/>
    <cellStyle name="Output 2 10 4 2" xfId="21128"/>
    <cellStyle name="Output 2 10 5" xfId="20533"/>
    <cellStyle name="Output 2 10 5 2" xfId="21127"/>
    <cellStyle name="Output 2 11" xfId="20534"/>
    <cellStyle name="Output 2 11 2" xfId="20535"/>
    <cellStyle name="Output 2 11 2 2" xfId="21125"/>
    <cellStyle name="Output 2 11 3" xfId="20536"/>
    <cellStyle name="Output 2 11 3 2" xfId="21124"/>
    <cellStyle name="Output 2 11 4" xfId="20537"/>
    <cellStyle name="Output 2 11 4 2" xfId="21123"/>
    <cellStyle name="Output 2 11 5" xfId="20538"/>
    <cellStyle name="Output 2 11 5 2" xfId="21122"/>
    <cellStyle name="Output 2 11 6" xfId="21126"/>
    <cellStyle name="Output 2 12" xfId="20539"/>
    <cellStyle name="Output 2 12 2" xfId="20540"/>
    <cellStyle name="Output 2 12 2 2" xfId="21120"/>
    <cellStyle name="Output 2 12 3" xfId="20541"/>
    <cellStyle name="Output 2 12 3 2" xfId="21119"/>
    <cellStyle name="Output 2 12 4" xfId="20542"/>
    <cellStyle name="Output 2 12 4 2" xfId="21118"/>
    <cellStyle name="Output 2 12 5" xfId="20543"/>
    <cellStyle name="Output 2 12 5 2" xfId="21117"/>
    <cellStyle name="Output 2 12 6" xfId="21121"/>
    <cellStyle name="Output 2 13" xfId="20544"/>
    <cellStyle name="Output 2 13 2" xfId="20545"/>
    <cellStyle name="Output 2 13 2 2" xfId="21115"/>
    <cellStyle name="Output 2 13 3" xfId="20546"/>
    <cellStyle name="Output 2 13 3 2" xfId="21114"/>
    <cellStyle name="Output 2 13 4" xfId="20547"/>
    <cellStyle name="Output 2 13 4 2" xfId="21113"/>
    <cellStyle name="Output 2 13 5" xfId="21116"/>
    <cellStyle name="Output 2 14" xfId="20548"/>
    <cellStyle name="Output 2 14 2" xfId="21112"/>
    <cellStyle name="Output 2 15" xfId="20549"/>
    <cellStyle name="Output 2 15 2" xfId="21111"/>
    <cellStyle name="Output 2 16" xfId="20550"/>
    <cellStyle name="Output 2 16 2" xfId="21110"/>
    <cellStyle name="Output 2 17" xfId="21131"/>
    <cellStyle name="Output 2 2" xfId="20551"/>
    <cellStyle name="Output 2 2 10" xfId="21109"/>
    <cellStyle name="Output 2 2 2" xfId="20552"/>
    <cellStyle name="Output 2 2 2 2" xfId="20553"/>
    <cellStyle name="Output 2 2 2 2 2" xfId="21107"/>
    <cellStyle name="Output 2 2 2 3" xfId="20554"/>
    <cellStyle name="Output 2 2 2 3 2" xfId="21106"/>
    <cellStyle name="Output 2 2 2 4" xfId="20555"/>
    <cellStyle name="Output 2 2 2 4 2" xfId="21105"/>
    <cellStyle name="Output 2 2 2 5" xfId="21108"/>
    <cellStyle name="Output 2 2 3" xfId="20556"/>
    <cellStyle name="Output 2 2 3 2" xfId="20557"/>
    <cellStyle name="Output 2 2 3 2 2" xfId="21103"/>
    <cellStyle name="Output 2 2 3 3" xfId="20558"/>
    <cellStyle name="Output 2 2 3 3 2" xfId="21102"/>
    <cellStyle name="Output 2 2 3 4" xfId="20559"/>
    <cellStyle name="Output 2 2 3 4 2" xfId="21101"/>
    <cellStyle name="Output 2 2 3 5" xfId="21104"/>
    <cellStyle name="Output 2 2 4" xfId="20560"/>
    <cellStyle name="Output 2 2 4 2" xfId="20561"/>
    <cellStyle name="Output 2 2 4 2 2" xfId="21099"/>
    <cellStyle name="Output 2 2 4 3" xfId="20562"/>
    <cellStyle name="Output 2 2 4 3 2" xfId="21098"/>
    <cellStyle name="Output 2 2 4 4" xfId="20563"/>
    <cellStyle name="Output 2 2 4 4 2" xfId="21097"/>
    <cellStyle name="Output 2 2 4 5" xfId="21100"/>
    <cellStyle name="Output 2 2 5" xfId="20564"/>
    <cellStyle name="Output 2 2 5 2" xfId="20565"/>
    <cellStyle name="Output 2 2 5 2 2" xfId="21095"/>
    <cellStyle name="Output 2 2 5 3" xfId="20566"/>
    <cellStyle name="Output 2 2 5 3 2" xfId="21094"/>
    <cellStyle name="Output 2 2 5 4" xfId="20567"/>
    <cellStyle name="Output 2 2 5 4 2" xfId="21093"/>
    <cellStyle name="Output 2 2 5 5" xfId="21096"/>
    <cellStyle name="Output 2 2 6" xfId="20568"/>
    <cellStyle name="Output 2 2 6 2" xfId="21092"/>
    <cellStyle name="Output 2 2 7" xfId="20569"/>
    <cellStyle name="Output 2 2 7 2" xfId="21091"/>
    <cellStyle name="Output 2 2 8" xfId="20570"/>
    <cellStyle name="Output 2 2 8 2" xfId="21090"/>
    <cellStyle name="Output 2 2 9" xfId="20571"/>
    <cellStyle name="Output 2 2 9 2" xfId="21089"/>
    <cellStyle name="Output 2 3" xfId="20572"/>
    <cellStyle name="Output 2 3 2" xfId="20573"/>
    <cellStyle name="Output 2 3 2 2" xfId="21088"/>
    <cellStyle name="Output 2 3 3" xfId="20574"/>
    <cellStyle name="Output 2 3 3 2" xfId="21087"/>
    <cellStyle name="Output 2 3 4" xfId="20575"/>
    <cellStyle name="Output 2 3 4 2" xfId="21086"/>
    <cellStyle name="Output 2 3 5" xfId="20576"/>
    <cellStyle name="Output 2 3 5 2" xfId="21085"/>
    <cellStyle name="Output 2 4" xfId="20577"/>
    <cellStyle name="Output 2 4 2" xfId="20578"/>
    <cellStyle name="Output 2 4 2 2" xfId="21084"/>
    <cellStyle name="Output 2 4 3" xfId="20579"/>
    <cellStyle name="Output 2 4 3 2" xfId="21083"/>
    <cellStyle name="Output 2 4 4" xfId="20580"/>
    <cellStyle name="Output 2 4 4 2" xfId="21082"/>
    <cellStyle name="Output 2 4 5" xfId="20581"/>
    <cellStyle name="Output 2 4 5 2" xfId="21081"/>
    <cellStyle name="Output 2 5" xfId="20582"/>
    <cellStyle name="Output 2 5 2" xfId="20583"/>
    <cellStyle name="Output 2 5 2 2" xfId="21080"/>
    <cellStyle name="Output 2 5 3" xfId="20584"/>
    <cellStyle name="Output 2 5 3 2" xfId="21079"/>
    <cellStyle name="Output 2 5 4" xfId="20585"/>
    <cellStyle name="Output 2 5 4 2" xfId="21078"/>
    <cellStyle name="Output 2 5 5" xfId="20586"/>
    <cellStyle name="Output 2 5 5 2" xfId="21077"/>
    <cellStyle name="Output 2 6" xfId="20587"/>
    <cellStyle name="Output 2 6 2" xfId="20588"/>
    <cellStyle name="Output 2 6 2 2" xfId="21076"/>
    <cellStyle name="Output 2 6 3" xfId="20589"/>
    <cellStyle name="Output 2 6 3 2" xfId="21075"/>
    <cellStyle name="Output 2 6 4" xfId="20590"/>
    <cellStyle name="Output 2 6 4 2" xfId="21074"/>
    <cellStyle name="Output 2 6 5" xfId="20591"/>
    <cellStyle name="Output 2 6 5 2" xfId="21073"/>
    <cellStyle name="Output 2 7" xfId="20592"/>
    <cellStyle name="Output 2 7 2" xfId="20593"/>
    <cellStyle name="Output 2 7 2 2" xfId="21072"/>
    <cellStyle name="Output 2 7 3" xfId="20594"/>
    <cellStyle name="Output 2 7 3 2" xfId="21071"/>
    <cellStyle name="Output 2 7 4" xfId="20595"/>
    <cellStyle name="Output 2 7 4 2" xfId="21070"/>
    <cellStyle name="Output 2 7 5" xfId="20596"/>
    <cellStyle name="Output 2 7 5 2" xfId="21069"/>
    <cellStyle name="Output 2 8" xfId="20597"/>
    <cellStyle name="Output 2 8 2" xfId="20598"/>
    <cellStyle name="Output 2 8 2 2" xfId="21068"/>
    <cellStyle name="Output 2 8 3" xfId="20599"/>
    <cellStyle name="Output 2 8 3 2" xfId="21067"/>
    <cellStyle name="Output 2 8 4" xfId="20600"/>
    <cellStyle name="Output 2 8 4 2" xfId="21066"/>
    <cellStyle name="Output 2 8 5" xfId="20601"/>
    <cellStyle name="Output 2 8 5 2" xfId="21065"/>
    <cellStyle name="Output 2 9" xfId="20602"/>
    <cellStyle name="Output 2 9 2" xfId="20603"/>
    <cellStyle name="Output 2 9 2 2" xfId="21064"/>
    <cellStyle name="Output 2 9 3" xfId="20604"/>
    <cellStyle name="Output 2 9 3 2" xfId="21063"/>
    <cellStyle name="Output 2 9 4" xfId="20605"/>
    <cellStyle name="Output 2 9 4 2" xfId="21062"/>
    <cellStyle name="Output 2 9 5" xfId="20606"/>
    <cellStyle name="Output 2 9 5 2" xfId="21061"/>
    <cellStyle name="Output 3" xfId="20607"/>
    <cellStyle name="Output 3 2" xfId="20608"/>
    <cellStyle name="Output 3 2 2" xfId="21059"/>
    <cellStyle name="Output 3 3" xfId="20609"/>
    <cellStyle name="Output 3 3 2" xfId="21058"/>
    <cellStyle name="Output 3 4" xfId="21060"/>
    <cellStyle name="Output 4" xfId="20610"/>
    <cellStyle name="Output 4 2" xfId="20611"/>
    <cellStyle name="Output 4 2 2" xfId="21056"/>
    <cellStyle name="Output 4 3" xfId="20612"/>
    <cellStyle name="Output 4 3 2" xfId="21055"/>
    <cellStyle name="Output 4 4" xfId="21057"/>
    <cellStyle name="Output 5" xfId="20613"/>
    <cellStyle name="Output 5 2" xfId="20614"/>
    <cellStyle name="Output 5 2 2" xfId="21053"/>
    <cellStyle name="Output 5 3" xfId="20615"/>
    <cellStyle name="Output 5 3 2" xfId="21052"/>
    <cellStyle name="Output 5 4" xfId="21054"/>
    <cellStyle name="Output 6" xfId="20616"/>
    <cellStyle name="Output 6 2" xfId="20617"/>
    <cellStyle name="Output 6 2 2" xfId="21050"/>
    <cellStyle name="Output 6 3" xfId="20618"/>
    <cellStyle name="Output 6 3 2" xfId="21049"/>
    <cellStyle name="Output 6 4" xfId="21051"/>
    <cellStyle name="Output 7" xfId="20619"/>
    <cellStyle name="Output 7 2" xfId="21048"/>
    <cellStyle name="Percen - Style1" xfId="20620"/>
    <cellStyle name="Percent" xfId="20961"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1047"/>
    <cellStyle name="showParameterE" xfId="20787"/>
    <cellStyle name="showParameterE 2" xfId="21046"/>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Style 9" xfId="21411"/>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1044"/>
    <cellStyle name="Total 2 10 3" xfId="20826"/>
    <cellStyle name="Total 2 10 3 2" xfId="21043"/>
    <cellStyle name="Total 2 10 4" xfId="20827"/>
    <cellStyle name="Total 2 10 4 2" xfId="21042"/>
    <cellStyle name="Total 2 10 5" xfId="20828"/>
    <cellStyle name="Total 2 10 5 2" xfId="21041"/>
    <cellStyle name="Total 2 11" xfId="20829"/>
    <cellStyle name="Total 2 11 2" xfId="20830"/>
    <cellStyle name="Total 2 11 2 2" xfId="21039"/>
    <cellStyle name="Total 2 11 3" xfId="20831"/>
    <cellStyle name="Total 2 11 3 2" xfId="21038"/>
    <cellStyle name="Total 2 11 4" xfId="20832"/>
    <cellStyle name="Total 2 11 4 2" xfId="21037"/>
    <cellStyle name="Total 2 11 5" xfId="20833"/>
    <cellStyle name="Total 2 11 5 2" xfId="21036"/>
    <cellStyle name="Total 2 11 6" xfId="21040"/>
    <cellStyle name="Total 2 12" xfId="20834"/>
    <cellStyle name="Total 2 12 2" xfId="20835"/>
    <cellStyle name="Total 2 12 2 2" xfId="21034"/>
    <cellStyle name="Total 2 12 3" xfId="20836"/>
    <cellStyle name="Total 2 12 3 2" xfId="21033"/>
    <cellStyle name="Total 2 12 4" xfId="20837"/>
    <cellStyle name="Total 2 12 4 2" xfId="21032"/>
    <cellStyle name="Total 2 12 5" xfId="20838"/>
    <cellStyle name="Total 2 12 5 2" xfId="21031"/>
    <cellStyle name="Total 2 12 6" xfId="21035"/>
    <cellStyle name="Total 2 13" xfId="20839"/>
    <cellStyle name="Total 2 13 2" xfId="20840"/>
    <cellStyle name="Total 2 13 2 2" xfId="21029"/>
    <cellStyle name="Total 2 13 3" xfId="20841"/>
    <cellStyle name="Total 2 13 3 2" xfId="21028"/>
    <cellStyle name="Total 2 13 4" xfId="20842"/>
    <cellStyle name="Total 2 13 4 2" xfId="21027"/>
    <cellStyle name="Total 2 13 5" xfId="21030"/>
    <cellStyle name="Total 2 14" xfId="20843"/>
    <cellStyle name="Total 2 14 2" xfId="21026"/>
    <cellStyle name="Total 2 15" xfId="20844"/>
    <cellStyle name="Total 2 15 2" xfId="21025"/>
    <cellStyle name="Total 2 16" xfId="20845"/>
    <cellStyle name="Total 2 16 2" xfId="21024"/>
    <cellStyle name="Total 2 17" xfId="21045"/>
    <cellStyle name="Total 2 2" xfId="20846"/>
    <cellStyle name="Total 2 2 10" xfId="21023"/>
    <cellStyle name="Total 2 2 2" xfId="20847"/>
    <cellStyle name="Total 2 2 2 2" xfId="20848"/>
    <cellStyle name="Total 2 2 2 2 2" xfId="21021"/>
    <cellStyle name="Total 2 2 2 3" xfId="20849"/>
    <cellStyle name="Total 2 2 2 3 2" xfId="21020"/>
    <cellStyle name="Total 2 2 2 4" xfId="20850"/>
    <cellStyle name="Total 2 2 2 4 2" xfId="21019"/>
    <cellStyle name="Total 2 2 2 5" xfId="21022"/>
    <cellStyle name="Total 2 2 3" xfId="20851"/>
    <cellStyle name="Total 2 2 3 2" xfId="20852"/>
    <cellStyle name="Total 2 2 3 2 2" xfId="21017"/>
    <cellStyle name="Total 2 2 3 3" xfId="20853"/>
    <cellStyle name="Total 2 2 3 3 2" xfId="21016"/>
    <cellStyle name="Total 2 2 3 4" xfId="20854"/>
    <cellStyle name="Total 2 2 3 4 2" xfId="21015"/>
    <cellStyle name="Total 2 2 3 5" xfId="21018"/>
    <cellStyle name="Total 2 2 4" xfId="20855"/>
    <cellStyle name="Total 2 2 4 2" xfId="20856"/>
    <cellStyle name="Total 2 2 4 2 2" xfId="21013"/>
    <cellStyle name="Total 2 2 4 3" xfId="20857"/>
    <cellStyle name="Total 2 2 4 3 2" xfId="21012"/>
    <cellStyle name="Total 2 2 4 4" xfId="20858"/>
    <cellStyle name="Total 2 2 4 4 2" xfId="21011"/>
    <cellStyle name="Total 2 2 4 5" xfId="21014"/>
    <cellStyle name="Total 2 2 5" xfId="20859"/>
    <cellStyle name="Total 2 2 5 2" xfId="20860"/>
    <cellStyle name="Total 2 2 5 2 2" xfId="21009"/>
    <cellStyle name="Total 2 2 5 3" xfId="20861"/>
    <cellStyle name="Total 2 2 5 3 2" xfId="21008"/>
    <cellStyle name="Total 2 2 5 4" xfId="20862"/>
    <cellStyle name="Total 2 2 5 4 2" xfId="21007"/>
    <cellStyle name="Total 2 2 5 5" xfId="21010"/>
    <cellStyle name="Total 2 2 6" xfId="20863"/>
    <cellStyle name="Total 2 2 6 2" xfId="21006"/>
    <cellStyle name="Total 2 2 7" xfId="20864"/>
    <cellStyle name="Total 2 2 7 2" xfId="21005"/>
    <cellStyle name="Total 2 2 8" xfId="20865"/>
    <cellStyle name="Total 2 2 8 2" xfId="21004"/>
    <cellStyle name="Total 2 2 9" xfId="20866"/>
    <cellStyle name="Total 2 2 9 2" xfId="21003"/>
    <cellStyle name="Total 2 3" xfId="20867"/>
    <cellStyle name="Total 2 3 2" xfId="20868"/>
    <cellStyle name="Total 2 3 2 2" xfId="21002"/>
    <cellStyle name="Total 2 3 3" xfId="20869"/>
    <cellStyle name="Total 2 3 3 2" xfId="21001"/>
    <cellStyle name="Total 2 3 4" xfId="20870"/>
    <cellStyle name="Total 2 3 4 2" xfId="21000"/>
    <cellStyle name="Total 2 3 5" xfId="20871"/>
    <cellStyle name="Total 2 3 5 2" xfId="20999"/>
    <cellStyle name="Total 2 4" xfId="20872"/>
    <cellStyle name="Total 2 4 2" xfId="20873"/>
    <cellStyle name="Total 2 4 2 2" xfId="20998"/>
    <cellStyle name="Total 2 4 3" xfId="20874"/>
    <cellStyle name="Total 2 4 3 2" xfId="20997"/>
    <cellStyle name="Total 2 4 4" xfId="20875"/>
    <cellStyle name="Total 2 4 4 2" xfId="20996"/>
    <cellStyle name="Total 2 4 5" xfId="20876"/>
    <cellStyle name="Total 2 4 5 2" xfId="20995"/>
    <cellStyle name="Total 2 5" xfId="20877"/>
    <cellStyle name="Total 2 5 2" xfId="20878"/>
    <cellStyle name="Total 2 5 2 2" xfId="20994"/>
    <cellStyle name="Total 2 5 3" xfId="20879"/>
    <cellStyle name="Total 2 5 3 2" xfId="20993"/>
    <cellStyle name="Total 2 5 4" xfId="20880"/>
    <cellStyle name="Total 2 5 4 2" xfId="20992"/>
    <cellStyle name="Total 2 5 5" xfId="20881"/>
    <cellStyle name="Total 2 5 5 2" xfId="20991"/>
    <cellStyle name="Total 2 6" xfId="20882"/>
    <cellStyle name="Total 2 6 2" xfId="20883"/>
    <cellStyle name="Total 2 6 2 2" xfId="20990"/>
    <cellStyle name="Total 2 6 3" xfId="20884"/>
    <cellStyle name="Total 2 6 3 2" xfId="20989"/>
    <cellStyle name="Total 2 6 4" xfId="20885"/>
    <cellStyle name="Total 2 6 4 2" xfId="20988"/>
    <cellStyle name="Total 2 6 5" xfId="20886"/>
    <cellStyle name="Total 2 6 5 2" xfId="20987"/>
    <cellStyle name="Total 2 7" xfId="20887"/>
    <cellStyle name="Total 2 7 2" xfId="20888"/>
    <cellStyle name="Total 2 7 2 2" xfId="20986"/>
    <cellStyle name="Total 2 7 3" xfId="20889"/>
    <cellStyle name="Total 2 7 3 2" xfId="20985"/>
    <cellStyle name="Total 2 7 4" xfId="20890"/>
    <cellStyle name="Total 2 7 4 2" xfId="20984"/>
    <cellStyle name="Total 2 7 5" xfId="20891"/>
    <cellStyle name="Total 2 7 5 2" xfId="20983"/>
    <cellStyle name="Total 2 8" xfId="20892"/>
    <cellStyle name="Total 2 8 2" xfId="20893"/>
    <cellStyle name="Total 2 8 2 2" xfId="20982"/>
    <cellStyle name="Total 2 8 3" xfId="20894"/>
    <cellStyle name="Total 2 8 3 2" xfId="20981"/>
    <cellStyle name="Total 2 8 4" xfId="20895"/>
    <cellStyle name="Total 2 8 4 2" xfId="20980"/>
    <cellStyle name="Total 2 8 5" xfId="20896"/>
    <cellStyle name="Total 2 8 5 2" xfId="20979"/>
    <cellStyle name="Total 2 9" xfId="20897"/>
    <cellStyle name="Total 2 9 2" xfId="20898"/>
    <cellStyle name="Total 2 9 2 2" xfId="20978"/>
    <cellStyle name="Total 2 9 3" xfId="20899"/>
    <cellStyle name="Total 2 9 3 2" xfId="20977"/>
    <cellStyle name="Total 2 9 4" xfId="20900"/>
    <cellStyle name="Total 2 9 4 2" xfId="20976"/>
    <cellStyle name="Total 2 9 5" xfId="20901"/>
    <cellStyle name="Total 2 9 5 2" xfId="20975"/>
    <cellStyle name="Total 3" xfId="20902"/>
    <cellStyle name="Total 3 2" xfId="20903"/>
    <cellStyle name="Total 3 2 2" xfId="20973"/>
    <cellStyle name="Total 3 3" xfId="20904"/>
    <cellStyle name="Total 3 3 2" xfId="20972"/>
    <cellStyle name="Total 3 4" xfId="20974"/>
    <cellStyle name="Total 4" xfId="20905"/>
    <cellStyle name="Total 4 2" xfId="20906"/>
    <cellStyle name="Total 4 2 2" xfId="20970"/>
    <cellStyle name="Total 4 3" xfId="20907"/>
    <cellStyle name="Total 4 3 2" xfId="20969"/>
    <cellStyle name="Total 4 4" xfId="20971"/>
    <cellStyle name="Total 5" xfId="20908"/>
    <cellStyle name="Total 5 2" xfId="20909"/>
    <cellStyle name="Total 5 2 2" xfId="20967"/>
    <cellStyle name="Total 5 3" xfId="20910"/>
    <cellStyle name="Total 5 3 2" xfId="20966"/>
    <cellStyle name="Total 5 4" xfId="20968"/>
    <cellStyle name="Total 6" xfId="20911"/>
    <cellStyle name="Total 6 2" xfId="20912"/>
    <cellStyle name="Total 6 2 2" xfId="20964"/>
    <cellStyle name="Total 6 3" xfId="20913"/>
    <cellStyle name="Total 6 3 2" xfId="20963"/>
    <cellStyle name="Total 6 4" xfId="20965"/>
    <cellStyle name="Total 7" xfId="20914"/>
    <cellStyle name="Total 7 2" xfId="20962"/>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externalLink" Target="externalLinks/externalLink2.xml"/><Relationship Id="rId42"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C26" sqref="C26"/>
    </sheetView>
  </sheetViews>
  <sheetFormatPr defaultRowHeight="15"/>
  <cols>
    <col min="1" max="1" width="10.28515625" style="196" customWidth="1"/>
    <col min="2" max="2" width="153" bestFit="1" customWidth="1"/>
    <col min="3" max="3" width="39.42578125" customWidth="1"/>
    <col min="7" max="7" width="25" customWidth="1"/>
  </cols>
  <sheetData>
    <row r="1" spans="1:3" ht="15.75">
      <c r="A1" s="747"/>
      <c r="B1" s="748" t="s">
        <v>159</v>
      </c>
      <c r="C1" s="749"/>
    </row>
    <row r="2" spans="1:3" s="116" customFormat="1" ht="15.75">
      <c r="A2" s="750">
        <v>1</v>
      </c>
      <c r="B2" s="751" t="s">
        <v>160</v>
      </c>
      <c r="C2" s="752" t="s">
        <v>956</v>
      </c>
    </row>
    <row r="3" spans="1:3" s="116" customFormat="1" ht="15.75">
      <c r="A3" s="750">
        <v>2</v>
      </c>
      <c r="B3" s="753" t="s">
        <v>161</v>
      </c>
      <c r="C3" s="752" t="s">
        <v>957</v>
      </c>
    </row>
    <row r="4" spans="1:3" s="116" customFormat="1" ht="15.75">
      <c r="A4" s="750">
        <v>3</v>
      </c>
      <c r="B4" s="753" t="s">
        <v>162</v>
      </c>
      <c r="C4" s="752" t="s">
        <v>958</v>
      </c>
    </row>
    <row r="5" spans="1:3" s="116" customFormat="1" ht="15.75">
      <c r="A5" s="754">
        <v>4</v>
      </c>
      <c r="B5" s="755" t="s">
        <v>163</v>
      </c>
      <c r="C5" s="752" t="s">
        <v>959</v>
      </c>
    </row>
    <row r="6" spans="1:3" s="117" customFormat="1" ht="65.25" customHeight="1">
      <c r="A6" s="802" t="s">
        <v>321</v>
      </c>
      <c r="B6" s="803"/>
      <c r="C6" s="803"/>
    </row>
    <row r="7" spans="1:3">
      <c r="A7" s="756" t="s">
        <v>251</v>
      </c>
      <c r="B7" s="748" t="s">
        <v>164</v>
      </c>
    </row>
    <row r="8" spans="1:3">
      <c r="A8" s="747">
        <v>1</v>
      </c>
      <c r="B8" s="757" t="s">
        <v>139</v>
      </c>
    </row>
    <row r="9" spans="1:3">
      <c r="A9" s="747">
        <v>2</v>
      </c>
      <c r="B9" s="757" t="s">
        <v>165</v>
      </c>
    </row>
    <row r="10" spans="1:3">
      <c r="A10" s="747">
        <v>3</v>
      </c>
      <c r="B10" s="757" t="s">
        <v>166</v>
      </c>
    </row>
    <row r="11" spans="1:3">
      <c r="A11" s="747">
        <v>4</v>
      </c>
      <c r="B11" s="757" t="s">
        <v>167</v>
      </c>
      <c r="C11" s="115"/>
    </row>
    <row r="12" spans="1:3">
      <c r="A12" s="747">
        <v>5</v>
      </c>
      <c r="B12" s="757" t="s">
        <v>107</v>
      </c>
    </row>
    <row r="13" spans="1:3">
      <c r="A13" s="747">
        <v>6</v>
      </c>
      <c r="B13" s="758" t="s">
        <v>91</v>
      </c>
    </row>
    <row r="14" spans="1:3">
      <c r="A14" s="747">
        <v>7</v>
      </c>
      <c r="B14" s="757" t="s">
        <v>168</v>
      </c>
    </row>
    <row r="15" spans="1:3">
      <c r="A15" s="747">
        <v>8</v>
      </c>
      <c r="B15" s="757" t="s">
        <v>171</v>
      </c>
    </row>
    <row r="16" spans="1:3">
      <c r="A16" s="747">
        <v>9</v>
      </c>
      <c r="B16" s="757" t="s">
        <v>85</v>
      </c>
    </row>
    <row r="17" spans="1:2">
      <c r="A17" s="759" t="s">
        <v>378</v>
      </c>
      <c r="B17" s="757" t="s">
        <v>358</v>
      </c>
    </row>
    <row r="18" spans="1:2">
      <c r="A18" s="747">
        <v>9.1999999999999993</v>
      </c>
      <c r="B18" s="757" t="s">
        <v>954</v>
      </c>
    </row>
    <row r="19" spans="1:2">
      <c r="A19" s="747">
        <v>9.3000000000000007</v>
      </c>
      <c r="B19" s="757" t="s">
        <v>955</v>
      </c>
    </row>
    <row r="20" spans="1:2">
      <c r="A20" s="747">
        <v>10</v>
      </c>
      <c r="B20" s="757" t="s">
        <v>172</v>
      </c>
    </row>
    <row r="21" spans="1:2">
      <c r="A21" s="747">
        <v>11</v>
      </c>
      <c r="B21" s="758" t="s">
        <v>155</v>
      </c>
    </row>
    <row r="22" spans="1:2">
      <c r="A22" s="747">
        <v>12</v>
      </c>
      <c r="B22" s="758" t="s">
        <v>152</v>
      </c>
    </row>
    <row r="23" spans="1:2">
      <c r="A23" s="747">
        <v>13</v>
      </c>
      <c r="B23" s="760" t="s">
        <v>297</v>
      </c>
    </row>
    <row r="24" spans="1:2">
      <c r="A24" s="747">
        <v>14</v>
      </c>
      <c r="B24" s="757" t="s">
        <v>351</v>
      </c>
    </row>
    <row r="25" spans="1:2">
      <c r="A25" s="761">
        <v>15</v>
      </c>
      <c r="B25" s="757" t="s">
        <v>74</v>
      </c>
    </row>
    <row r="26" spans="1:2">
      <c r="A26" s="761">
        <v>15.1</v>
      </c>
      <c r="B26" s="757" t="s">
        <v>387</v>
      </c>
    </row>
    <row r="27" spans="1:2">
      <c r="A27" s="761">
        <v>16</v>
      </c>
      <c r="B27" s="757" t="s">
        <v>453</v>
      </c>
    </row>
    <row r="28" spans="1:2">
      <c r="A28" s="761">
        <v>17</v>
      </c>
      <c r="B28" s="757" t="s">
        <v>677</v>
      </c>
    </row>
    <row r="29" spans="1:2">
      <c r="A29" s="761">
        <v>18</v>
      </c>
      <c r="B29" s="757" t="s">
        <v>938</v>
      </c>
    </row>
    <row r="30" spans="1:2">
      <c r="A30" s="761">
        <v>19</v>
      </c>
      <c r="B30" s="757" t="s">
        <v>939</v>
      </c>
    </row>
    <row r="31" spans="1:2">
      <c r="A31" s="761">
        <v>20</v>
      </c>
      <c r="B31" s="757" t="s">
        <v>940</v>
      </c>
    </row>
    <row r="32" spans="1:2">
      <c r="A32" s="761">
        <v>21</v>
      </c>
      <c r="B32" s="757" t="s">
        <v>546</v>
      </c>
    </row>
    <row r="33" spans="1:2">
      <c r="A33" s="761">
        <v>22</v>
      </c>
      <c r="B33" s="757" t="s">
        <v>941</v>
      </c>
    </row>
    <row r="34" spans="1:2" ht="25.5">
      <c r="A34" s="761">
        <v>23</v>
      </c>
      <c r="B34" s="762" t="s">
        <v>937</v>
      </c>
    </row>
    <row r="35" spans="1:2">
      <c r="A35" s="761">
        <v>24</v>
      </c>
      <c r="B35" s="757" t="s">
        <v>942</v>
      </c>
    </row>
    <row r="36" spans="1:2">
      <c r="A36" s="761">
        <v>25</v>
      </c>
      <c r="B36" s="757" t="s">
        <v>943</v>
      </c>
    </row>
    <row r="37" spans="1:2">
      <c r="A37" s="747">
        <v>26</v>
      </c>
      <c r="B37" s="757" t="s">
        <v>722</v>
      </c>
    </row>
  </sheetData>
  <mergeCells count="1">
    <mergeCell ref="A6:C6"/>
  </mergeCells>
  <hyperlinks>
    <hyperlink ref="B8" location="'1. key ratios'!A1" display="ცხრილი 1: ძირითადი მაჩვენებლები"/>
    <hyperlink ref="B9" location="'2. SOFP'!A1" display="საბალანსო უწყისი"/>
    <hyperlink ref="B10" location="'3. SOPL'!A1" display="მოგება-ზარალის ანგარიშგება"/>
    <hyperlink ref="B11" location="'4. Off-Balance'!A1" display="ბალანსგარეშე ანგარიშების უწყისი "/>
    <hyperlink ref="B12" location="'5. RWA'!A1" display="ცხრილი 5: რისკის მიხედვით შეწონილი რისკის პოზიციები"/>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hyperlink ref="B13" location="'6. Administrators-shareholders'!A1" display="ინფორმაცია ბანკის სამეთვალყურეო საბჭოს, დირექტორატის და აქციონერთა შესახებ"/>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hyperlink ref="B16" location="'9. Capital'!A1" display="ცხრილი 9: საზედამხედველო კაპიტალი"/>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hyperlink ref="B22" location="'12. CRM'!A1" display="საკრედიტო რისკის მიტიგაცია"/>
    <hyperlink ref="B21" location="'11. CRWA'!A1" display="საკრედიტო რისკის მიხედვით შეწონილი რისკის პოზიციები"/>
    <hyperlink ref="B23" location="'13. CRME'!A1" display="სტანდარტიზებული მიდგომა - საკრედიტო რისკი საკრედიტო რისკის მიტიგაციის ეფექტი"/>
    <hyperlink ref="B25" location="'15. CCR'!A1" display="კონტრაგენტთან დაკავშირებული საკრედიტო რისკის მიხედვით შეწონილი რისკის პოზიციები"/>
    <hyperlink ref="B24" location="'14. LCR'!A1" display="ლიკვიდობის გადაფარვის კოეფიციენტი"/>
    <hyperlink ref="B17" location="'9.1. Capital Requirements'!A1" display="კაპიტალის ადეკვატურობის მოთხოვნები"/>
    <hyperlink ref="B26" location="'15.1. LR'!A1" display="ლევერიჯის კოეფიციენტი"/>
    <hyperlink ref="B27" location="'16. NSFR'!A1" display="წმინდა სტაბილური დაფინანსების კოეფიციენტი"/>
    <hyperlink ref="B28" location="' 17. Residual Maturity'!A1" display="რისკის პოზიციის ღირებულება ნარჩენი ვადიანობის  და რისკის კლასების მიხედვით"/>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hyperlink ref="B32" location="'21. NPL'!A1" display="უმოქმედო სესხების ცვლილება"/>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hyperlink ref="B31" location="'20. Reserves'!A1" display="რეზერვის ცვლილება სესხებზე და კორპორატიულ სავალო ფასიანი ქაღალდებზე"/>
    <hyperlink ref="B37" location="'26. Retail Products'!A1" display="ზოგადი ინფორმაცია საცალო პროდუქტებზე"/>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51"/>
  <sheetViews>
    <sheetView tabSelected="1" zoomScale="70" zoomScaleNormal="70" workbookViewId="0">
      <pane xSplit="1" ySplit="5" topLeftCell="B15" activePane="bottomRight" state="frozen"/>
      <selection activeCell="J12" sqref="J12"/>
      <selection pane="topRight" activeCell="J12" sqref="J12"/>
      <selection pane="bottomLeft" activeCell="J12" sqref="J12"/>
      <selection pane="bottomRight" activeCell="B19" sqref="B19:B48"/>
    </sheetView>
  </sheetViews>
  <sheetFormatPr defaultRowHeight="15.75"/>
  <cols>
    <col min="1" max="1" width="9.5703125" style="17" bestFit="1" customWidth="1"/>
    <col min="2" max="2" width="88.42578125" style="14" customWidth="1"/>
    <col min="3" max="3" width="12.7109375" style="14" customWidth="1"/>
    <col min="4" max="4" width="12.7109375" style="2" customWidth="1"/>
    <col min="5" max="5" width="13.42578125" style="2" bestFit="1" customWidth="1"/>
    <col min="6" max="6" width="12.7109375" style="2" customWidth="1"/>
    <col min="7" max="7" width="15" style="2" customWidth="1"/>
    <col min="8" max="8" width="6.7109375" customWidth="1"/>
    <col min="9" max="9" width="14.42578125" bestFit="1" customWidth="1"/>
    <col min="10" max="10" width="15.85546875" bestFit="1" customWidth="1"/>
    <col min="11" max="12" width="14.42578125" bestFit="1" customWidth="1"/>
    <col min="13" max="13" width="6.7109375" customWidth="1"/>
  </cols>
  <sheetData>
    <row r="1" spans="1:12">
      <c r="A1" s="15" t="s">
        <v>108</v>
      </c>
      <c r="B1" s="763" t="str">
        <f>Info!C2</f>
        <v>სს "ხალიკ ბანკი საქართველო"</v>
      </c>
    </row>
    <row r="2" spans="1:12">
      <c r="A2" s="15" t="s">
        <v>109</v>
      </c>
      <c r="B2" s="286">
        <v>45657</v>
      </c>
      <c r="C2" s="27"/>
      <c r="D2" s="16"/>
      <c r="E2" s="16"/>
      <c r="F2" s="16"/>
      <c r="G2" s="16"/>
      <c r="H2" s="1"/>
    </row>
    <row r="3" spans="1:12" ht="16.5" thickBot="1">
      <c r="A3" s="15"/>
      <c r="C3" s="27"/>
      <c r="D3" s="16"/>
      <c r="E3" s="16"/>
      <c r="F3" s="16"/>
      <c r="G3" s="16"/>
      <c r="H3" s="1"/>
    </row>
    <row r="4" spans="1:12" ht="16.5" thickBot="1">
      <c r="A4" s="38" t="s">
        <v>252</v>
      </c>
      <c r="B4" s="134" t="s">
        <v>139</v>
      </c>
      <c r="C4" s="135"/>
      <c r="D4" s="804" t="s">
        <v>935</v>
      </c>
      <c r="E4" s="805"/>
      <c r="F4" s="805"/>
      <c r="G4" s="806"/>
      <c r="H4" s="1"/>
      <c r="I4" s="807" t="s">
        <v>936</v>
      </c>
      <c r="J4" s="808"/>
      <c r="K4" s="808"/>
      <c r="L4" s="809"/>
    </row>
    <row r="5" spans="1:12" ht="15">
      <c r="A5" s="174" t="s">
        <v>25</v>
      </c>
      <c r="B5" s="175"/>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5" t="str">
        <f>IF(INT(MONTH($B$2))=3, "1"&amp;"Q"&amp;"-"&amp;YEAR($B$2)-1, IF(INT(MONTH($B$2))=6, "2"&amp;"Q"&amp;"-"&amp;YEAR($B$2)-1, IF(INT(MONTH($B$2))=9, "3"&amp;"Q"&amp;"-"&amp;YEAR($B$2)-1,IF(INT(MONTH($B$2))=12, "4"&amp;"Q"&amp;"-"&amp;YEAR($B$2)-1, 0))))</f>
        <v>4Q-2023</v>
      </c>
      <c r="I5" s="550" t="str">
        <f>D5</f>
        <v>3Q-2024</v>
      </c>
      <c r="J5" s="284" t="str">
        <f>E5</f>
        <v>2Q-2024</v>
      </c>
      <c r="K5" s="284" t="str">
        <f t="shared" ref="K5:L5" si="0">F5</f>
        <v>1Q-2024</v>
      </c>
      <c r="L5" s="285" t="str">
        <f t="shared" si="0"/>
        <v>4Q-2023</v>
      </c>
    </row>
    <row r="6" spans="1:12" ht="15">
      <c r="A6" s="571"/>
      <c r="B6" s="572" t="s">
        <v>106</v>
      </c>
      <c r="C6" s="176"/>
      <c r="D6" s="176"/>
      <c r="E6" s="176"/>
      <c r="F6" s="176"/>
      <c r="G6" s="177"/>
      <c r="I6" s="551"/>
      <c r="J6" s="176"/>
      <c r="K6" s="176"/>
      <c r="L6" s="177"/>
    </row>
    <row r="7" spans="1:12" ht="15">
      <c r="A7" s="571"/>
      <c r="B7" s="573" t="s">
        <v>110</v>
      </c>
      <c r="C7" s="176"/>
      <c r="D7" s="176"/>
      <c r="E7" s="176"/>
      <c r="F7" s="176"/>
      <c r="G7" s="177"/>
      <c r="I7" s="551"/>
      <c r="J7" s="176"/>
      <c r="K7" s="176"/>
      <c r="L7" s="177"/>
    </row>
    <row r="8" spans="1:12" ht="15">
      <c r="A8" s="574">
        <v>1</v>
      </c>
      <c r="B8" s="575" t="s">
        <v>22</v>
      </c>
      <c r="C8" s="576">
        <v>187615342.11999995</v>
      </c>
      <c r="D8" s="576">
        <v>182283199.15451092</v>
      </c>
      <c r="E8" s="576">
        <v>178343668.34</v>
      </c>
      <c r="F8" s="576">
        <v>172773200.33795455</v>
      </c>
      <c r="G8" s="577">
        <v>168527486.54000002</v>
      </c>
      <c r="H8" s="558"/>
      <c r="I8" s="593">
        <v>0</v>
      </c>
      <c r="J8" s="576">
        <v>0</v>
      </c>
      <c r="K8" s="576">
        <v>0</v>
      </c>
      <c r="L8" s="577">
        <v>0</v>
      </c>
    </row>
    <row r="9" spans="1:12" ht="15">
      <c r="A9" s="574">
        <v>2</v>
      </c>
      <c r="B9" s="575" t="s">
        <v>86</v>
      </c>
      <c r="C9" s="576">
        <v>247615342.11999995</v>
      </c>
      <c r="D9" s="576">
        <v>242283199.15451092</v>
      </c>
      <c r="E9" s="576">
        <v>238343668.34</v>
      </c>
      <c r="F9" s="576">
        <v>232773200.33795455</v>
      </c>
      <c r="G9" s="577">
        <v>198527486.54000002</v>
      </c>
      <c r="H9" s="558"/>
      <c r="I9" s="593">
        <v>0</v>
      </c>
      <c r="J9" s="576">
        <v>0</v>
      </c>
      <c r="K9" s="576">
        <v>0</v>
      </c>
      <c r="L9" s="577">
        <v>0</v>
      </c>
    </row>
    <row r="10" spans="1:12" ht="15">
      <c r="A10" s="574">
        <v>3</v>
      </c>
      <c r="B10" s="575" t="s">
        <v>85</v>
      </c>
      <c r="C10" s="576">
        <v>264500349.21999994</v>
      </c>
      <c r="D10" s="576">
        <v>258702344.65451092</v>
      </c>
      <c r="E10" s="576">
        <v>260880670.34</v>
      </c>
      <c r="F10" s="576">
        <v>254392201.64195454</v>
      </c>
      <c r="G10" s="577">
        <v>220099163.94000003</v>
      </c>
      <c r="H10" s="558"/>
      <c r="I10" s="593">
        <v>0</v>
      </c>
      <c r="J10" s="576">
        <v>0</v>
      </c>
      <c r="K10" s="576">
        <v>0</v>
      </c>
      <c r="L10" s="577">
        <v>0</v>
      </c>
    </row>
    <row r="11" spans="1:12" ht="15">
      <c r="A11" s="574">
        <v>4</v>
      </c>
      <c r="B11" s="575" t="s">
        <v>445</v>
      </c>
      <c r="C11" s="576">
        <v>148940652.54227725</v>
      </c>
      <c r="D11" s="576">
        <v>143582039.61301699</v>
      </c>
      <c r="E11" s="576">
        <v>139924324.3964954</v>
      </c>
      <c r="F11" s="576">
        <v>133292916.07776003</v>
      </c>
      <c r="G11" s="577">
        <v>134255736.89320508</v>
      </c>
      <c r="H11" s="558"/>
      <c r="I11" s="593">
        <v>0</v>
      </c>
      <c r="J11" s="576">
        <v>0</v>
      </c>
      <c r="K11" s="576">
        <v>0</v>
      </c>
      <c r="L11" s="577">
        <v>0</v>
      </c>
    </row>
    <row r="12" spans="1:12" ht="15">
      <c r="A12" s="574">
        <v>5</v>
      </c>
      <c r="B12" s="575" t="s">
        <v>446</v>
      </c>
      <c r="C12" s="576">
        <v>178634249.42599797</v>
      </c>
      <c r="D12" s="576">
        <v>172227436.38498771</v>
      </c>
      <c r="E12" s="576">
        <v>167991133.02016294</v>
      </c>
      <c r="F12" s="576">
        <v>160394175.16831201</v>
      </c>
      <c r="G12" s="577">
        <v>162611611.98801294</v>
      </c>
      <c r="H12" s="558"/>
      <c r="I12" s="593">
        <v>0</v>
      </c>
      <c r="J12" s="576">
        <v>0</v>
      </c>
      <c r="K12" s="576">
        <v>0</v>
      </c>
      <c r="L12" s="577">
        <v>0</v>
      </c>
    </row>
    <row r="13" spans="1:12" ht="15">
      <c r="A13" s="574">
        <v>6</v>
      </c>
      <c r="B13" s="575" t="s">
        <v>447</v>
      </c>
      <c r="C13" s="576">
        <v>217951802.38320008</v>
      </c>
      <c r="D13" s="576">
        <v>210147761.5520854</v>
      </c>
      <c r="E13" s="576">
        <v>205146218.74958161</v>
      </c>
      <c r="F13" s="576">
        <v>196269399.85519204</v>
      </c>
      <c r="G13" s="577">
        <v>200149760.86885029</v>
      </c>
      <c r="H13" s="558"/>
      <c r="I13" s="593">
        <v>0</v>
      </c>
      <c r="J13" s="576">
        <v>0</v>
      </c>
      <c r="K13" s="576">
        <v>0</v>
      </c>
      <c r="L13" s="577">
        <v>0</v>
      </c>
    </row>
    <row r="14" spans="1:12" ht="15">
      <c r="A14" s="571"/>
      <c r="B14" s="572" t="s">
        <v>449</v>
      </c>
      <c r="C14" s="559"/>
      <c r="D14" s="559"/>
      <c r="E14" s="559"/>
      <c r="F14" s="559"/>
      <c r="G14" s="560"/>
      <c r="H14" s="558"/>
      <c r="I14" s="561"/>
      <c r="J14" s="559"/>
      <c r="K14" s="559"/>
      <c r="L14" s="560"/>
    </row>
    <row r="15" spans="1:12" ht="21.95" customHeight="1">
      <c r="A15" s="574">
        <v>7</v>
      </c>
      <c r="B15" s="575" t="s">
        <v>448</v>
      </c>
      <c r="C15" s="576">
        <v>938716818.76427233</v>
      </c>
      <c r="D15" s="576">
        <v>870251775.11749721</v>
      </c>
      <c r="E15" s="576">
        <v>855282653.45323122</v>
      </c>
      <c r="F15" s="576">
        <v>819558357.38411307</v>
      </c>
      <c r="G15" s="577">
        <v>865590273.14244366</v>
      </c>
      <c r="H15" s="558"/>
      <c r="I15" s="593">
        <v>0</v>
      </c>
      <c r="J15" s="576">
        <v>0</v>
      </c>
      <c r="K15" s="576">
        <v>0</v>
      </c>
      <c r="L15" s="577">
        <v>0</v>
      </c>
    </row>
    <row r="16" spans="1:12" ht="15">
      <c r="A16" s="571"/>
      <c r="B16" s="572" t="s">
        <v>452</v>
      </c>
      <c r="C16" s="176"/>
      <c r="D16" s="176"/>
      <c r="E16" s="176"/>
      <c r="F16" s="176"/>
      <c r="G16" s="177"/>
      <c r="I16" s="551"/>
      <c r="J16" s="176"/>
      <c r="K16" s="176"/>
      <c r="L16" s="177"/>
    </row>
    <row r="17" spans="1:12" s="3" customFormat="1" ht="15">
      <c r="A17" s="574"/>
      <c r="B17" s="573" t="s">
        <v>435</v>
      </c>
      <c r="C17" s="176"/>
      <c r="D17" s="176"/>
      <c r="E17" s="176"/>
      <c r="F17" s="176"/>
      <c r="G17" s="177"/>
      <c r="I17" s="551"/>
      <c r="J17" s="176"/>
      <c r="K17" s="176"/>
      <c r="L17" s="177"/>
    </row>
    <row r="18" spans="1:12" ht="15">
      <c r="A18" s="578">
        <v>8</v>
      </c>
      <c r="B18" s="579" t="s">
        <v>443</v>
      </c>
      <c r="C18" s="580">
        <v>0.19986362060389729</v>
      </c>
      <c r="D18" s="580">
        <v>0.20946030145115177</v>
      </c>
      <c r="E18" s="580">
        <v>0.20852015134404014</v>
      </c>
      <c r="F18" s="580">
        <v>0.2108125660379041</v>
      </c>
      <c r="G18" s="581">
        <v>0.19469660388878551</v>
      </c>
      <c r="H18" s="562"/>
      <c r="I18" s="594">
        <v>0</v>
      </c>
      <c r="J18" s="580">
        <v>0</v>
      </c>
      <c r="K18" s="580">
        <v>0</v>
      </c>
      <c r="L18" s="581">
        <v>0</v>
      </c>
    </row>
    <row r="19" spans="1:12" ht="15" customHeight="1">
      <c r="A19" s="578">
        <v>9</v>
      </c>
      <c r="B19" s="579" t="s">
        <v>442</v>
      </c>
      <c r="C19" s="580">
        <v>0.26378066012065388</v>
      </c>
      <c r="D19" s="580">
        <v>0.27840586607456103</v>
      </c>
      <c r="E19" s="580">
        <v>0.27867239839096442</v>
      </c>
      <c r="F19" s="580">
        <v>0.28402272790058036</v>
      </c>
      <c r="G19" s="581">
        <v>0.22935503401541787</v>
      </c>
      <c r="H19" s="562"/>
      <c r="I19" s="594">
        <v>0</v>
      </c>
      <c r="J19" s="580">
        <v>0</v>
      </c>
      <c r="K19" s="580">
        <v>0</v>
      </c>
      <c r="L19" s="581">
        <v>0</v>
      </c>
    </row>
    <row r="20" spans="1:12" ht="15">
      <c r="A20" s="578">
        <v>10</v>
      </c>
      <c r="B20" s="579" t="s">
        <v>444</v>
      </c>
      <c r="C20" s="580">
        <v>0.28176798788817742</v>
      </c>
      <c r="D20" s="580">
        <v>0.29727298702675115</v>
      </c>
      <c r="E20" s="580">
        <v>0.30502275392431488</v>
      </c>
      <c r="F20" s="580">
        <v>0.31040157098016785</v>
      </c>
      <c r="G20" s="581">
        <v>0.25427638314482304</v>
      </c>
      <c r="H20" s="562"/>
      <c r="I20" s="594">
        <v>0</v>
      </c>
      <c r="J20" s="580">
        <v>0</v>
      </c>
      <c r="K20" s="580">
        <v>0</v>
      </c>
      <c r="L20" s="581">
        <v>0</v>
      </c>
    </row>
    <row r="21" spans="1:12" ht="15">
      <c r="A21" s="578">
        <v>11</v>
      </c>
      <c r="B21" s="575" t="s">
        <v>445</v>
      </c>
      <c r="C21" s="580">
        <v>0.15866409290327071</v>
      </c>
      <c r="D21" s="580">
        <v>0.16498907984833611</v>
      </c>
      <c r="E21" s="580">
        <v>0.16360009621561533</v>
      </c>
      <c r="F21" s="580">
        <v>0.16263993268668225</v>
      </c>
      <c r="G21" s="581">
        <v>0.15510310254042287</v>
      </c>
      <c r="H21" s="562"/>
      <c r="I21" s="594">
        <v>0</v>
      </c>
      <c r="J21" s="580">
        <v>0</v>
      </c>
      <c r="K21" s="580">
        <v>0</v>
      </c>
      <c r="L21" s="581">
        <v>0</v>
      </c>
    </row>
    <row r="22" spans="1:12" ht="15">
      <c r="A22" s="578">
        <v>12</v>
      </c>
      <c r="B22" s="575" t="s">
        <v>446</v>
      </c>
      <c r="C22" s="580">
        <v>0.19029620632679434</v>
      </c>
      <c r="D22" s="580">
        <v>0.19790529742008789</v>
      </c>
      <c r="E22" s="580">
        <v>0.19641592442205316</v>
      </c>
      <c r="F22" s="580">
        <v>0.19570805876504288</v>
      </c>
      <c r="G22" s="581">
        <v>0.18786210639551998</v>
      </c>
      <c r="H22" s="562"/>
      <c r="I22" s="594">
        <v>0</v>
      </c>
      <c r="J22" s="580">
        <v>0</v>
      </c>
      <c r="K22" s="580">
        <v>0</v>
      </c>
      <c r="L22" s="581">
        <v>0</v>
      </c>
    </row>
    <row r="23" spans="1:12" ht="15">
      <c r="A23" s="578">
        <v>13</v>
      </c>
      <c r="B23" s="575" t="s">
        <v>447</v>
      </c>
      <c r="C23" s="580">
        <v>0.23218056609458859</v>
      </c>
      <c r="D23" s="580">
        <v>0.24147926790923496</v>
      </c>
      <c r="E23" s="580">
        <v>0.2398578036410503</v>
      </c>
      <c r="F23" s="580">
        <v>0.23948190886814896</v>
      </c>
      <c r="G23" s="581">
        <v>0.23122921673117411</v>
      </c>
      <c r="H23" s="562"/>
      <c r="I23" s="594">
        <v>0</v>
      </c>
      <c r="J23" s="580">
        <v>0</v>
      </c>
      <c r="K23" s="580">
        <v>0</v>
      </c>
      <c r="L23" s="581">
        <v>0</v>
      </c>
    </row>
    <row r="24" spans="1:12" ht="15">
      <c r="A24" s="571"/>
      <c r="B24" s="572" t="s">
        <v>6</v>
      </c>
      <c r="C24" s="176"/>
      <c r="D24" s="176"/>
      <c r="E24" s="176"/>
      <c r="F24" s="176"/>
      <c r="G24" s="177"/>
      <c r="I24" s="551"/>
      <c r="J24" s="176"/>
      <c r="K24" s="176"/>
      <c r="L24" s="177"/>
    </row>
    <row r="25" spans="1:12" ht="15" customHeight="1">
      <c r="A25" s="582">
        <v>14</v>
      </c>
      <c r="B25" s="583" t="s">
        <v>7</v>
      </c>
      <c r="C25" s="580">
        <v>8.2444940816057063E-2</v>
      </c>
      <c r="D25" s="580">
        <v>8.2357592590276626E-2</v>
      </c>
      <c r="E25" s="580">
        <v>8.3619924787682445E-2</v>
      </c>
      <c r="F25" s="580">
        <v>8.2525892608179274E-2</v>
      </c>
      <c r="G25" s="581">
        <v>7.6121130067917306E-2</v>
      </c>
      <c r="H25" s="562"/>
      <c r="I25" s="594">
        <v>0</v>
      </c>
      <c r="J25" s="580">
        <v>0</v>
      </c>
      <c r="K25" s="580">
        <v>0</v>
      </c>
      <c r="L25" s="581">
        <v>0</v>
      </c>
    </row>
    <row r="26" spans="1:12" ht="15">
      <c r="A26" s="582">
        <v>15</v>
      </c>
      <c r="B26" s="583" t="s">
        <v>8</v>
      </c>
      <c r="C26" s="580">
        <v>3.7454046839104617E-2</v>
      </c>
      <c r="D26" s="580">
        <v>3.7442152962416736E-2</v>
      </c>
      <c r="E26" s="580">
        <v>3.6504743561233302E-2</v>
      </c>
      <c r="F26" s="580">
        <v>3.5775766471879321E-2</v>
      </c>
      <c r="G26" s="581">
        <v>3.2662497336805096E-2</v>
      </c>
      <c r="H26" s="562"/>
      <c r="I26" s="594">
        <v>0</v>
      </c>
      <c r="J26" s="580">
        <v>0</v>
      </c>
      <c r="K26" s="580">
        <v>0</v>
      </c>
      <c r="L26" s="581">
        <v>0</v>
      </c>
    </row>
    <row r="27" spans="1:12" ht="15">
      <c r="A27" s="582">
        <v>16</v>
      </c>
      <c r="B27" s="583" t="s">
        <v>9</v>
      </c>
      <c r="C27" s="580">
        <v>2.3465587519219809E-2</v>
      </c>
      <c r="D27" s="580">
        <v>2.1031233436464371E-2</v>
      </c>
      <c r="E27" s="580">
        <v>2.3454247897673319E-2</v>
      </c>
      <c r="F27" s="580">
        <v>2.5001226428752854E-2</v>
      </c>
      <c r="G27" s="581">
        <v>2.7584024883792826E-2</v>
      </c>
      <c r="H27" s="562"/>
      <c r="I27" s="594">
        <v>0</v>
      </c>
      <c r="J27" s="580">
        <v>0</v>
      </c>
      <c r="K27" s="580">
        <v>0</v>
      </c>
      <c r="L27" s="581">
        <v>0</v>
      </c>
    </row>
    <row r="28" spans="1:12" ht="15">
      <c r="A28" s="582">
        <v>17</v>
      </c>
      <c r="B28" s="583" t="s">
        <v>140</v>
      </c>
      <c r="C28" s="580">
        <v>4.4990893976952447E-2</v>
      </c>
      <c r="D28" s="580">
        <v>4.4915439627859897E-2</v>
      </c>
      <c r="E28" s="580">
        <v>4.7115181226449143E-2</v>
      </c>
      <c r="F28" s="580">
        <v>4.6750126136299953E-2</v>
      </c>
      <c r="G28" s="581">
        <v>4.3458632731112209E-2</v>
      </c>
      <c r="H28" s="562"/>
      <c r="I28" s="594">
        <v>0</v>
      </c>
      <c r="J28" s="580">
        <v>0</v>
      </c>
      <c r="K28" s="580">
        <v>0</v>
      </c>
      <c r="L28" s="581">
        <v>0</v>
      </c>
    </row>
    <row r="29" spans="1:12" ht="15">
      <c r="A29" s="582">
        <v>18</v>
      </c>
      <c r="B29" s="583" t="s">
        <v>10</v>
      </c>
      <c r="C29" s="580">
        <v>2.2725091333096963E-2</v>
      </c>
      <c r="D29" s="580">
        <v>2.1966204366543358E-2</v>
      </c>
      <c r="E29" s="580">
        <v>2.3879446448601557E-2</v>
      </c>
      <c r="F29" s="580">
        <v>2.3005112415638605E-2</v>
      </c>
      <c r="G29" s="581">
        <v>2.2355811247894649E-2</v>
      </c>
      <c r="H29" s="562"/>
      <c r="I29" s="594">
        <v>0</v>
      </c>
      <c r="J29" s="580">
        <v>0</v>
      </c>
      <c r="K29" s="580">
        <v>0</v>
      </c>
      <c r="L29" s="581">
        <v>0</v>
      </c>
    </row>
    <row r="30" spans="1:12" ht="15">
      <c r="A30" s="582">
        <v>19</v>
      </c>
      <c r="B30" s="583" t="s">
        <v>11</v>
      </c>
      <c r="C30" s="580">
        <v>8.4335732514866507E-2</v>
      </c>
      <c r="D30" s="580">
        <v>8.0761357852297808E-2</v>
      </c>
      <c r="E30" s="580">
        <v>8.8178307458519081E-2</v>
      </c>
      <c r="F30" s="580">
        <v>8.5297412824139246E-2</v>
      </c>
      <c r="G30" s="581">
        <v>0.11166604167479334</v>
      </c>
      <c r="H30" s="562"/>
      <c r="I30" s="594">
        <v>0</v>
      </c>
      <c r="J30" s="580">
        <v>0</v>
      </c>
      <c r="K30" s="580">
        <v>0</v>
      </c>
      <c r="L30" s="581">
        <v>0</v>
      </c>
    </row>
    <row r="31" spans="1:12" ht="15">
      <c r="A31" s="571"/>
      <c r="B31" s="572" t="s">
        <v>12</v>
      </c>
      <c r="C31" s="176"/>
      <c r="D31" s="176"/>
      <c r="E31" s="176"/>
      <c r="F31" s="176"/>
      <c r="G31" s="177"/>
      <c r="I31" s="551"/>
      <c r="J31" s="176"/>
      <c r="K31" s="176"/>
      <c r="L31" s="177"/>
    </row>
    <row r="32" spans="1:12" ht="15">
      <c r="A32" s="582">
        <v>20</v>
      </c>
      <c r="B32" s="583" t="s">
        <v>13</v>
      </c>
      <c r="C32" s="580">
        <v>0.10671819817327166</v>
      </c>
      <c r="D32" s="580">
        <v>0.11854930093219589</v>
      </c>
      <c r="E32" s="580">
        <v>0.11447134586708915</v>
      </c>
      <c r="F32" s="580">
        <v>0.11187667631866598</v>
      </c>
      <c r="G32" s="581">
        <v>9.603772025744374E-2</v>
      </c>
      <c r="H32" s="562"/>
      <c r="I32" s="594">
        <v>0</v>
      </c>
      <c r="J32" s="580">
        <v>0</v>
      </c>
      <c r="K32" s="580">
        <v>0</v>
      </c>
      <c r="L32" s="581">
        <v>0</v>
      </c>
    </row>
    <row r="33" spans="1:12" ht="15" customHeight="1">
      <c r="A33" s="582">
        <v>21</v>
      </c>
      <c r="B33" s="583" t="s">
        <v>952</v>
      </c>
      <c r="C33" s="580">
        <v>2.2416846488918247E-2</v>
      </c>
      <c r="D33" s="580">
        <v>2.4764795373588378E-2</v>
      </c>
      <c r="E33" s="580">
        <v>2.6025098779471831E-2</v>
      </c>
      <c r="F33" s="580">
        <v>2.7828956664933964E-2</v>
      </c>
      <c r="G33" s="581">
        <v>2.6914215113777864E-2</v>
      </c>
      <c r="H33" s="562"/>
      <c r="I33" s="594">
        <v>0</v>
      </c>
      <c r="J33" s="580">
        <v>0</v>
      </c>
      <c r="K33" s="580">
        <v>0</v>
      </c>
      <c r="L33" s="581">
        <v>0</v>
      </c>
    </row>
    <row r="34" spans="1:12" ht="15">
      <c r="A34" s="582">
        <v>22</v>
      </c>
      <c r="B34" s="583" t="s">
        <v>14</v>
      </c>
      <c r="C34" s="580">
        <v>0.64727003658067184</v>
      </c>
      <c r="D34" s="580">
        <v>0.7044325498782873</v>
      </c>
      <c r="E34" s="580">
        <v>0.71536641855479177</v>
      </c>
      <c r="F34" s="580">
        <v>0.72729851139605273</v>
      </c>
      <c r="G34" s="581">
        <v>0.72905457199126478</v>
      </c>
      <c r="H34" s="562"/>
      <c r="I34" s="594">
        <v>0</v>
      </c>
      <c r="J34" s="580">
        <v>0</v>
      </c>
      <c r="K34" s="580">
        <v>0</v>
      </c>
      <c r="L34" s="581">
        <v>0</v>
      </c>
    </row>
    <row r="35" spans="1:12" ht="15" customHeight="1">
      <c r="A35" s="582">
        <v>23</v>
      </c>
      <c r="B35" s="583" t="s">
        <v>15</v>
      </c>
      <c r="C35" s="580">
        <v>0.64582752454338788</v>
      </c>
      <c r="D35" s="580">
        <v>0.66841919376759351</v>
      </c>
      <c r="E35" s="580">
        <v>0.67123805995959629</v>
      </c>
      <c r="F35" s="580">
        <v>0.65763293036631831</v>
      </c>
      <c r="G35" s="581">
        <v>0.67334885148992196</v>
      </c>
      <c r="H35" s="562"/>
      <c r="I35" s="594">
        <v>0</v>
      </c>
      <c r="J35" s="580">
        <v>0</v>
      </c>
      <c r="K35" s="580">
        <v>0</v>
      </c>
      <c r="L35" s="581">
        <v>0</v>
      </c>
    </row>
    <row r="36" spans="1:12" ht="15">
      <c r="A36" s="582">
        <v>24</v>
      </c>
      <c r="B36" s="583" t="s">
        <v>16</v>
      </c>
      <c r="C36" s="580">
        <v>6.8697513185488765E-2</v>
      </c>
      <c r="D36" s="580">
        <v>0.11865035628450096</v>
      </c>
      <c r="E36" s="580">
        <v>0.10224298916399892</v>
      </c>
      <c r="F36" s="580">
        <v>0.11342719238222539</v>
      </c>
      <c r="G36" s="581">
        <v>9.5718803454440504E-2</v>
      </c>
      <c r="H36" s="562"/>
      <c r="I36" s="594">
        <v>0</v>
      </c>
      <c r="J36" s="580">
        <v>0</v>
      </c>
      <c r="K36" s="580">
        <v>0</v>
      </c>
      <c r="L36" s="581">
        <v>0</v>
      </c>
    </row>
    <row r="37" spans="1:12" ht="15" customHeight="1">
      <c r="A37" s="571"/>
      <c r="B37" s="572" t="s">
        <v>17</v>
      </c>
      <c r="C37" s="176"/>
      <c r="D37" s="176"/>
      <c r="E37" s="176"/>
      <c r="F37" s="176"/>
      <c r="G37" s="177"/>
      <c r="I37" s="551"/>
      <c r="J37" s="176"/>
      <c r="K37" s="176"/>
      <c r="L37" s="177"/>
    </row>
    <row r="38" spans="1:12" ht="15" customHeight="1">
      <c r="A38" s="582">
        <v>25</v>
      </c>
      <c r="B38" s="583" t="s">
        <v>18</v>
      </c>
      <c r="C38" s="580">
        <v>0.12710861481850386</v>
      </c>
      <c r="D38" s="580">
        <v>0.16616302424494248</v>
      </c>
      <c r="E38" s="580">
        <v>0.18649781709149424</v>
      </c>
      <c r="F38" s="580">
        <v>0.17566284822813322</v>
      </c>
      <c r="G38" s="581">
        <v>0.14179100988002749</v>
      </c>
      <c r="H38" s="562"/>
      <c r="I38" s="594">
        <v>0</v>
      </c>
      <c r="J38" s="580">
        <v>0</v>
      </c>
      <c r="K38" s="580">
        <v>0</v>
      </c>
      <c r="L38" s="581">
        <v>0</v>
      </c>
    </row>
    <row r="39" spans="1:12" ht="15" customHeight="1">
      <c r="A39" s="582">
        <v>26</v>
      </c>
      <c r="B39" s="583" t="s">
        <v>19</v>
      </c>
      <c r="C39" s="580">
        <v>0.83263946237678677</v>
      </c>
      <c r="D39" s="580">
        <v>0.80928626906809398</v>
      </c>
      <c r="E39" s="580">
        <v>0.81224445482787488</v>
      </c>
      <c r="F39" s="580">
        <v>0.82294881618076454</v>
      </c>
      <c r="G39" s="581">
        <v>0.8672736980394059</v>
      </c>
      <c r="H39" s="562"/>
      <c r="I39" s="594">
        <v>0</v>
      </c>
      <c r="J39" s="580">
        <v>0</v>
      </c>
      <c r="K39" s="580">
        <v>0</v>
      </c>
      <c r="L39" s="581">
        <v>0</v>
      </c>
    </row>
    <row r="40" spans="1:12" ht="15" customHeight="1">
      <c r="A40" s="582">
        <v>27</v>
      </c>
      <c r="B40" s="552" t="s">
        <v>20</v>
      </c>
      <c r="C40" s="580">
        <v>8.0403558206951151E-2</v>
      </c>
      <c r="D40" s="580">
        <v>8.027679443413463E-2</v>
      </c>
      <c r="E40" s="580">
        <v>8.5462898938072226E-2</v>
      </c>
      <c r="F40" s="580">
        <v>7.2200659272914872E-2</v>
      </c>
      <c r="G40" s="581">
        <v>0.11410500089657986</v>
      </c>
      <c r="H40" s="562"/>
      <c r="I40" s="594">
        <v>0</v>
      </c>
      <c r="J40" s="580">
        <v>0</v>
      </c>
      <c r="K40" s="580">
        <v>0</v>
      </c>
      <c r="L40" s="581">
        <v>0</v>
      </c>
    </row>
    <row r="41" spans="1:12" ht="15" customHeight="1">
      <c r="A41" s="584"/>
      <c r="B41" s="572" t="s">
        <v>356</v>
      </c>
      <c r="C41" s="176"/>
      <c r="D41" s="176"/>
      <c r="E41" s="176"/>
      <c r="F41" s="176"/>
      <c r="G41" s="177"/>
      <c r="I41" s="551"/>
      <c r="J41" s="176"/>
      <c r="K41" s="176"/>
      <c r="L41" s="177"/>
    </row>
    <row r="42" spans="1:12" ht="15" customHeight="1">
      <c r="A42" s="582">
        <v>28</v>
      </c>
      <c r="B42" s="585" t="s">
        <v>340</v>
      </c>
      <c r="C42" s="576">
        <v>142842729.54106063</v>
      </c>
      <c r="D42" s="576">
        <v>152194303.28530306</v>
      </c>
      <c r="E42" s="576">
        <v>156344789.53587165</v>
      </c>
      <c r="F42" s="576">
        <v>145279902.83064514</v>
      </c>
      <c r="G42" s="577">
        <v>179949941.91</v>
      </c>
      <c r="H42" s="558"/>
      <c r="I42" s="593">
        <v>0</v>
      </c>
      <c r="J42" s="576">
        <v>0</v>
      </c>
      <c r="K42" s="576">
        <v>0</v>
      </c>
      <c r="L42" s="577">
        <v>0</v>
      </c>
    </row>
    <row r="43" spans="1:12" ht="15">
      <c r="A43" s="582">
        <v>29</v>
      </c>
      <c r="B43" s="583" t="s">
        <v>341</v>
      </c>
      <c r="C43" s="576">
        <v>91800935.424394786</v>
      </c>
      <c r="D43" s="576">
        <v>79189921.501142249</v>
      </c>
      <c r="E43" s="576">
        <v>77842734.023524895</v>
      </c>
      <c r="F43" s="576">
        <v>76858391.632571444</v>
      </c>
      <c r="G43" s="577">
        <v>98455482.271128699</v>
      </c>
      <c r="H43" s="558"/>
      <c r="I43" s="593">
        <v>0</v>
      </c>
      <c r="J43" s="576">
        <v>0</v>
      </c>
      <c r="K43" s="576">
        <v>0</v>
      </c>
      <c r="L43" s="577">
        <v>0</v>
      </c>
    </row>
    <row r="44" spans="1:12" ht="15">
      <c r="A44" s="322">
        <v>30</v>
      </c>
      <c r="B44" s="586" t="s">
        <v>339</v>
      </c>
      <c r="C44" s="580">
        <v>1.5560051635715926</v>
      </c>
      <c r="D44" s="580">
        <v>1.921889811231948</v>
      </c>
      <c r="E44" s="580">
        <v>2.0084699169048021</v>
      </c>
      <c r="F44" s="580">
        <v>1.8902282463204405</v>
      </c>
      <c r="G44" s="581">
        <v>1.8277290178158918</v>
      </c>
      <c r="H44" s="562"/>
      <c r="I44" s="594">
        <v>0</v>
      </c>
      <c r="J44" s="580">
        <v>0</v>
      </c>
      <c r="K44" s="580">
        <v>0</v>
      </c>
      <c r="L44" s="581">
        <v>0</v>
      </c>
    </row>
    <row r="45" spans="1:12" ht="15">
      <c r="A45" s="322"/>
      <c r="B45" s="572" t="s">
        <v>453</v>
      </c>
      <c r="C45" s="176"/>
      <c r="D45" s="176"/>
      <c r="E45" s="176"/>
      <c r="F45" s="176"/>
      <c r="G45" s="177"/>
      <c r="I45" s="551"/>
      <c r="J45" s="176"/>
      <c r="K45" s="176"/>
      <c r="L45" s="177"/>
    </row>
    <row r="46" spans="1:12" ht="15">
      <c r="A46" s="322">
        <v>31</v>
      </c>
      <c r="B46" s="586" t="s">
        <v>460</v>
      </c>
      <c r="C46" s="587">
        <v>789512210.15050006</v>
      </c>
      <c r="D46" s="587">
        <v>760879013.54322398</v>
      </c>
      <c r="E46" s="587">
        <v>757366955.61842501</v>
      </c>
      <c r="F46" s="587">
        <v>756453741.06238019</v>
      </c>
      <c r="G46" s="588">
        <v>653450288.8239001</v>
      </c>
      <c r="H46" s="556"/>
      <c r="I46" s="595">
        <v>0</v>
      </c>
      <c r="J46" s="587">
        <v>0</v>
      </c>
      <c r="K46" s="587">
        <v>0</v>
      </c>
      <c r="L46" s="588">
        <v>0</v>
      </c>
    </row>
    <row r="47" spans="1:12" ht="15">
      <c r="A47" s="322">
        <v>32</v>
      </c>
      <c r="B47" s="586" t="s">
        <v>473</v>
      </c>
      <c r="C47" s="587">
        <v>643301886.40562534</v>
      </c>
      <c r="D47" s="587">
        <v>618875991.44963336</v>
      </c>
      <c r="E47" s="587">
        <v>607230507.23608875</v>
      </c>
      <c r="F47" s="587">
        <v>582628263.46379697</v>
      </c>
      <c r="G47" s="588">
        <v>618812095.80938935</v>
      </c>
      <c r="H47" s="556"/>
      <c r="I47" s="595">
        <v>0</v>
      </c>
      <c r="J47" s="587">
        <v>0</v>
      </c>
      <c r="K47" s="587">
        <v>0</v>
      </c>
      <c r="L47" s="588">
        <v>0</v>
      </c>
    </row>
    <row r="48" spans="1:12" thickBot="1">
      <c r="A48" s="589">
        <v>33</v>
      </c>
      <c r="B48" s="590" t="s">
        <v>487</v>
      </c>
      <c r="C48" s="591">
        <v>1.2272810430602155</v>
      </c>
      <c r="D48" s="591">
        <v>1.2294531118600476</v>
      </c>
      <c r="E48" s="591">
        <v>1.2472478681377643</v>
      </c>
      <c r="F48" s="591">
        <v>1.2983471425934081</v>
      </c>
      <c r="G48" s="592">
        <v>1.0559753004976493</v>
      </c>
      <c r="H48" s="562"/>
      <c r="I48" s="596">
        <v>0</v>
      </c>
      <c r="J48" s="591">
        <v>0</v>
      </c>
      <c r="K48" s="591">
        <v>0</v>
      </c>
      <c r="L48" s="592">
        <v>0</v>
      </c>
    </row>
    <row r="49" spans="1:7">
      <c r="A49" s="18"/>
    </row>
    <row r="50" spans="1:7" ht="39.75">
      <c r="B50" s="21" t="s">
        <v>944</v>
      </c>
    </row>
    <row r="51" spans="1:7" ht="65.25">
      <c r="B51" s="214" t="s">
        <v>355</v>
      </c>
      <c r="D51" s="196"/>
      <c r="E51" s="196"/>
      <c r="F51" s="196"/>
      <c r="G51" s="196"/>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69"/>
  <sheetViews>
    <sheetView zoomScale="70" zoomScaleNormal="70" workbookViewId="0">
      <selection activeCell="B15" sqref="B15"/>
    </sheetView>
  </sheetViews>
  <sheetFormatPr defaultRowHeight="15"/>
  <cols>
    <col min="1" max="1" width="8.7109375" style="403"/>
    <col min="2" max="2" width="76.85546875" style="377" customWidth="1"/>
    <col min="3" max="3" width="16.5703125" customWidth="1"/>
    <col min="4" max="4" width="14.42578125" customWidth="1"/>
    <col min="5" max="7" width="16" customWidth="1"/>
    <col min="8" max="8" width="15.85546875" customWidth="1"/>
  </cols>
  <sheetData>
    <row r="1" spans="1:8" ht="15.75">
      <c r="A1" s="15" t="s">
        <v>108</v>
      </c>
      <c r="B1" s="270" t="str">
        <f>Info!C2</f>
        <v>სს "ხალიკ ბანკი საქართველო"</v>
      </c>
      <c r="C1" s="14"/>
      <c r="D1" s="196"/>
      <c r="E1" s="196"/>
      <c r="F1" s="196"/>
      <c r="G1" s="196"/>
    </row>
    <row r="2" spans="1:8" ht="15.75">
      <c r="A2" s="15" t="s">
        <v>109</v>
      </c>
      <c r="B2" s="286">
        <f>'1. key ratios'!B2</f>
        <v>45657</v>
      </c>
      <c r="C2" s="27"/>
      <c r="D2" s="16"/>
      <c r="E2" s="16"/>
      <c r="F2" s="16"/>
      <c r="G2" s="16"/>
      <c r="H2" s="1"/>
    </row>
    <row r="3" spans="1:8" ht="15.75">
      <c r="A3" s="15"/>
      <c r="B3" s="14"/>
      <c r="C3" s="27"/>
      <c r="D3" s="16"/>
      <c r="E3" s="16"/>
      <c r="F3" s="16"/>
      <c r="G3" s="16"/>
      <c r="H3" s="1"/>
    </row>
    <row r="4" spans="1:8" ht="21" customHeight="1">
      <c r="A4" s="816" t="s">
        <v>25</v>
      </c>
      <c r="B4" s="817" t="s">
        <v>728</v>
      </c>
      <c r="C4" s="819" t="s">
        <v>114</v>
      </c>
      <c r="D4" s="819"/>
      <c r="E4" s="819"/>
      <c r="F4" s="819" t="s">
        <v>115</v>
      </c>
      <c r="G4" s="819"/>
      <c r="H4" s="820"/>
    </row>
    <row r="5" spans="1:8" ht="21" customHeight="1">
      <c r="A5" s="816"/>
      <c r="B5" s="818"/>
      <c r="C5" s="348" t="s">
        <v>26</v>
      </c>
      <c r="D5" s="348" t="s">
        <v>88</v>
      </c>
      <c r="E5" s="348" t="s">
        <v>66</v>
      </c>
      <c r="F5" s="348" t="s">
        <v>26</v>
      </c>
      <c r="G5" s="348" t="s">
        <v>88</v>
      </c>
      <c r="H5" s="348" t="s">
        <v>66</v>
      </c>
    </row>
    <row r="6" spans="1:8" ht="26.45" customHeight="1">
      <c r="A6" s="816"/>
      <c r="B6" s="349" t="s">
        <v>95</v>
      </c>
      <c r="C6" s="821"/>
      <c r="D6" s="822"/>
      <c r="E6" s="822"/>
      <c r="F6" s="822"/>
      <c r="G6" s="822"/>
      <c r="H6" s="823"/>
    </row>
    <row r="7" spans="1:8" ht="23.1" customHeight="1">
      <c r="A7" s="393">
        <v>1</v>
      </c>
      <c r="B7" s="350" t="s">
        <v>842</v>
      </c>
      <c r="C7" s="565">
        <f>SUM(C8:C10)</f>
        <v>7024014.879999999</v>
      </c>
      <c r="D7" s="565">
        <f>SUM(D8:D10)</f>
        <v>31266868.019999996</v>
      </c>
      <c r="E7" s="566">
        <f>C7+D7</f>
        <v>38290882.899999991</v>
      </c>
      <c r="F7" s="565">
        <f>SUM(F8:F10)</f>
        <v>24749881.449999999</v>
      </c>
      <c r="G7" s="565">
        <f>SUM(G8:G10)</f>
        <v>23133727.57</v>
      </c>
      <c r="H7" s="566">
        <f>F7+G7</f>
        <v>47883609.019999996</v>
      </c>
    </row>
    <row r="8" spans="1:8">
      <c r="A8" s="393">
        <v>1.1000000000000001</v>
      </c>
      <c r="B8" s="351" t="s">
        <v>96</v>
      </c>
      <c r="C8" s="565">
        <v>5374831.4499999993</v>
      </c>
      <c r="D8" s="565">
        <v>6842234.8200000003</v>
      </c>
      <c r="E8" s="566">
        <f t="shared" ref="E8:E36" si="0">C8+D8</f>
        <v>12217066.27</v>
      </c>
      <c r="F8" s="565">
        <v>7795710.0999999996</v>
      </c>
      <c r="G8" s="565">
        <v>9854403.8199999984</v>
      </c>
      <c r="H8" s="566">
        <f t="shared" ref="H8:H36" si="1">F8+G8</f>
        <v>17650113.919999998</v>
      </c>
    </row>
    <row r="9" spans="1:8">
      <c r="A9" s="393">
        <v>1.2</v>
      </c>
      <c r="B9" s="351" t="s">
        <v>97</v>
      </c>
      <c r="C9" s="565">
        <v>1098115.5900000001</v>
      </c>
      <c r="D9" s="565">
        <v>16991.310000000056</v>
      </c>
      <c r="E9" s="566">
        <f t="shared" si="0"/>
        <v>1115106.9000000001</v>
      </c>
      <c r="F9" s="565">
        <v>1685656.79</v>
      </c>
      <c r="G9" s="565">
        <v>16567.989999999758</v>
      </c>
      <c r="H9" s="566">
        <f t="shared" si="1"/>
        <v>1702224.7799999998</v>
      </c>
    </row>
    <row r="10" spans="1:8">
      <c r="A10" s="393">
        <v>1.3</v>
      </c>
      <c r="B10" s="351" t="s">
        <v>98</v>
      </c>
      <c r="C10" s="565">
        <v>551067.84000000008</v>
      </c>
      <c r="D10" s="565">
        <v>24407641.889999993</v>
      </c>
      <c r="E10" s="566">
        <f t="shared" si="0"/>
        <v>24958709.729999993</v>
      </c>
      <c r="F10" s="565">
        <v>15268514.559999999</v>
      </c>
      <c r="G10" s="565">
        <v>13262755.760000002</v>
      </c>
      <c r="H10" s="566">
        <f t="shared" si="1"/>
        <v>28531270.32</v>
      </c>
    </row>
    <row r="11" spans="1:8">
      <c r="A11" s="393">
        <v>2</v>
      </c>
      <c r="B11" s="352" t="s">
        <v>729</v>
      </c>
      <c r="C11" s="565">
        <v>1499951.78</v>
      </c>
      <c r="D11" s="565">
        <v>0</v>
      </c>
      <c r="E11" s="566">
        <f t="shared" si="0"/>
        <v>1499951.78</v>
      </c>
      <c r="F11" s="565">
        <v>195527.6</v>
      </c>
      <c r="G11" s="565">
        <v>0</v>
      </c>
      <c r="H11" s="566">
        <f t="shared" si="1"/>
        <v>195527.6</v>
      </c>
    </row>
    <row r="12" spans="1:8">
      <c r="A12" s="393">
        <v>2.1</v>
      </c>
      <c r="B12" s="353" t="s">
        <v>730</v>
      </c>
      <c r="C12" s="565">
        <v>1499951.78</v>
      </c>
      <c r="D12" s="565">
        <v>0</v>
      </c>
      <c r="E12" s="566">
        <f t="shared" si="0"/>
        <v>1499951.78</v>
      </c>
      <c r="F12" s="565">
        <v>0</v>
      </c>
      <c r="G12" s="565">
        <v>0</v>
      </c>
      <c r="H12" s="566">
        <f t="shared" si="1"/>
        <v>0</v>
      </c>
    </row>
    <row r="13" spans="1:8" ht="26.45" customHeight="1">
      <c r="A13" s="393">
        <v>3</v>
      </c>
      <c r="B13" s="354" t="s">
        <v>731</v>
      </c>
      <c r="C13" s="565">
        <v>0</v>
      </c>
      <c r="D13" s="565">
        <v>0</v>
      </c>
      <c r="E13" s="566">
        <f t="shared" si="0"/>
        <v>0</v>
      </c>
      <c r="F13" s="565">
        <v>0</v>
      </c>
      <c r="G13" s="565">
        <v>0</v>
      </c>
      <c r="H13" s="566">
        <f t="shared" si="1"/>
        <v>0</v>
      </c>
    </row>
    <row r="14" spans="1:8" ht="26.45" customHeight="1">
      <c r="A14" s="393">
        <v>4</v>
      </c>
      <c r="B14" s="355" t="s">
        <v>732</v>
      </c>
      <c r="C14" s="565">
        <v>0</v>
      </c>
      <c r="D14" s="565">
        <v>0</v>
      </c>
      <c r="E14" s="566">
        <f t="shared" si="0"/>
        <v>0</v>
      </c>
      <c r="F14" s="565">
        <v>0</v>
      </c>
      <c r="G14" s="565">
        <v>0</v>
      </c>
      <c r="H14" s="566">
        <f t="shared" si="1"/>
        <v>0</v>
      </c>
    </row>
    <row r="15" spans="1:8" ht="24.6" customHeight="1">
      <c r="A15" s="393">
        <v>5</v>
      </c>
      <c r="B15" s="355" t="s">
        <v>733</v>
      </c>
      <c r="C15" s="567">
        <f>SUM(C16:C18)</f>
        <v>54000</v>
      </c>
      <c r="D15" s="567">
        <f>SUM(D16:D18)</f>
        <v>0</v>
      </c>
      <c r="E15" s="568">
        <f t="shared" si="0"/>
        <v>54000</v>
      </c>
      <c r="F15" s="567">
        <f>SUM(F16:F18)</f>
        <v>54000</v>
      </c>
      <c r="G15" s="567">
        <f>SUM(G16:G18)</f>
        <v>0</v>
      </c>
      <c r="H15" s="568">
        <f t="shared" si="1"/>
        <v>54000</v>
      </c>
    </row>
    <row r="16" spans="1:8">
      <c r="A16" s="393">
        <v>5.0999999999999996</v>
      </c>
      <c r="B16" s="356" t="s">
        <v>734</v>
      </c>
      <c r="C16" s="565">
        <v>54000</v>
      </c>
      <c r="D16" s="565">
        <v>0</v>
      </c>
      <c r="E16" s="566">
        <f t="shared" si="0"/>
        <v>54000</v>
      </c>
      <c r="F16" s="565">
        <v>54000</v>
      </c>
      <c r="G16" s="565">
        <v>0</v>
      </c>
      <c r="H16" s="566">
        <f t="shared" si="1"/>
        <v>54000</v>
      </c>
    </row>
    <row r="17" spans="1:8">
      <c r="A17" s="393">
        <v>5.2</v>
      </c>
      <c r="B17" s="356" t="s">
        <v>569</v>
      </c>
      <c r="C17" s="565">
        <v>0</v>
      </c>
      <c r="D17" s="565">
        <v>0</v>
      </c>
      <c r="E17" s="566">
        <f t="shared" si="0"/>
        <v>0</v>
      </c>
      <c r="F17" s="565">
        <v>0</v>
      </c>
      <c r="G17" s="565">
        <v>0</v>
      </c>
      <c r="H17" s="566">
        <f t="shared" si="1"/>
        <v>0</v>
      </c>
    </row>
    <row r="18" spans="1:8">
      <c r="A18" s="393">
        <v>5.3</v>
      </c>
      <c r="B18" s="356" t="s">
        <v>735</v>
      </c>
      <c r="C18" s="565">
        <v>0</v>
      </c>
      <c r="D18" s="565">
        <v>0</v>
      </c>
      <c r="E18" s="566">
        <f t="shared" si="0"/>
        <v>0</v>
      </c>
      <c r="F18" s="565">
        <v>0</v>
      </c>
      <c r="G18" s="565">
        <v>0</v>
      </c>
      <c r="H18" s="566">
        <f t="shared" si="1"/>
        <v>0</v>
      </c>
    </row>
    <row r="19" spans="1:8">
      <c r="A19" s="393">
        <v>6</v>
      </c>
      <c r="B19" s="354" t="s">
        <v>736</v>
      </c>
      <c r="C19" s="565">
        <f>SUM(C20:C21)</f>
        <v>274988032.18000025</v>
      </c>
      <c r="D19" s="565">
        <f>SUM(D20:D21)</f>
        <v>557180283.41999984</v>
      </c>
      <c r="E19" s="566">
        <f t="shared" si="0"/>
        <v>832168315.60000014</v>
      </c>
      <c r="F19" s="565">
        <f>SUM(F20:F21)</f>
        <v>200854582.14266717</v>
      </c>
      <c r="G19" s="565">
        <f>SUM(G20:G21)</f>
        <v>584853902.35898912</v>
      </c>
      <c r="H19" s="566">
        <f t="shared" si="1"/>
        <v>785708484.50165629</v>
      </c>
    </row>
    <row r="20" spans="1:8">
      <c r="A20" s="393">
        <v>6.1</v>
      </c>
      <c r="B20" s="356" t="s">
        <v>569</v>
      </c>
      <c r="C20" s="565">
        <v>12133866.23</v>
      </c>
      <c r="D20" s="565">
        <v>0</v>
      </c>
      <c r="E20" s="566">
        <f t="shared" si="0"/>
        <v>12133866.23</v>
      </c>
      <c r="F20" s="565">
        <v>17337619.969999999</v>
      </c>
      <c r="G20" s="565">
        <v>0</v>
      </c>
      <c r="H20" s="566">
        <f t="shared" si="1"/>
        <v>17337619.969999999</v>
      </c>
    </row>
    <row r="21" spans="1:8">
      <c r="A21" s="393">
        <v>6.2</v>
      </c>
      <c r="B21" s="356" t="s">
        <v>735</v>
      </c>
      <c r="C21" s="565">
        <v>262854165.95000023</v>
      </c>
      <c r="D21" s="565">
        <v>557180283.41999984</v>
      </c>
      <c r="E21" s="566">
        <f t="shared" si="0"/>
        <v>820034449.37000012</v>
      </c>
      <c r="F21" s="565">
        <v>183516962.17266718</v>
      </c>
      <c r="G21" s="565">
        <v>584853902.35898912</v>
      </c>
      <c r="H21" s="566">
        <f t="shared" si="1"/>
        <v>768370864.53165627</v>
      </c>
    </row>
    <row r="22" spans="1:8">
      <c r="A22" s="393">
        <v>7</v>
      </c>
      <c r="B22" s="357" t="s">
        <v>737</v>
      </c>
      <c r="C22" s="565">
        <v>0</v>
      </c>
      <c r="D22" s="565">
        <v>0</v>
      </c>
      <c r="E22" s="566">
        <f t="shared" si="0"/>
        <v>0</v>
      </c>
      <c r="F22" s="565">
        <v>0</v>
      </c>
      <c r="G22" s="565">
        <v>0</v>
      </c>
      <c r="H22" s="566">
        <f t="shared" si="1"/>
        <v>0</v>
      </c>
    </row>
    <row r="23" spans="1:8">
      <c r="A23" s="393">
        <v>8</v>
      </c>
      <c r="B23" s="358" t="s">
        <v>738</v>
      </c>
      <c r="C23" s="565">
        <v>0</v>
      </c>
      <c r="D23" s="565">
        <v>0</v>
      </c>
      <c r="E23" s="566">
        <f t="shared" si="0"/>
        <v>0</v>
      </c>
      <c r="F23" s="565">
        <v>0</v>
      </c>
      <c r="G23" s="565">
        <v>0</v>
      </c>
      <c r="H23" s="566">
        <f t="shared" si="1"/>
        <v>0</v>
      </c>
    </row>
    <row r="24" spans="1:8">
      <c r="A24" s="393">
        <v>9</v>
      </c>
      <c r="B24" s="355" t="s">
        <v>739</v>
      </c>
      <c r="C24" s="565">
        <f>SUM(C25:C26)</f>
        <v>16539062.479999999</v>
      </c>
      <c r="D24" s="565">
        <f>SUM(D25:D26)</f>
        <v>0</v>
      </c>
      <c r="E24" s="566">
        <f t="shared" si="0"/>
        <v>16539062.479999999</v>
      </c>
      <c r="F24" s="565">
        <f>SUM(F25:F26)</f>
        <v>16277467.839999996</v>
      </c>
      <c r="G24" s="565">
        <f>SUM(G25:G26)</f>
        <v>0</v>
      </c>
      <c r="H24" s="566">
        <f t="shared" si="1"/>
        <v>16277467.839999996</v>
      </c>
    </row>
    <row r="25" spans="1:8">
      <c r="A25" s="393">
        <v>9.1</v>
      </c>
      <c r="B25" s="359" t="s">
        <v>740</v>
      </c>
      <c r="C25" s="565">
        <v>16539062.479999999</v>
      </c>
      <c r="D25" s="565">
        <v>0</v>
      </c>
      <c r="E25" s="566">
        <f t="shared" si="0"/>
        <v>16539062.479999999</v>
      </c>
      <c r="F25" s="565">
        <v>16277467.839999996</v>
      </c>
      <c r="G25" s="565">
        <v>0</v>
      </c>
      <c r="H25" s="566">
        <f t="shared" si="1"/>
        <v>16277467.839999996</v>
      </c>
    </row>
    <row r="26" spans="1:8">
      <c r="A26" s="393">
        <v>9.1999999999999993</v>
      </c>
      <c r="B26" s="359" t="s">
        <v>741</v>
      </c>
      <c r="C26" s="565">
        <v>0</v>
      </c>
      <c r="D26" s="565">
        <v>0</v>
      </c>
      <c r="E26" s="566">
        <f t="shared" si="0"/>
        <v>0</v>
      </c>
      <c r="F26" s="565">
        <v>0</v>
      </c>
      <c r="G26" s="565">
        <v>0</v>
      </c>
      <c r="H26" s="566">
        <f t="shared" si="1"/>
        <v>0</v>
      </c>
    </row>
    <row r="27" spans="1:8">
      <c r="A27" s="393">
        <v>10</v>
      </c>
      <c r="B27" s="355" t="s">
        <v>36</v>
      </c>
      <c r="C27" s="565">
        <f>SUM(C28:C29)</f>
        <v>5878587.9399999976</v>
      </c>
      <c r="D27" s="565">
        <f>SUM(D28:D29)</f>
        <v>0</v>
      </c>
      <c r="E27" s="566">
        <f t="shared" si="0"/>
        <v>5878587.9399999976</v>
      </c>
      <c r="F27" s="565">
        <f>SUM(F28:F29)</f>
        <v>5441599.2399999993</v>
      </c>
      <c r="G27" s="565">
        <f>SUM(G28:G29)</f>
        <v>0</v>
      </c>
      <c r="H27" s="566">
        <f t="shared" si="1"/>
        <v>5441599.2399999993</v>
      </c>
    </row>
    <row r="28" spans="1:8">
      <c r="A28" s="393">
        <v>10.1</v>
      </c>
      <c r="B28" s="359" t="s">
        <v>742</v>
      </c>
      <c r="C28" s="565">
        <v>0</v>
      </c>
      <c r="D28" s="565">
        <v>0</v>
      </c>
      <c r="E28" s="566">
        <f t="shared" si="0"/>
        <v>0</v>
      </c>
      <c r="F28" s="565">
        <v>0</v>
      </c>
      <c r="G28" s="565">
        <v>0</v>
      </c>
      <c r="H28" s="566">
        <f t="shared" si="1"/>
        <v>0</v>
      </c>
    </row>
    <row r="29" spans="1:8">
      <c r="A29" s="393">
        <v>10.199999999999999</v>
      </c>
      <c r="B29" s="359" t="s">
        <v>743</v>
      </c>
      <c r="C29" s="565">
        <v>5878587.9399999976</v>
      </c>
      <c r="D29" s="565">
        <v>0</v>
      </c>
      <c r="E29" s="566">
        <f t="shared" si="0"/>
        <v>5878587.9399999976</v>
      </c>
      <c r="F29" s="565">
        <v>5441599.2399999993</v>
      </c>
      <c r="G29" s="565">
        <v>0</v>
      </c>
      <c r="H29" s="566">
        <f t="shared" si="1"/>
        <v>5441599.2399999993</v>
      </c>
    </row>
    <row r="30" spans="1:8">
      <c r="A30" s="393">
        <v>11</v>
      </c>
      <c r="B30" s="355" t="s">
        <v>744</v>
      </c>
      <c r="C30" s="565">
        <f>SUM(C31:C32)</f>
        <v>2269080.54</v>
      </c>
      <c r="D30" s="565">
        <f>SUM(D31:D32)</f>
        <v>0</v>
      </c>
      <c r="E30" s="566">
        <f t="shared" si="0"/>
        <v>2269080.54</v>
      </c>
      <c r="F30" s="565">
        <f>SUM(F31:F32)</f>
        <v>2069115.12</v>
      </c>
      <c r="G30" s="565">
        <f>SUM(G31:G32)</f>
        <v>0</v>
      </c>
      <c r="H30" s="566">
        <f t="shared" si="1"/>
        <v>2069115.12</v>
      </c>
    </row>
    <row r="31" spans="1:8">
      <c r="A31" s="393">
        <v>11.1</v>
      </c>
      <c r="B31" s="359" t="s">
        <v>745</v>
      </c>
      <c r="C31" s="565">
        <v>2269080.54</v>
      </c>
      <c r="D31" s="565">
        <v>0</v>
      </c>
      <c r="E31" s="566">
        <f t="shared" si="0"/>
        <v>2269080.54</v>
      </c>
      <c r="F31" s="565">
        <v>2069115.12</v>
      </c>
      <c r="G31" s="565">
        <v>0</v>
      </c>
      <c r="H31" s="566">
        <f t="shared" si="1"/>
        <v>2069115.12</v>
      </c>
    </row>
    <row r="32" spans="1:8">
      <c r="A32" s="393">
        <v>11.2</v>
      </c>
      <c r="B32" s="359" t="s">
        <v>746</v>
      </c>
      <c r="C32" s="565">
        <v>0</v>
      </c>
      <c r="D32" s="565">
        <v>0</v>
      </c>
      <c r="E32" s="566">
        <f t="shared" si="0"/>
        <v>0</v>
      </c>
      <c r="F32" s="565">
        <v>0</v>
      </c>
      <c r="G32" s="565">
        <v>0</v>
      </c>
      <c r="H32" s="566">
        <f t="shared" si="1"/>
        <v>0</v>
      </c>
    </row>
    <row r="33" spans="1:8">
      <c r="A33" s="393">
        <v>13</v>
      </c>
      <c r="B33" s="355" t="s">
        <v>99</v>
      </c>
      <c r="C33" s="565">
        <v>16552952.969999997</v>
      </c>
      <c r="D33" s="565">
        <v>3830522.8499999996</v>
      </c>
      <c r="E33" s="566">
        <f t="shared" si="0"/>
        <v>20383475.819999997</v>
      </c>
      <c r="F33" s="565">
        <v>46209834.07</v>
      </c>
      <c r="G33" s="565">
        <v>1872798.6799999997</v>
      </c>
      <c r="H33" s="566">
        <f t="shared" si="1"/>
        <v>48082632.75</v>
      </c>
    </row>
    <row r="34" spans="1:8">
      <c r="A34" s="393">
        <v>13.1</v>
      </c>
      <c r="B34" s="360" t="s">
        <v>747</v>
      </c>
      <c r="C34" s="565">
        <v>12957304.710000001</v>
      </c>
      <c r="D34" s="565">
        <v>0</v>
      </c>
      <c r="E34" s="566">
        <f t="shared" si="0"/>
        <v>12957304.710000001</v>
      </c>
      <c r="F34" s="565">
        <v>13540907.099999998</v>
      </c>
      <c r="G34" s="565">
        <v>0</v>
      </c>
      <c r="H34" s="566">
        <f t="shared" si="1"/>
        <v>13540907.099999998</v>
      </c>
    </row>
    <row r="35" spans="1:8">
      <c r="A35" s="393">
        <v>13.2</v>
      </c>
      <c r="B35" s="360" t="s">
        <v>748</v>
      </c>
      <c r="C35" s="565">
        <v>0</v>
      </c>
      <c r="D35" s="565">
        <v>0</v>
      </c>
      <c r="E35" s="566">
        <f t="shared" si="0"/>
        <v>0</v>
      </c>
      <c r="F35" s="565">
        <v>0</v>
      </c>
      <c r="G35" s="565">
        <v>0</v>
      </c>
      <c r="H35" s="566">
        <f t="shared" si="1"/>
        <v>0</v>
      </c>
    </row>
    <row r="36" spans="1:8">
      <c r="A36" s="393">
        <v>14</v>
      </c>
      <c r="B36" s="361" t="s">
        <v>749</v>
      </c>
      <c r="C36" s="565">
        <f>SUM(C7,C11,C13,C14,C15,C19,C22,C23,C24,C27,C30,C33)</f>
        <v>324805682.77000028</v>
      </c>
      <c r="D36" s="565">
        <f>SUM(D7,D11,D13,D14,D15,D19,D22,D23,D24,D27,D30,D33)</f>
        <v>592277674.28999984</v>
      </c>
      <c r="E36" s="566">
        <f t="shared" si="0"/>
        <v>917083357.06000018</v>
      </c>
      <c r="F36" s="565">
        <f>SUM(F7,F11,F13,F14,F15,F19,F22,F23,F24,F27,F30,F33)</f>
        <v>295852007.46266723</v>
      </c>
      <c r="G36" s="565">
        <f>SUM(G7,G11,G13,G14,G15,G19,G22,G23,G24,G27,G30,G33)</f>
        <v>609860428.60898912</v>
      </c>
      <c r="H36" s="566">
        <f t="shared" si="1"/>
        <v>905712436.07165635</v>
      </c>
    </row>
    <row r="37" spans="1:8" ht="22.5" customHeight="1">
      <c r="A37" s="393"/>
      <c r="B37" s="362" t="s">
        <v>104</v>
      </c>
      <c r="C37" s="810"/>
      <c r="D37" s="811"/>
      <c r="E37" s="811"/>
      <c r="F37" s="811"/>
      <c r="G37" s="811"/>
      <c r="H37" s="812"/>
    </row>
    <row r="38" spans="1:8">
      <c r="A38" s="393">
        <v>15</v>
      </c>
      <c r="B38" s="363" t="s">
        <v>750</v>
      </c>
      <c r="C38" s="565">
        <v>410450.5</v>
      </c>
      <c r="D38" s="565">
        <v>0</v>
      </c>
      <c r="E38" s="569">
        <f>C38+D38</f>
        <v>410450.5</v>
      </c>
      <c r="F38" s="565">
        <v>0</v>
      </c>
      <c r="G38" s="565">
        <v>0</v>
      </c>
      <c r="H38" s="569">
        <f>F38+G38</f>
        <v>0</v>
      </c>
    </row>
    <row r="39" spans="1:8">
      <c r="A39" s="393">
        <v>15.1</v>
      </c>
      <c r="B39" s="364" t="s">
        <v>730</v>
      </c>
      <c r="C39" s="565">
        <v>0</v>
      </c>
      <c r="D39" s="565">
        <v>0</v>
      </c>
      <c r="E39" s="569">
        <f t="shared" ref="E39:E53" si="2">C39+D39</f>
        <v>0</v>
      </c>
      <c r="F39" s="565">
        <v>0</v>
      </c>
      <c r="G39" s="565">
        <v>0</v>
      </c>
      <c r="H39" s="569">
        <f t="shared" ref="H39:H53" si="3">F39+G39</f>
        <v>0</v>
      </c>
    </row>
    <row r="40" spans="1:8" ht="24" customHeight="1">
      <c r="A40" s="393">
        <v>16</v>
      </c>
      <c r="B40" s="357" t="s">
        <v>751</v>
      </c>
      <c r="C40" s="565">
        <v>0</v>
      </c>
      <c r="D40" s="565">
        <v>0</v>
      </c>
      <c r="E40" s="569">
        <f t="shared" si="2"/>
        <v>0</v>
      </c>
      <c r="F40" s="565">
        <v>0</v>
      </c>
      <c r="G40" s="565">
        <v>0</v>
      </c>
      <c r="H40" s="569">
        <f t="shared" si="3"/>
        <v>0</v>
      </c>
    </row>
    <row r="41" spans="1:8">
      <c r="A41" s="393">
        <v>17</v>
      </c>
      <c r="B41" s="357" t="s">
        <v>752</v>
      </c>
      <c r="C41" s="570">
        <f>SUM(C42:C45)</f>
        <v>106668269.44999987</v>
      </c>
      <c r="D41" s="570">
        <f>SUM(D42:D45)</f>
        <v>522593607.69999999</v>
      </c>
      <c r="E41" s="569">
        <f t="shared" si="2"/>
        <v>629261877.14999986</v>
      </c>
      <c r="F41" s="570">
        <f>SUM(F42:F45)</f>
        <v>77839293.71999988</v>
      </c>
      <c r="G41" s="570">
        <f>SUM(G42:G45)</f>
        <v>553877771.73999977</v>
      </c>
      <c r="H41" s="569">
        <f t="shared" si="3"/>
        <v>631717065.45999968</v>
      </c>
    </row>
    <row r="42" spans="1:8">
      <c r="A42" s="393">
        <v>17.100000000000001</v>
      </c>
      <c r="B42" s="365" t="s">
        <v>753</v>
      </c>
      <c r="C42" s="565">
        <v>106140380.55999987</v>
      </c>
      <c r="D42" s="565">
        <v>142849099.75</v>
      </c>
      <c r="E42" s="569">
        <f t="shared" si="2"/>
        <v>248989480.30999988</v>
      </c>
      <c r="F42" s="565">
        <v>77060198.919999883</v>
      </c>
      <c r="G42" s="565">
        <v>126189630.46999995</v>
      </c>
      <c r="H42" s="569">
        <f t="shared" si="3"/>
        <v>203249829.38999984</v>
      </c>
    </row>
    <row r="43" spans="1:8">
      <c r="A43" s="393">
        <v>17.2</v>
      </c>
      <c r="B43" s="366" t="s">
        <v>100</v>
      </c>
      <c r="C43" s="565">
        <v>0</v>
      </c>
      <c r="D43" s="565">
        <v>367142151.12</v>
      </c>
      <c r="E43" s="569">
        <f t="shared" si="2"/>
        <v>367142151.12</v>
      </c>
      <c r="F43" s="565">
        <v>0</v>
      </c>
      <c r="G43" s="565">
        <v>420888906.71999991</v>
      </c>
      <c r="H43" s="569">
        <f t="shared" si="3"/>
        <v>420888906.71999991</v>
      </c>
    </row>
    <row r="44" spans="1:8">
      <c r="A44" s="393">
        <v>17.3</v>
      </c>
      <c r="B44" s="365" t="s">
        <v>754</v>
      </c>
      <c r="C44" s="565">
        <v>0</v>
      </c>
      <c r="D44" s="565">
        <v>5050274.9000000004</v>
      </c>
      <c r="E44" s="569">
        <f t="shared" si="2"/>
        <v>5050274.9000000004</v>
      </c>
      <c r="F44" s="565">
        <v>0</v>
      </c>
      <c r="G44" s="565">
        <v>5061683.92</v>
      </c>
      <c r="H44" s="569">
        <f t="shared" si="3"/>
        <v>5061683.92</v>
      </c>
    </row>
    <row r="45" spans="1:8">
      <c r="A45" s="393">
        <v>17.399999999999999</v>
      </c>
      <c r="B45" s="365" t="s">
        <v>755</v>
      </c>
      <c r="C45" s="565">
        <v>527888.89</v>
      </c>
      <c r="D45" s="565">
        <v>7552081.9300000016</v>
      </c>
      <c r="E45" s="569">
        <f t="shared" si="2"/>
        <v>8079970.8200000012</v>
      </c>
      <c r="F45" s="565">
        <v>779094.8</v>
      </c>
      <c r="G45" s="565">
        <v>1737550.6300000001</v>
      </c>
      <c r="H45" s="569">
        <f t="shared" si="3"/>
        <v>2516645.4300000002</v>
      </c>
    </row>
    <row r="46" spans="1:8">
      <c r="A46" s="393">
        <v>18</v>
      </c>
      <c r="B46" s="367" t="s">
        <v>756</v>
      </c>
      <c r="C46" s="565">
        <v>54702.081112159736</v>
      </c>
      <c r="D46" s="565">
        <v>99064.495878634247</v>
      </c>
      <c r="E46" s="569">
        <f t="shared" si="2"/>
        <v>153766.57699079398</v>
      </c>
      <c r="F46" s="565">
        <v>207062.21000000002</v>
      </c>
      <c r="G46" s="565">
        <v>147017.38976676093</v>
      </c>
      <c r="H46" s="569">
        <f t="shared" si="3"/>
        <v>354079.59976676095</v>
      </c>
    </row>
    <row r="47" spans="1:8">
      <c r="A47" s="393">
        <v>19</v>
      </c>
      <c r="B47" s="367" t="s">
        <v>757</v>
      </c>
      <c r="C47" s="570">
        <f>SUM(C48:C49)</f>
        <v>336426.57</v>
      </c>
      <c r="D47" s="570">
        <f>SUM(D48:D49)</f>
        <v>0</v>
      </c>
      <c r="E47" s="569">
        <f t="shared" si="2"/>
        <v>336426.57</v>
      </c>
      <c r="F47" s="570">
        <f>SUM(F48:F49)</f>
        <v>7349789.1400000006</v>
      </c>
      <c r="G47" s="570">
        <f>SUM(G48:G49)</f>
        <v>0</v>
      </c>
      <c r="H47" s="569">
        <f t="shared" si="3"/>
        <v>7349789.1400000006</v>
      </c>
    </row>
    <row r="48" spans="1:8">
      <c r="A48" s="393">
        <v>19.100000000000001</v>
      </c>
      <c r="B48" s="368" t="s">
        <v>758</v>
      </c>
      <c r="C48" s="565">
        <v>0</v>
      </c>
      <c r="D48" s="565">
        <v>0</v>
      </c>
      <c r="E48" s="569">
        <f t="shared" si="2"/>
        <v>0</v>
      </c>
      <c r="F48" s="565">
        <v>7019879.8700000001</v>
      </c>
      <c r="G48" s="565">
        <v>0</v>
      </c>
      <c r="H48" s="569">
        <f t="shared" si="3"/>
        <v>7019879.8700000001</v>
      </c>
    </row>
    <row r="49" spans="1:8">
      <c r="A49" s="393">
        <v>19.2</v>
      </c>
      <c r="B49" s="369" t="s">
        <v>759</v>
      </c>
      <c r="C49" s="565">
        <v>336426.57</v>
      </c>
      <c r="D49" s="565">
        <v>0</v>
      </c>
      <c r="E49" s="569">
        <f t="shared" si="2"/>
        <v>336426.57</v>
      </c>
      <c r="F49" s="565">
        <v>329909.27</v>
      </c>
      <c r="G49" s="565">
        <v>0</v>
      </c>
      <c r="H49" s="569">
        <f t="shared" si="3"/>
        <v>329909.27</v>
      </c>
    </row>
    <row r="50" spans="1:8">
      <c r="A50" s="393">
        <v>20</v>
      </c>
      <c r="B50" s="370" t="s">
        <v>101</v>
      </c>
      <c r="C50" s="565">
        <v>0</v>
      </c>
      <c r="D50" s="565">
        <v>28141678.5</v>
      </c>
      <c r="E50" s="569">
        <f t="shared" si="2"/>
        <v>28141678.5</v>
      </c>
      <c r="F50" s="565">
        <v>0</v>
      </c>
      <c r="G50" s="565">
        <v>26964596.75</v>
      </c>
      <c r="H50" s="569">
        <f t="shared" si="3"/>
        <v>26964596.75</v>
      </c>
    </row>
    <row r="51" spans="1:8">
      <c r="A51" s="393">
        <v>21</v>
      </c>
      <c r="B51" s="371" t="s">
        <v>89</v>
      </c>
      <c r="C51" s="565">
        <v>3247859.6500000004</v>
      </c>
      <c r="D51" s="565">
        <v>0</v>
      </c>
      <c r="E51" s="569">
        <f t="shared" si="2"/>
        <v>3247859.6500000004</v>
      </c>
      <c r="F51" s="565">
        <v>3517623.26</v>
      </c>
      <c r="G51" s="565">
        <v>0</v>
      </c>
      <c r="H51" s="569">
        <f t="shared" si="3"/>
        <v>3517623.26</v>
      </c>
    </row>
    <row r="52" spans="1:8">
      <c r="A52" s="393">
        <v>21.1</v>
      </c>
      <c r="B52" s="366" t="s">
        <v>760</v>
      </c>
      <c r="C52" s="565">
        <v>0</v>
      </c>
      <c r="D52" s="565">
        <v>0</v>
      </c>
      <c r="E52" s="569">
        <f t="shared" si="2"/>
        <v>0</v>
      </c>
      <c r="F52" s="565">
        <v>0</v>
      </c>
      <c r="G52" s="565">
        <v>0</v>
      </c>
      <c r="H52" s="569">
        <f t="shared" si="3"/>
        <v>0</v>
      </c>
    </row>
    <row r="53" spans="1:8">
      <c r="A53" s="393">
        <v>22</v>
      </c>
      <c r="B53" s="370" t="s">
        <v>761</v>
      </c>
      <c r="C53" s="570">
        <f>SUM(C38,C40,C41,C46,C47,C50,C51)</f>
        <v>110717708.25111203</v>
      </c>
      <c r="D53" s="570">
        <f>SUM(D38,D40,D41,D46,D47,D50,D51)</f>
        <v>550834350.69587862</v>
      </c>
      <c r="E53" s="569">
        <f t="shared" si="2"/>
        <v>661552058.94699061</v>
      </c>
      <c r="F53" s="570">
        <f>SUM(F38,F40,F41,F46,F47,F50,F51)</f>
        <v>88913768.329999879</v>
      </c>
      <c r="G53" s="570">
        <f>SUM(G38,G40,G41,G46,G47,G50,G51)</f>
        <v>580989385.87976658</v>
      </c>
      <c r="H53" s="569">
        <f t="shared" si="3"/>
        <v>669903154.20976651</v>
      </c>
    </row>
    <row r="54" spans="1:8" ht="24" customHeight="1">
      <c r="A54" s="393"/>
      <c r="B54" s="372" t="s">
        <v>762</v>
      </c>
      <c r="C54" s="813"/>
      <c r="D54" s="814"/>
      <c r="E54" s="814"/>
      <c r="F54" s="814"/>
      <c r="G54" s="814"/>
      <c r="H54" s="815"/>
    </row>
    <row r="55" spans="1:8">
      <c r="A55" s="393">
        <v>23</v>
      </c>
      <c r="B55" s="370" t="s">
        <v>960</v>
      </c>
      <c r="C55" s="565">
        <v>76000000</v>
      </c>
      <c r="D55" s="565">
        <v>0</v>
      </c>
      <c r="E55" s="569">
        <f>C55+D55</f>
        <v>76000000</v>
      </c>
      <c r="F55" s="565">
        <v>106000000</v>
      </c>
      <c r="G55" s="565">
        <v>0</v>
      </c>
      <c r="H55" s="569">
        <f>F55+G55</f>
        <v>106000000</v>
      </c>
    </row>
    <row r="56" spans="1:8">
      <c r="A56" s="393">
        <v>24</v>
      </c>
      <c r="B56" s="370" t="s">
        <v>763</v>
      </c>
      <c r="C56" s="565">
        <v>60000000</v>
      </c>
      <c r="D56" s="565">
        <v>0</v>
      </c>
      <c r="E56" s="569">
        <f t="shared" ref="E56:E69" si="4">C56+D56</f>
        <v>60000000</v>
      </c>
      <c r="F56" s="565">
        <v>30000000</v>
      </c>
      <c r="G56" s="565">
        <v>0</v>
      </c>
      <c r="H56" s="569">
        <f t="shared" ref="H56:H69" si="5">F56+G56</f>
        <v>30000000</v>
      </c>
    </row>
    <row r="57" spans="1:8">
      <c r="A57" s="393">
        <v>25</v>
      </c>
      <c r="B57" s="373" t="s">
        <v>102</v>
      </c>
      <c r="C57" s="565">
        <v>0</v>
      </c>
      <c r="D57" s="565">
        <v>0</v>
      </c>
      <c r="E57" s="569">
        <f t="shared" si="4"/>
        <v>0</v>
      </c>
      <c r="F57" s="565">
        <v>0</v>
      </c>
      <c r="G57" s="565">
        <v>0</v>
      </c>
      <c r="H57" s="569">
        <f t="shared" si="5"/>
        <v>0</v>
      </c>
    </row>
    <row r="58" spans="1:8">
      <c r="A58" s="393">
        <v>26</v>
      </c>
      <c r="B58" s="367" t="s">
        <v>764</v>
      </c>
      <c r="C58" s="565">
        <v>0</v>
      </c>
      <c r="D58" s="565">
        <v>0</v>
      </c>
      <c r="E58" s="569">
        <f t="shared" si="4"/>
        <v>0</v>
      </c>
      <c r="F58" s="565">
        <v>0</v>
      </c>
      <c r="G58" s="565">
        <v>0</v>
      </c>
      <c r="H58" s="569">
        <f t="shared" si="5"/>
        <v>0</v>
      </c>
    </row>
    <row r="59" spans="1:8">
      <c r="A59" s="393">
        <v>27</v>
      </c>
      <c r="B59" s="367" t="s">
        <v>765</v>
      </c>
      <c r="C59" s="570">
        <f>SUM(C60:C61)</f>
        <v>0</v>
      </c>
      <c r="D59" s="570">
        <f>SUM(D60:D61)</f>
        <v>0</v>
      </c>
      <c r="E59" s="569">
        <f t="shared" si="4"/>
        <v>0</v>
      </c>
      <c r="F59" s="565">
        <v>0</v>
      </c>
      <c r="G59" s="565">
        <v>0</v>
      </c>
      <c r="H59" s="569">
        <f t="shared" si="5"/>
        <v>0</v>
      </c>
    </row>
    <row r="60" spans="1:8">
      <c r="A60" s="393">
        <v>27.1</v>
      </c>
      <c r="B60" s="374" t="s">
        <v>766</v>
      </c>
      <c r="C60" s="565">
        <v>0</v>
      </c>
      <c r="D60" s="565">
        <v>0</v>
      </c>
      <c r="E60" s="569">
        <f t="shared" si="4"/>
        <v>0</v>
      </c>
      <c r="F60" s="565">
        <v>0</v>
      </c>
      <c r="G60" s="565">
        <v>0</v>
      </c>
      <c r="H60" s="569">
        <f t="shared" si="5"/>
        <v>0</v>
      </c>
    </row>
    <row r="61" spans="1:8">
      <c r="A61" s="393">
        <v>27.2</v>
      </c>
      <c r="B61" s="365" t="s">
        <v>767</v>
      </c>
      <c r="C61" s="565">
        <v>0</v>
      </c>
      <c r="D61" s="565">
        <v>0</v>
      </c>
      <c r="E61" s="569">
        <f t="shared" si="4"/>
        <v>0</v>
      </c>
      <c r="F61" s="565">
        <v>0</v>
      </c>
      <c r="G61" s="565">
        <v>0</v>
      </c>
      <c r="H61" s="569">
        <f t="shared" si="5"/>
        <v>0</v>
      </c>
    </row>
    <row r="62" spans="1:8">
      <c r="A62" s="393">
        <v>28</v>
      </c>
      <c r="B62" s="371" t="s">
        <v>768</v>
      </c>
      <c r="C62" s="565">
        <v>0</v>
      </c>
      <c r="D62" s="565">
        <v>0</v>
      </c>
      <c r="E62" s="569">
        <f t="shared" si="4"/>
        <v>0</v>
      </c>
      <c r="F62" s="565">
        <v>0</v>
      </c>
      <c r="G62" s="565">
        <v>0</v>
      </c>
      <c r="H62" s="569">
        <f t="shared" si="5"/>
        <v>0</v>
      </c>
    </row>
    <row r="63" spans="1:8">
      <c r="A63" s="393">
        <v>29</v>
      </c>
      <c r="B63" s="367" t="s">
        <v>769</v>
      </c>
      <c r="C63" s="570">
        <f>SUM(C64:C66)</f>
        <v>2037368.0500000003</v>
      </c>
      <c r="D63" s="570">
        <f>SUM(D64:D66)</f>
        <v>0</v>
      </c>
      <c r="E63" s="569">
        <f t="shared" si="4"/>
        <v>2037368.0500000003</v>
      </c>
      <c r="F63" s="570">
        <f>SUM(F64:F66)</f>
        <v>1840196.0799999998</v>
      </c>
      <c r="G63" s="570">
        <f>SUM(G64:G66)</f>
        <v>0</v>
      </c>
      <c r="H63" s="569">
        <f t="shared" si="5"/>
        <v>1840196.0799999998</v>
      </c>
    </row>
    <row r="64" spans="1:8">
      <c r="A64" s="393">
        <v>29.1</v>
      </c>
      <c r="B64" s="356" t="s">
        <v>770</v>
      </c>
      <c r="C64" s="565">
        <v>2037368.0500000003</v>
      </c>
      <c r="D64" s="565">
        <v>0</v>
      </c>
      <c r="E64" s="569">
        <f t="shared" si="4"/>
        <v>2037368.0500000003</v>
      </c>
      <c r="F64" s="565">
        <v>1840196.0799999998</v>
      </c>
      <c r="G64" s="565">
        <v>0</v>
      </c>
      <c r="H64" s="569">
        <f t="shared" si="5"/>
        <v>1840196.0799999998</v>
      </c>
    </row>
    <row r="65" spans="1:8" ht="24.95" customHeight="1">
      <c r="A65" s="393">
        <v>29.2</v>
      </c>
      <c r="B65" s="374" t="s">
        <v>771</v>
      </c>
      <c r="C65" s="565">
        <v>0</v>
      </c>
      <c r="D65" s="565">
        <v>0</v>
      </c>
      <c r="E65" s="569">
        <f t="shared" si="4"/>
        <v>0</v>
      </c>
      <c r="F65" s="565">
        <v>0</v>
      </c>
      <c r="G65" s="565">
        <v>0</v>
      </c>
      <c r="H65" s="569">
        <f t="shared" si="5"/>
        <v>0</v>
      </c>
    </row>
    <row r="66" spans="1:8" ht="22.5" customHeight="1">
      <c r="A66" s="393">
        <v>29.3</v>
      </c>
      <c r="B66" s="359" t="s">
        <v>772</v>
      </c>
      <c r="C66" s="565">
        <v>0</v>
      </c>
      <c r="D66" s="565">
        <v>0</v>
      </c>
      <c r="E66" s="569">
        <f t="shared" si="4"/>
        <v>0</v>
      </c>
      <c r="F66" s="565">
        <v>0</v>
      </c>
      <c r="G66" s="565">
        <v>0</v>
      </c>
      <c r="H66" s="569">
        <f t="shared" si="5"/>
        <v>0</v>
      </c>
    </row>
    <row r="67" spans="1:8">
      <c r="A67" s="393">
        <v>30</v>
      </c>
      <c r="B67" s="355" t="s">
        <v>103</v>
      </c>
      <c r="C67" s="565">
        <v>117493930.0602439</v>
      </c>
      <c r="D67" s="565">
        <v>0</v>
      </c>
      <c r="E67" s="569">
        <f t="shared" si="4"/>
        <v>117493930.0602439</v>
      </c>
      <c r="F67" s="565">
        <v>97969085.780000001</v>
      </c>
      <c r="G67" s="565">
        <v>0</v>
      </c>
      <c r="H67" s="569">
        <f t="shared" si="5"/>
        <v>97969085.780000001</v>
      </c>
    </row>
    <row r="68" spans="1:8">
      <c r="A68" s="393">
        <v>31</v>
      </c>
      <c r="B68" s="375" t="s">
        <v>773</v>
      </c>
      <c r="C68" s="570">
        <f>SUM(C55,C56,C57,C58,C59,C62,C63,C67)</f>
        <v>255531298.11024392</v>
      </c>
      <c r="D68" s="570">
        <f>SUM(D55,D56,D57,D58,D59,D62,D63,D67)</f>
        <v>0</v>
      </c>
      <c r="E68" s="569">
        <f t="shared" si="4"/>
        <v>255531298.11024392</v>
      </c>
      <c r="F68" s="570">
        <f>SUM(F55,F56,F57,F58,F59,F62,F63,F67)</f>
        <v>235809281.86000001</v>
      </c>
      <c r="G68" s="570">
        <f>SUM(G55,G56,G57,G58,G59,G62,G63,G67)</f>
        <v>0</v>
      </c>
      <c r="H68" s="569">
        <f t="shared" si="5"/>
        <v>235809281.86000001</v>
      </c>
    </row>
    <row r="69" spans="1:8">
      <c r="A69" s="393">
        <v>32</v>
      </c>
      <c r="B69" s="376" t="s">
        <v>774</v>
      </c>
      <c r="C69" s="570">
        <f>SUM(C53,C68)</f>
        <v>366249006.36135596</v>
      </c>
      <c r="D69" s="570">
        <f>SUM(D53,D68)</f>
        <v>550834350.69587862</v>
      </c>
      <c r="E69" s="569">
        <f t="shared" si="4"/>
        <v>917083357.05723453</v>
      </c>
      <c r="F69" s="570">
        <f>SUM(F53,F68)</f>
        <v>324723050.18999988</v>
      </c>
      <c r="G69" s="570">
        <f>SUM(G53,G68)</f>
        <v>580989385.87976658</v>
      </c>
      <c r="H69" s="569">
        <f t="shared" si="5"/>
        <v>905712436.06976652</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45"/>
  <sheetViews>
    <sheetView topLeftCell="A28" zoomScale="70" zoomScaleNormal="70" workbookViewId="0">
      <selection activeCell="J12" sqref="J12"/>
    </sheetView>
  </sheetViews>
  <sheetFormatPr defaultRowHeight="15"/>
  <cols>
    <col min="2" max="2" width="66.5703125" customWidth="1"/>
    <col min="3" max="8" width="17.85546875" customWidth="1"/>
  </cols>
  <sheetData>
    <row r="1" spans="1:8" ht="15.75">
      <c r="A1" s="15" t="s">
        <v>108</v>
      </c>
      <c r="B1" s="270" t="str">
        <f>Info!C2</f>
        <v>სს "ხალიკ ბანკი საქართველო"</v>
      </c>
      <c r="C1" s="14"/>
      <c r="D1" s="196"/>
      <c r="E1" s="196"/>
      <c r="F1" s="196"/>
      <c r="G1" s="196"/>
    </row>
    <row r="2" spans="1:8" ht="15.75">
      <c r="A2" s="15" t="s">
        <v>109</v>
      </c>
      <c r="B2" s="286">
        <f>'1. key ratios'!B2</f>
        <v>45657</v>
      </c>
      <c r="C2" s="27"/>
      <c r="D2" s="16"/>
      <c r="E2" s="16"/>
      <c r="F2" s="16"/>
      <c r="G2" s="16"/>
      <c r="H2" s="1"/>
    </row>
    <row r="3" spans="1:8" ht="15.75">
      <c r="A3" s="15"/>
      <c r="B3" s="14"/>
      <c r="C3" s="27"/>
      <c r="D3" s="16"/>
      <c r="E3" s="16"/>
      <c r="F3" s="16"/>
      <c r="G3" s="16"/>
      <c r="H3" s="1"/>
    </row>
    <row r="4" spans="1:8">
      <c r="A4" s="826" t="s">
        <v>25</v>
      </c>
      <c r="B4" s="824" t="s">
        <v>166</v>
      </c>
      <c r="C4" s="819" t="s">
        <v>114</v>
      </c>
      <c r="D4" s="819"/>
      <c r="E4" s="819"/>
      <c r="F4" s="819" t="s">
        <v>115</v>
      </c>
      <c r="G4" s="819"/>
      <c r="H4" s="820"/>
    </row>
    <row r="5" spans="1:8" ht="15.6" customHeight="1">
      <c r="A5" s="827"/>
      <c r="B5" s="825"/>
      <c r="C5" s="378" t="s">
        <v>26</v>
      </c>
      <c r="D5" s="378" t="s">
        <v>88</v>
      </c>
      <c r="E5" s="378" t="s">
        <v>66</v>
      </c>
      <c r="F5" s="378" t="s">
        <v>26</v>
      </c>
      <c r="G5" s="378" t="s">
        <v>88</v>
      </c>
      <c r="H5" s="378" t="s">
        <v>66</v>
      </c>
    </row>
    <row r="6" spans="1:8">
      <c r="A6" s="405">
        <v>1</v>
      </c>
      <c r="B6" s="379" t="s">
        <v>775</v>
      </c>
      <c r="C6" s="564">
        <f>SUM(C7:C12)</f>
        <v>31167269.585065126</v>
      </c>
      <c r="D6" s="564">
        <f>SUM(D7:D12)</f>
        <v>44811858.428873837</v>
      </c>
      <c r="E6" s="563">
        <f>C6+D6</f>
        <v>75979128.013938963</v>
      </c>
      <c r="F6" s="564">
        <f>SUM(F7:F12)</f>
        <v>34702975.580000035</v>
      </c>
      <c r="G6" s="564">
        <f>SUM(G7:G12)</f>
        <v>35359850.459999971</v>
      </c>
      <c r="H6" s="563">
        <f>F6+G6</f>
        <v>70062826.040000007</v>
      </c>
    </row>
    <row r="7" spans="1:8">
      <c r="A7" s="405">
        <v>1.1000000000000001</v>
      </c>
      <c r="B7" s="380" t="s">
        <v>729</v>
      </c>
      <c r="C7" s="564">
        <v>0</v>
      </c>
      <c r="D7" s="564">
        <v>0</v>
      </c>
      <c r="E7" s="563">
        <f t="shared" ref="E7:E45" si="0">C7+D7</f>
        <v>0</v>
      </c>
      <c r="F7" s="564">
        <v>0</v>
      </c>
      <c r="G7" s="564">
        <v>0</v>
      </c>
      <c r="H7" s="563">
        <f t="shared" ref="H7:H45" si="1">F7+G7</f>
        <v>0</v>
      </c>
    </row>
    <row r="8" spans="1:8" ht="21">
      <c r="A8" s="405">
        <v>1.2</v>
      </c>
      <c r="B8" s="380" t="s">
        <v>776</v>
      </c>
      <c r="C8" s="564">
        <v>0</v>
      </c>
      <c r="D8" s="564">
        <v>0</v>
      </c>
      <c r="E8" s="563">
        <f t="shared" si="0"/>
        <v>0</v>
      </c>
      <c r="F8" s="564">
        <v>0</v>
      </c>
      <c r="G8" s="564">
        <v>0</v>
      </c>
      <c r="H8" s="563">
        <f t="shared" si="1"/>
        <v>0</v>
      </c>
    </row>
    <row r="9" spans="1:8" ht="21.6" customHeight="1">
      <c r="A9" s="405">
        <v>1.3</v>
      </c>
      <c r="B9" s="374" t="s">
        <v>777</v>
      </c>
      <c r="C9" s="564">
        <v>0</v>
      </c>
      <c r="D9" s="564">
        <v>0</v>
      </c>
      <c r="E9" s="563">
        <f t="shared" si="0"/>
        <v>0</v>
      </c>
      <c r="F9" s="564">
        <v>0</v>
      </c>
      <c r="G9" s="564">
        <v>0</v>
      </c>
      <c r="H9" s="563">
        <f t="shared" si="1"/>
        <v>0</v>
      </c>
    </row>
    <row r="10" spans="1:8" ht="21">
      <c r="A10" s="405">
        <v>1.4</v>
      </c>
      <c r="B10" s="374" t="s">
        <v>733</v>
      </c>
      <c r="C10" s="564">
        <v>0</v>
      </c>
      <c r="D10" s="564">
        <v>0</v>
      </c>
      <c r="E10" s="563">
        <f t="shared" si="0"/>
        <v>0</v>
      </c>
      <c r="F10" s="564">
        <v>0</v>
      </c>
      <c r="G10" s="564">
        <v>0</v>
      </c>
      <c r="H10" s="563">
        <f t="shared" si="1"/>
        <v>0</v>
      </c>
    </row>
    <row r="11" spans="1:8">
      <c r="A11" s="405">
        <v>1.5</v>
      </c>
      <c r="B11" s="374" t="s">
        <v>736</v>
      </c>
      <c r="C11" s="564">
        <v>31167269.585065126</v>
      </c>
      <c r="D11" s="564">
        <v>44811858.428873837</v>
      </c>
      <c r="E11" s="563">
        <f t="shared" si="0"/>
        <v>75979128.013938963</v>
      </c>
      <c r="F11" s="564">
        <v>34702975.580000035</v>
      </c>
      <c r="G11" s="564">
        <v>35359850.459999971</v>
      </c>
      <c r="H11" s="563">
        <f t="shared" si="1"/>
        <v>70062826.040000007</v>
      </c>
    </row>
    <row r="12" spans="1:8">
      <c r="A12" s="405">
        <v>1.6</v>
      </c>
      <c r="B12" s="381" t="s">
        <v>99</v>
      </c>
      <c r="C12" s="564">
        <v>0</v>
      </c>
      <c r="D12" s="564">
        <v>0</v>
      </c>
      <c r="E12" s="563">
        <f t="shared" si="0"/>
        <v>0</v>
      </c>
      <c r="F12" s="564">
        <v>0</v>
      </c>
      <c r="G12" s="564">
        <v>0</v>
      </c>
      <c r="H12" s="563">
        <f t="shared" si="1"/>
        <v>0</v>
      </c>
    </row>
    <row r="13" spans="1:8">
      <c r="A13" s="405">
        <v>2</v>
      </c>
      <c r="B13" s="382" t="s">
        <v>778</v>
      </c>
      <c r="C13" s="564">
        <f>SUM(C14:C17)</f>
        <v>-8927435.7199999969</v>
      </c>
      <c r="D13" s="564">
        <f>SUM(D14:D17)</f>
        <v>-24690753.750000007</v>
      </c>
      <c r="E13" s="563">
        <f t="shared" si="0"/>
        <v>-33618189.470000006</v>
      </c>
      <c r="F13" s="564">
        <f>SUM(F14:F17)</f>
        <v>-9808510.9000000022</v>
      </c>
      <c r="G13" s="564">
        <f>SUM(G14:G17)</f>
        <v>-19579191.680000015</v>
      </c>
      <c r="H13" s="563">
        <f t="shared" si="1"/>
        <v>-29387702.580000017</v>
      </c>
    </row>
    <row r="14" spans="1:8">
      <c r="A14" s="405">
        <v>2.1</v>
      </c>
      <c r="B14" s="374" t="s">
        <v>779</v>
      </c>
      <c r="C14" s="564">
        <v>0</v>
      </c>
      <c r="D14" s="564">
        <v>0</v>
      </c>
      <c r="E14" s="563">
        <f t="shared" si="0"/>
        <v>0</v>
      </c>
      <c r="F14" s="564">
        <v>0</v>
      </c>
      <c r="G14" s="564">
        <v>0</v>
      </c>
      <c r="H14" s="563">
        <f t="shared" si="1"/>
        <v>0</v>
      </c>
    </row>
    <row r="15" spans="1:8" ht="24.6" customHeight="1">
      <c r="A15" s="405">
        <v>2.2000000000000002</v>
      </c>
      <c r="B15" s="374" t="s">
        <v>780</v>
      </c>
      <c r="C15" s="564">
        <v>0</v>
      </c>
      <c r="D15" s="564">
        <v>0</v>
      </c>
      <c r="E15" s="563">
        <f t="shared" si="0"/>
        <v>0</v>
      </c>
      <c r="F15" s="564">
        <v>0</v>
      </c>
      <c r="G15" s="564">
        <v>0</v>
      </c>
      <c r="H15" s="563">
        <f t="shared" si="1"/>
        <v>0</v>
      </c>
    </row>
    <row r="16" spans="1:8" ht="20.45" customHeight="1">
      <c r="A16" s="405">
        <v>2.2999999999999998</v>
      </c>
      <c r="B16" s="374" t="s">
        <v>781</v>
      </c>
      <c r="C16" s="564">
        <v>-8927435.7199999969</v>
      </c>
      <c r="D16" s="564">
        <v>-24690753.750000007</v>
      </c>
      <c r="E16" s="563">
        <f t="shared" si="0"/>
        <v>-33618189.470000006</v>
      </c>
      <c r="F16" s="564">
        <v>-9808510.9000000022</v>
      </c>
      <c r="G16" s="564">
        <v>-19579191.680000015</v>
      </c>
      <c r="H16" s="563">
        <f t="shared" si="1"/>
        <v>-29387702.580000017</v>
      </c>
    </row>
    <row r="17" spans="1:8">
      <c r="A17" s="405">
        <v>2.4</v>
      </c>
      <c r="B17" s="374" t="s">
        <v>782</v>
      </c>
      <c r="C17" s="564">
        <v>0</v>
      </c>
      <c r="D17" s="564">
        <v>0</v>
      </c>
      <c r="E17" s="563">
        <f t="shared" si="0"/>
        <v>0</v>
      </c>
      <c r="F17" s="564">
        <v>0</v>
      </c>
      <c r="G17" s="564">
        <v>0</v>
      </c>
      <c r="H17" s="563">
        <f t="shared" si="1"/>
        <v>0</v>
      </c>
    </row>
    <row r="18" spans="1:8">
      <c r="A18" s="405">
        <v>3</v>
      </c>
      <c r="B18" s="382" t="s">
        <v>783</v>
      </c>
      <c r="C18" s="564">
        <v>0</v>
      </c>
      <c r="D18" s="564">
        <v>0</v>
      </c>
      <c r="E18" s="563">
        <f t="shared" si="0"/>
        <v>0</v>
      </c>
      <c r="F18" s="564">
        <v>0</v>
      </c>
      <c r="G18" s="564">
        <v>0</v>
      </c>
      <c r="H18" s="563">
        <f t="shared" si="1"/>
        <v>0</v>
      </c>
    </row>
    <row r="19" spans="1:8">
      <c r="A19" s="405">
        <v>4</v>
      </c>
      <c r="B19" s="382" t="s">
        <v>784</v>
      </c>
      <c r="C19" s="564">
        <v>1254863.9600000004</v>
      </c>
      <c r="D19" s="564">
        <v>1055810.2800000003</v>
      </c>
      <c r="E19" s="563">
        <f t="shared" si="0"/>
        <v>2310674.2400000007</v>
      </c>
      <c r="F19" s="564">
        <v>1170392.0099999995</v>
      </c>
      <c r="G19" s="564">
        <v>1178977.7300000002</v>
      </c>
      <c r="H19" s="563">
        <f t="shared" si="1"/>
        <v>2349369.7399999998</v>
      </c>
    </row>
    <row r="20" spans="1:8">
      <c r="A20" s="405">
        <v>5</v>
      </c>
      <c r="B20" s="382" t="s">
        <v>785</v>
      </c>
      <c r="C20" s="564">
        <v>-690321.11</v>
      </c>
      <c r="D20" s="564">
        <v>-2079557.8599999999</v>
      </c>
      <c r="E20" s="563">
        <f t="shared" si="0"/>
        <v>-2769878.9699999997</v>
      </c>
      <c r="F20" s="564">
        <v>-633701.38</v>
      </c>
      <c r="G20" s="564">
        <v>-2048235.2699999996</v>
      </c>
      <c r="H20" s="563">
        <f t="shared" si="1"/>
        <v>-2681936.6499999994</v>
      </c>
    </row>
    <row r="21" spans="1:8" ht="38.450000000000003" customHeight="1">
      <c r="A21" s="405">
        <v>6</v>
      </c>
      <c r="B21" s="382" t="s">
        <v>786</v>
      </c>
      <c r="C21" s="564">
        <v>0</v>
      </c>
      <c r="D21" s="564">
        <v>0</v>
      </c>
      <c r="E21" s="563">
        <f t="shared" si="0"/>
        <v>0</v>
      </c>
      <c r="F21" s="564">
        <v>0</v>
      </c>
      <c r="G21" s="564">
        <v>0</v>
      </c>
      <c r="H21" s="563">
        <f t="shared" si="1"/>
        <v>0</v>
      </c>
    </row>
    <row r="22" spans="1:8" ht="27.6" customHeight="1">
      <c r="A22" s="405">
        <v>7</v>
      </c>
      <c r="B22" s="382" t="s">
        <v>787</v>
      </c>
      <c r="C22" s="564">
        <v>893973.68000000017</v>
      </c>
      <c r="D22" s="564">
        <v>0</v>
      </c>
      <c r="E22" s="563">
        <f t="shared" si="0"/>
        <v>893973.68000000017</v>
      </c>
      <c r="F22" s="564">
        <v>195527.6</v>
      </c>
      <c r="G22" s="564">
        <v>0</v>
      </c>
      <c r="H22" s="563">
        <f t="shared" si="1"/>
        <v>195527.6</v>
      </c>
    </row>
    <row r="23" spans="1:8" ht="36.950000000000003" customHeight="1">
      <c r="A23" s="405">
        <v>8</v>
      </c>
      <c r="B23" s="383" t="s">
        <v>788</v>
      </c>
      <c r="C23" s="564">
        <v>0</v>
      </c>
      <c r="D23" s="564">
        <v>0</v>
      </c>
      <c r="E23" s="563">
        <f t="shared" si="0"/>
        <v>0</v>
      </c>
      <c r="F23" s="564">
        <v>0</v>
      </c>
      <c r="G23" s="564">
        <v>0</v>
      </c>
      <c r="H23" s="563">
        <f t="shared" si="1"/>
        <v>0</v>
      </c>
    </row>
    <row r="24" spans="1:8" ht="34.5" customHeight="1">
      <c r="A24" s="405">
        <v>9</v>
      </c>
      <c r="B24" s="383" t="s">
        <v>789</v>
      </c>
      <c r="C24" s="564">
        <v>0</v>
      </c>
      <c r="D24" s="564">
        <v>0</v>
      </c>
      <c r="E24" s="563">
        <f t="shared" si="0"/>
        <v>0</v>
      </c>
      <c r="F24" s="564">
        <v>0</v>
      </c>
      <c r="G24" s="564">
        <v>0</v>
      </c>
      <c r="H24" s="563">
        <f t="shared" si="1"/>
        <v>0</v>
      </c>
    </row>
    <row r="25" spans="1:8">
      <c r="A25" s="405">
        <v>10</v>
      </c>
      <c r="B25" s="382" t="s">
        <v>790</v>
      </c>
      <c r="C25" s="564">
        <v>4436695.9100000039</v>
      </c>
      <c r="D25" s="564">
        <v>0</v>
      </c>
      <c r="E25" s="563">
        <f t="shared" si="0"/>
        <v>4436695.9100000039</v>
      </c>
      <c r="F25" s="564">
        <v>6738026.2700000005</v>
      </c>
      <c r="G25" s="564">
        <v>0</v>
      </c>
      <c r="H25" s="563">
        <f t="shared" si="1"/>
        <v>6738026.2700000005</v>
      </c>
    </row>
    <row r="26" spans="1:8" ht="27" customHeight="1">
      <c r="A26" s="405">
        <v>11</v>
      </c>
      <c r="B26" s="384" t="s">
        <v>791</v>
      </c>
      <c r="C26" s="564">
        <v>0</v>
      </c>
      <c r="D26" s="564">
        <v>0</v>
      </c>
      <c r="E26" s="563">
        <f t="shared" si="0"/>
        <v>0</v>
      </c>
      <c r="F26" s="564">
        <v>0</v>
      </c>
      <c r="G26" s="564">
        <v>0</v>
      </c>
      <c r="H26" s="563">
        <f t="shared" si="1"/>
        <v>0</v>
      </c>
    </row>
    <row r="27" spans="1:8">
      <c r="A27" s="405">
        <v>12</v>
      </c>
      <c r="B27" s="382" t="s">
        <v>792</v>
      </c>
      <c r="C27" s="564">
        <v>687300.08000000007</v>
      </c>
      <c r="D27" s="564">
        <v>40209.249999999993</v>
      </c>
      <c r="E27" s="563">
        <f t="shared" si="0"/>
        <v>727509.33000000007</v>
      </c>
      <c r="F27" s="564">
        <v>567810.31000000006</v>
      </c>
      <c r="G27" s="564">
        <v>34370.03</v>
      </c>
      <c r="H27" s="563">
        <f t="shared" si="1"/>
        <v>602180.34000000008</v>
      </c>
    </row>
    <row r="28" spans="1:8">
      <c r="A28" s="405">
        <v>13</v>
      </c>
      <c r="B28" s="385" t="s">
        <v>793</v>
      </c>
      <c r="C28" s="564">
        <v>-4002765.1700000009</v>
      </c>
      <c r="D28" s="564">
        <v>-652190.29999999993</v>
      </c>
      <c r="E28" s="563">
        <f t="shared" si="0"/>
        <v>-4654955.4700000007</v>
      </c>
      <c r="F28" s="564">
        <v>-3557442.7600000002</v>
      </c>
      <c r="G28" s="564">
        <v>-497514.16000000003</v>
      </c>
      <c r="H28" s="563">
        <f t="shared" si="1"/>
        <v>-4054956.9200000004</v>
      </c>
    </row>
    <row r="29" spans="1:8">
      <c r="A29" s="405">
        <v>14</v>
      </c>
      <c r="B29" s="386" t="s">
        <v>794</v>
      </c>
      <c r="C29" s="564">
        <f>SUM(C30:C31)</f>
        <v>-17580256.34</v>
      </c>
      <c r="D29" s="564">
        <f>SUM(D30:D31)</f>
        <v>0</v>
      </c>
      <c r="E29" s="563">
        <f t="shared" si="0"/>
        <v>-17580256.34</v>
      </c>
      <c r="F29" s="564">
        <f>SUM(F30:F31)</f>
        <v>-15949937.789999999</v>
      </c>
      <c r="G29" s="564">
        <f>SUM(G30:G31)</f>
        <v>0</v>
      </c>
      <c r="H29" s="563">
        <f t="shared" si="1"/>
        <v>-15949937.789999999</v>
      </c>
    </row>
    <row r="30" spans="1:8">
      <c r="A30" s="405">
        <v>14.1</v>
      </c>
      <c r="B30" s="359" t="s">
        <v>795</v>
      </c>
      <c r="C30" s="564">
        <v>-15426849.709999999</v>
      </c>
      <c r="D30" s="564">
        <v>0</v>
      </c>
      <c r="E30" s="563">
        <f t="shared" si="0"/>
        <v>-15426849.709999999</v>
      </c>
      <c r="F30" s="564">
        <v>-14034114.889999999</v>
      </c>
      <c r="G30" s="564">
        <v>0</v>
      </c>
      <c r="H30" s="563">
        <f t="shared" si="1"/>
        <v>-14034114.889999999</v>
      </c>
    </row>
    <row r="31" spans="1:8">
      <c r="A31" s="405">
        <v>14.2</v>
      </c>
      <c r="B31" s="359" t="s">
        <v>796</v>
      </c>
      <c r="C31" s="564">
        <v>-2153406.6300000004</v>
      </c>
      <c r="D31" s="564">
        <v>0</v>
      </c>
      <c r="E31" s="563">
        <f t="shared" si="0"/>
        <v>-2153406.6300000004</v>
      </c>
      <c r="F31" s="564">
        <v>-1915822.9000000001</v>
      </c>
      <c r="G31" s="564">
        <v>0</v>
      </c>
      <c r="H31" s="563">
        <f t="shared" si="1"/>
        <v>-1915822.9000000001</v>
      </c>
    </row>
    <row r="32" spans="1:8">
      <c r="A32" s="405">
        <v>15</v>
      </c>
      <c r="B32" s="387" t="s">
        <v>797</v>
      </c>
      <c r="C32" s="564">
        <v>-2869395.92</v>
      </c>
      <c r="D32" s="564">
        <v>0</v>
      </c>
      <c r="E32" s="563">
        <f t="shared" si="0"/>
        <v>-2869395.92</v>
      </c>
      <c r="F32" s="564">
        <v>-2751663.34</v>
      </c>
      <c r="G32" s="564">
        <v>0</v>
      </c>
      <c r="H32" s="563">
        <f t="shared" si="1"/>
        <v>-2751663.34</v>
      </c>
    </row>
    <row r="33" spans="1:8" ht="22.5" customHeight="1">
      <c r="A33" s="405">
        <v>16</v>
      </c>
      <c r="B33" s="355" t="s">
        <v>798</v>
      </c>
      <c r="C33" s="564">
        <v>0</v>
      </c>
      <c r="D33" s="564">
        <v>0</v>
      </c>
      <c r="E33" s="563">
        <f t="shared" si="0"/>
        <v>0</v>
      </c>
      <c r="F33" s="564">
        <v>0</v>
      </c>
      <c r="G33" s="564">
        <v>0</v>
      </c>
      <c r="H33" s="563">
        <f t="shared" si="1"/>
        <v>0</v>
      </c>
    </row>
    <row r="34" spans="1:8">
      <c r="A34" s="405">
        <v>17</v>
      </c>
      <c r="B34" s="382" t="s">
        <v>799</v>
      </c>
      <c r="C34" s="564">
        <f>SUM(C35:C36)</f>
        <v>-650538.91000000027</v>
      </c>
      <c r="D34" s="564">
        <f>SUM(D35:D36)</f>
        <v>685078.58000000007</v>
      </c>
      <c r="E34" s="563">
        <f t="shared" si="0"/>
        <v>34539.669999999809</v>
      </c>
      <c r="F34" s="564">
        <f>SUM(F35:F36)</f>
        <v>335562.94000000006</v>
      </c>
      <c r="G34" s="564">
        <f>SUM(G35:G36)</f>
        <v>4554.1200000000008</v>
      </c>
      <c r="H34" s="563">
        <f t="shared" si="1"/>
        <v>340117.06000000006</v>
      </c>
    </row>
    <row r="35" spans="1:8">
      <c r="A35" s="405">
        <v>17.100000000000001</v>
      </c>
      <c r="B35" s="388" t="s">
        <v>800</v>
      </c>
      <c r="C35" s="564">
        <v>-69560.239999999991</v>
      </c>
      <c r="D35" s="564">
        <v>284521.26</v>
      </c>
      <c r="E35" s="563">
        <f t="shared" si="0"/>
        <v>214961.02000000002</v>
      </c>
      <c r="F35" s="564">
        <v>-162979.60000000009</v>
      </c>
      <c r="G35" s="564">
        <v>0</v>
      </c>
      <c r="H35" s="563">
        <f t="shared" si="1"/>
        <v>-162979.60000000009</v>
      </c>
    </row>
    <row r="36" spans="1:8">
      <c r="A36" s="405">
        <v>17.2</v>
      </c>
      <c r="B36" s="359" t="s">
        <v>801</v>
      </c>
      <c r="C36" s="564">
        <v>-580978.67000000027</v>
      </c>
      <c r="D36" s="564">
        <v>400557.32</v>
      </c>
      <c r="E36" s="563">
        <f t="shared" si="0"/>
        <v>-180421.35000000027</v>
      </c>
      <c r="F36" s="564">
        <v>498542.54000000015</v>
      </c>
      <c r="G36" s="564">
        <v>4554.1200000000008</v>
      </c>
      <c r="H36" s="563">
        <f t="shared" si="1"/>
        <v>503096.66000000015</v>
      </c>
    </row>
    <row r="37" spans="1:8" ht="41.45" customHeight="1">
      <c r="A37" s="405">
        <v>18</v>
      </c>
      <c r="B37" s="389" t="s">
        <v>802</v>
      </c>
      <c r="C37" s="564">
        <f>SUM(C38:C39)</f>
        <v>2628737.1186000002</v>
      </c>
      <c r="D37" s="564">
        <f>SUM(D38:D39)</f>
        <v>-376848.87229505787</v>
      </c>
      <c r="E37" s="563">
        <f t="shared" si="0"/>
        <v>2251888.2463049423</v>
      </c>
      <c r="F37" s="564">
        <f>SUM(F38:F39)</f>
        <v>-2735418.549999997</v>
      </c>
      <c r="G37" s="597">
        <f>SUM(G38:G39)</f>
        <v>1448483.0200000019</v>
      </c>
      <c r="H37" s="563">
        <f t="shared" si="1"/>
        <v>-1286935.5299999951</v>
      </c>
    </row>
    <row r="38" spans="1:8" ht="21">
      <c r="A38" s="405">
        <v>18.100000000000001</v>
      </c>
      <c r="B38" s="374" t="s">
        <v>803</v>
      </c>
      <c r="C38" s="564">
        <v>0</v>
      </c>
      <c r="D38" s="564">
        <v>0</v>
      </c>
      <c r="E38" s="563">
        <f t="shared" si="0"/>
        <v>0</v>
      </c>
      <c r="F38" s="564">
        <v>0</v>
      </c>
      <c r="G38" s="564">
        <v>0</v>
      </c>
      <c r="H38" s="563">
        <f t="shared" si="1"/>
        <v>0</v>
      </c>
    </row>
    <row r="39" spans="1:8">
      <c r="A39" s="405">
        <v>18.2</v>
      </c>
      <c r="B39" s="374" t="s">
        <v>804</v>
      </c>
      <c r="C39" s="564">
        <v>2628737.1186000002</v>
      </c>
      <c r="D39" s="564">
        <v>-376848.87229505787</v>
      </c>
      <c r="E39" s="563">
        <f t="shared" si="0"/>
        <v>2251888.2463049423</v>
      </c>
      <c r="F39" s="564">
        <v>-2735418.549999997</v>
      </c>
      <c r="G39" s="564">
        <v>1448483.0200000019</v>
      </c>
      <c r="H39" s="563">
        <f t="shared" si="1"/>
        <v>-1286935.5299999951</v>
      </c>
    </row>
    <row r="40" spans="1:8" ht="24.6" customHeight="1">
      <c r="A40" s="405">
        <v>19</v>
      </c>
      <c r="B40" s="389" t="s">
        <v>805</v>
      </c>
      <c r="C40" s="564">
        <v>0</v>
      </c>
      <c r="D40" s="564">
        <v>0</v>
      </c>
      <c r="E40" s="563">
        <f t="shared" si="0"/>
        <v>0</v>
      </c>
      <c r="F40" s="564">
        <v>0</v>
      </c>
      <c r="G40" s="564">
        <v>0</v>
      </c>
      <c r="H40" s="563">
        <f t="shared" si="1"/>
        <v>0</v>
      </c>
    </row>
    <row r="41" spans="1:8" ht="24.95" customHeight="1">
      <c r="A41" s="405">
        <v>20</v>
      </c>
      <c r="B41" s="389" t="s">
        <v>806</v>
      </c>
      <c r="C41" s="564">
        <v>0</v>
      </c>
      <c r="D41" s="564">
        <v>0</v>
      </c>
      <c r="E41" s="563">
        <f t="shared" si="0"/>
        <v>0</v>
      </c>
      <c r="F41" s="564">
        <v>-102190.8</v>
      </c>
      <c r="G41" s="564">
        <v>0</v>
      </c>
      <c r="H41" s="563">
        <f t="shared" si="1"/>
        <v>-102190.8</v>
      </c>
    </row>
    <row r="42" spans="1:8" ht="33" customHeight="1">
      <c r="A42" s="405">
        <v>21</v>
      </c>
      <c r="B42" s="390" t="s">
        <v>807</v>
      </c>
      <c r="C42" s="564">
        <v>0</v>
      </c>
      <c r="D42" s="564">
        <v>0</v>
      </c>
      <c r="E42" s="563">
        <f t="shared" si="0"/>
        <v>0</v>
      </c>
      <c r="F42" s="564">
        <v>0</v>
      </c>
      <c r="G42" s="564">
        <v>0</v>
      </c>
      <c r="H42" s="563">
        <f t="shared" si="1"/>
        <v>0</v>
      </c>
    </row>
    <row r="43" spans="1:8">
      <c r="A43" s="405">
        <v>22</v>
      </c>
      <c r="B43" s="391" t="s">
        <v>808</v>
      </c>
      <c r="C43" s="564">
        <f>SUM(C6,C13,C18,C19,C20,C21,C22,C23,C24,C25,C26,C27,C28,C29,C32,C33,C34,C37,C40,C41,C42)</f>
        <v>6348127.1636651289</v>
      </c>
      <c r="D43" s="564">
        <f>SUM(D6,D13,D18,D19,D20,D21,D22,D23,D24,D25,D26,D27,D28,D29,D32,D33,D34,D37,D40,D41,D42)</f>
        <v>18793605.756578773</v>
      </c>
      <c r="E43" s="563">
        <f t="shared" si="0"/>
        <v>25141732.920243904</v>
      </c>
      <c r="F43" s="564">
        <f>SUM(F6,F13,F18,F19,F20,F21,F22,F23,F24,F25,F26,F27,F28,F29,F32,F33,F34,F37,F40,F41,F42)</f>
        <v>8171429.1900000339</v>
      </c>
      <c r="G43" s="564">
        <f>SUM(G6,G13,G18,G19,G20,G21,G22,G23,G24,G25,G26,G27,G28,G29,G32,G33,G34,G37,G40,G41,G42)</f>
        <v>15901294.249999957</v>
      </c>
      <c r="H43" s="563">
        <f t="shared" si="1"/>
        <v>24072723.43999999</v>
      </c>
    </row>
    <row r="44" spans="1:8">
      <c r="A44" s="405">
        <v>23</v>
      </c>
      <c r="B44" s="391" t="s">
        <v>809</v>
      </c>
      <c r="C44" s="564">
        <v>-4640676.9399999995</v>
      </c>
      <c r="D44" s="564">
        <v>0</v>
      </c>
      <c r="E44" s="563">
        <f t="shared" si="0"/>
        <v>-4640676.9399999995</v>
      </c>
      <c r="F44" s="564">
        <v>-3885236</v>
      </c>
      <c r="G44" s="564">
        <v>0</v>
      </c>
      <c r="H44" s="563">
        <f t="shared" si="1"/>
        <v>-3885236</v>
      </c>
    </row>
    <row r="45" spans="1:8">
      <c r="A45" s="405">
        <v>24</v>
      </c>
      <c r="B45" s="391" t="s">
        <v>810</v>
      </c>
      <c r="C45" s="564">
        <f>C43+C44</f>
        <v>1707450.2236651294</v>
      </c>
      <c r="D45" s="564">
        <f>D43+D44</f>
        <v>18793605.756578773</v>
      </c>
      <c r="E45" s="563">
        <f t="shared" si="0"/>
        <v>20501055.980243903</v>
      </c>
      <c r="F45" s="564">
        <f>F43+F44</f>
        <v>4286193.1900000339</v>
      </c>
      <c r="G45" s="564">
        <f>G43+G44</f>
        <v>15901294.249999957</v>
      </c>
      <c r="H45" s="563">
        <f t="shared" si="1"/>
        <v>20187487.43999999</v>
      </c>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47"/>
  <sheetViews>
    <sheetView topLeftCell="A4" zoomScale="70" zoomScaleNormal="70" workbookViewId="0">
      <selection activeCell="J12" sqref="J12"/>
    </sheetView>
  </sheetViews>
  <sheetFormatPr defaultRowHeight="15"/>
  <cols>
    <col min="1" max="1" width="8.7109375" style="403"/>
    <col min="2" max="2" width="87.5703125" bestFit="1" customWidth="1"/>
    <col min="3" max="8" width="12.7109375" customWidth="1"/>
  </cols>
  <sheetData>
    <row r="1" spans="1:9" ht="15.75">
      <c r="A1" s="15" t="s">
        <v>108</v>
      </c>
      <c r="B1" s="270" t="str">
        <f>Info!C2</f>
        <v>სს "ხალიკ ბანკი საქართველო"</v>
      </c>
      <c r="C1" s="14"/>
      <c r="D1" s="196"/>
      <c r="E1" s="196"/>
      <c r="F1" s="196"/>
      <c r="G1" s="196"/>
    </row>
    <row r="2" spans="1:9" ht="15.75">
      <c r="A2" s="15" t="s">
        <v>109</v>
      </c>
      <c r="B2" s="286">
        <f>'1. key ratios'!B2</f>
        <v>45657</v>
      </c>
      <c r="C2" s="27"/>
      <c r="D2" s="16"/>
      <c r="E2" s="16"/>
      <c r="F2" s="16"/>
      <c r="G2" s="16"/>
      <c r="H2" s="1"/>
    </row>
    <row r="3" spans="1:9" ht="15.75">
      <c r="A3" s="15"/>
      <c r="B3" s="14"/>
      <c r="C3" s="27"/>
      <c r="D3" s="16"/>
      <c r="E3" s="16"/>
      <c r="F3" s="16"/>
      <c r="G3" s="16"/>
      <c r="H3" s="1"/>
    </row>
    <row r="4" spans="1:9" ht="15.75">
      <c r="A4" s="816" t="s">
        <v>25</v>
      </c>
      <c r="B4" s="828" t="s">
        <v>151</v>
      </c>
      <c r="C4" s="829" t="s">
        <v>114</v>
      </c>
      <c r="D4" s="829"/>
      <c r="E4" s="829"/>
      <c r="F4" s="829" t="s">
        <v>115</v>
      </c>
      <c r="G4" s="829"/>
      <c r="H4" s="830"/>
    </row>
    <row r="5" spans="1:9">
      <c r="A5" s="816"/>
      <c r="B5" s="828"/>
      <c r="C5" s="378" t="s">
        <v>26</v>
      </c>
      <c r="D5" s="378" t="s">
        <v>88</v>
      </c>
      <c r="E5" s="378" t="s">
        <v>66</v>
      </c>
      <c r="F5" s="378" t="s">
        <v>26</v>
      </c>
      <c r="G5" s="378" t="s">
        <v>88</v>
      </c>
      <c r="H5" s="392" t="s">
        <v>66</v>
      </c>
    </row>
    <row r="6" spans="1:9" ht="15.75">
      <c r="A6" s="393">
        <v>1</v>
      </c>
      <c r="B6" s="394" t="s">
        <v>811</v>
      </c>
      <c r="C6" s="599">
        <v>0</v>
      </c>
      <c r="D6" s="599">
        <v>0</v>
      </c>
      <c r="E6" s="600">
        <f t="shared" ref="E6:E43" si="0">C6+D6</f>
        <v>0</v>
      </c>
      <c r="F6" s="599">
        <v>0</v>
      </c>
      <c r="G6" s="599">
        <v>0</v>
      </c>
      <c r="H6" s="601">
        <f t="shared" ref="H6:H43" si="1">F6+G6</f>
        <v>0</v>
      </c>
      <c r="I6" s="598"/>
    </row>
    <row r="7" spans="1:9" ht="25.5">
      <c r="A7" s="393">
        <v>2</v>
      </c>
      <c r="B7" s="395" t="s">
        <v>177</v>
      </c>
      <c r="C7" s="599">
        <v>0</v>
      </c>
      <c r="D7" s="599">
        <v>0</v>
      </c>
      <c r="E7" s="600">
        <f t="shared" si="0"/>
        <v>0</v>
      </c>
      <c r="F7" s="599">
        <v>0</v>
      </c>
      <c r="G7" s="599">
        <v>0</v>
      </c>
      <c r="H7" s="601">
        <f t="shared" si="1"/>
        <v>0</v>
      </c>
      <c r="I7" s="598"/>
    </row>
    <row r="8" spans="1:9" ht="15.75">
      <c r="A8" s="393">
        <v>3</v>
      </c>
      <c r="B8" s="395" t="s">
        <v>179</v>
      </c>
      <c r="C8" s="599">
        <f>C9+C10</f>
        <v>3469146.12</v>
      </c>
      <c r="D8" s="599">
        <f>D9+D10</f>
        <v>448781533.16000003</v>
      </c>
      <c r="E8" s="600">
        <f t="shared" si="0"/>
        <v>452250679.28000003</v>
      </c>
      <c r="F8" s="599">
        <f>F9+F10</f>
        <v>7213422.8499999996</v>
      </c>
      <c r="G8" s="599">
        <f>G9+G10</f>
        <v>383829051.39999998</v>
      </c>
      <c r="H8" s="601">
        <f t="shared" si="1"/>
        <v>391042474.25</v>
      </c>
      <c r="I8" s="598"/>
    </row>
    <row r="9" spans="1:9" ht="15.75">
      <c r="A9" s="393">
        <v>3.1</v>
      </c>
      <c r="B9" s="396" t="s">
        <v>812</v>
      </c>
      <c r="C9" s="599">
        <v>3469146.12</v>
      </c>
      <c r="D9" s="599">
        <v>448781533.16000003</v>
      </c>
      <c r="E9" s="600">
        <f t="shared" si="0"/>
        <v>452250679.28000003</v>
      </c>
      <c r="F9" s="599">
        <v>7213422.8499999996</v>
      </c>
      <c r="G9" s="599">
        <v>383829051.39999998</v>
      </c>
      <c r="H9" s="601">
        <f t="shared" si="1"/>
        <v>391042474.25</v>
      </c>
      <c r="I9" s="598"/>
    </row>
    <row r="10" spans="1:9" ht="15.75">
      <c r="A10" s="393">
        <v>3.2</v>
      </c>
      <c r="B10" s="396" t="s">
        <v>813</v>
      </c>
      <c r="C10" s="599">
        <v>0</v>
      </c>
      <c r="D10" s="599">
        <v>0</v>
      </c>
      <c r="E10" s="600">
        <f t="shared" si="0"/>
        <v>0</v>
      </c>
      <c r="F10" s="599">
        <v>0</v>
      </c>
      <c r="G10" s="599">
        <v>0</v>
      </c>
      <c r="H10" s="601">
        <f t="shared" si="1"/>
        <v>0</v>
      </c>
      <c r="I10" s="598"/>
    </row>
    <row r="11" spans="1:9" ht="25.5">
      <c r="A11" s="393">
        <v>4</v>
      </c>
      <c r="B11" s="395" t="s">
        <v>178</v>
      </c>
      <c r="C11" s="599">
        <f>C12+C13</f>
        <v>0</v>
      </c>
      <c r="D11" s="599">
        <f>D12+D13</f>
        <v>0</v>
      </c>
      <c r="E11" s="600">
        <f t="shared" si="0"/>
        <v>0</v>
      </c>
      <c r="F11" s="599">
        <f>F12+F13</f>
        <v>0</v>
      </c>
      <c r="G11" s="599">
        <f>G12+G13</f>
        <v>0</v>
      </c>
      <c r="H11" s="601">
        <f t="shared" si="1"/>
        <v>0</v>
      </c>
      <c r="I11" s="598"/>
    </row>
    <row r="12" spans="1:9" ht="15.75">
      <c r="A12" s="393">
        <v>4.0999999999999996</v>
      </c>
      <c r="B12" s="396" t="s">
        <v>814</v>
      </c>
      <c r="C12" s="599">
        <v>0</v>
      </c>
      <c r="D12" s="599">
        <v>0</v>
      </c>
      <c r="E12" s="600">
        <f t="shared" si="0"/>
        <v>0</v>
      </c>
      <c r="F12" s="599">
        <v>0</v>
      </c>
      <c r="G12" s="599">
        <v>0</v>
      </c>
      <c r="H12" s="601">
        <f t="shared" si="1"/>
        <v>0</v>
      </c>
      <c r="I12" s="598"/>
    </row>
    <row r="13" spans="1:9" ht="15.75">
      <c r="A13" s="393">
        <v>4.2</v>
      </c>
      <c r="B13" s="396" t="s">
        <v>815</v>
      </c>
      <c r="C13" s="599">
        <v>0</v>
      </c>
      <c r="D13" s="599">
        <v>0</v>
      </c>
      <c r="E13" s="600">
        <f t="shared" si="0"/>
        <v>0</v>
      </c>
      <c r="F13" s="599">
        <v>0</v>
      </c>
      <c r="G13" s="599">
        <v>0</v>
      </c>
      <c r="H13" s="601">
        <f t="shared" si="1"/>
        <v>0</v>
      </c>
      <c r="I13" s="598"/>
    </row>
    <row r="14" spans="1:9" ht="15.75">
      <c r="A14" s="393">
        <v>5</v>
      </c>
      <c r="B14" s="397" t="s">
        <v>816</v>
      </c>
      <c r="C14" s="599">
        <f>C15+C16+C17+C23+C24+C25+C26</f>
        <v>35819755.619999997</v>
      </c>
      <c r="D14" s="599">
        <f>D15+D16+D17+D23+D24+D25+D26</f>
        <v>1481149388.73</v>
      </c>
      <c r="E14" s="600">
        <f t="shared" si="0"/>
        <v>1516969144.3499999</v>
      </c>
      <c r="F14" s="599">
        <f>F15+F16+F17+F23+F24+F25+F26</f>
        <v>27846793</v>
      </c>
      <c r="G14" s="599">
        <f>G15+G16+G17+G23+G24+G25+G26</f>
        <v>1370364125.8200002</v>
      </c>
      <c r="H14" s="601">
        <f t="shared" si="1"/>
        <v>1398210918.8200002</v>
      </c>
      <c r="I14" s="598"/>
    </row>
    <row r="15" spans="1:9" ht="15.75">
      <c r="A15" s="393">
        <v>5.0999999999999996</v>
      </c>
      <c r="B15" s="398" t="s">
        <v>817</v>
      </c>
      <c r="C15" s="599">
        <v>9694392.6199999992</v>
      </c>
      <c r="D15" s="599">
        <v>8565059.6600000001</v>
      </c>
      <c r="E15" s="600">
        <f t="shared" si="0"/>
        <v>18259452.280000001</v>
      </c>
      <c r="F15" s="599">
        <v>6447074</v>
      </c>
      <c r="G15" s="599">
        <v>10701240.140000001</v>
      </c>
      <c r="H15" s="601">
        <f t="shared" si="1"/>
        <v>17148314.140000001</v>
      </c>
      <c r="I15" s="598"/>
    </row>
    <row r="16" spans="1:9" ht="15.75">
      <c r="A16" s="393">
        <v>5.2</v>
      </c>
      <c r="B16" s="398" t="s">
        <v>818</v>
      </c>
      <c r="C16" s="599">
        <v>0</v>
      </c>
      <c r="D16" s="599">
        <v>0</v>
      </c>
      <c r="E16" s="600">
        <f t="shared" si="0"/>
        <v>0</v>
      </c>
      <c r="F16" s="599">
        <v>0</v>
      </c>
      <c r="G16" s="599">
        <v>0</v>
      </c>
      <c r="H16" s="601">
        <f t="shared" si="1"/>
        <v>0</v>
      </c>
      <c r="I16" s="598"/>
    </row>
    <row r="17" spans="1:9" ht="15.75">
      <c r="A17" s="393">
        <v>5.3</v>
      </c>
      <c r="B17" s="398" t="s">
        <v>819</v>
      </c>
      <c r="C17" s="599">
        <f>C18+C19+C20+C21+C22</f>
        <v>26125363</v>
      </c>
      <c r="D17" s="599">
        <f>D18+D19+D20+D21+D22</f>
        <v>1314591235.51</v>
      </c>
      <c r="E17" s="600">
        <f t="shared" si="0"/>
        <v>1340716598.51</v>
      </c>
      <c r="F17" s="599">
        <f>F18+F19+F20+F21+F22</f>
        <v>21298822</v>
      </c>
      <c r="G17" s="599">
        <f>G18+G19+G20+G21+G22</f>
        <v>1301695162.73</v>
      </c>
      <c r="H17" s="601">
        <f t="shared" si="1"/>
        <v>1322993984.73</v>
      </c>
      <c r="I17" s="598"/>
    </row>
    <row r="18" spans="1:9" ht="15.75">
      <c r="A18" s="393" t="s">
        <v>180</v>
      </c>
      <c r="B18" s="399" t="s">
        <v>820</v>
      </c>
      <c r="C18" s="599">
        <v>4700359</v>
      </c>
      <c r="D18" s="599">
        <v>464698927.52999997</v>
      </c>
      <c r="E18" s="600">
        <f t="shared" si="0"/>
        <v>469399286.52999997</v>
      </c>
      <c r="F18" s="599">
        <v>9267095</v>
      </c>
      <c r="G18" s="599">
        <v>390795718.88</v>
      </c>
      <c r="H18" s="601">
        <f t="shared" si="1"/>
        <v>400062813.88</v>
      </c>
      <c r="I18" s="598"/>
    </row>
    <row r="19" spans="1:9" ht="15.75">
      <c r="A19" s="393" t="s">
        <v>181</v>
      </c>
      <c r="B19" s="400" t="s">
        <v>821</v>
      </c>
      <c r="C19" s="599">
        <v>0</v>
      </c>
      <c r="D19" s="599">
        <v>408222825.29000002</v>
      </c>
      <c r="E19" s="600">
        <f t="shared" si="0"/>
        <v>408222825.29000002</v>
      </c>
      <c r="F19" s="599">
        <v>0</v>
      </c>
      <c r="G19" s="599">
        <v>419925363.25</v>
      </c>
      <c r="H19" s="601">
        <f t="shared" si="1"/>
        <v>419925363.25</v>
      </c>
      <c r="I19" s="598"/>
    </row>
    <row r="20" spans="1:9" ht="15.75">
      <c r="A20" s="393" t="s">
        <v>182</v>
      </c>
      <c r="B20" s="400" t="s">
        <v>822</v>
      </c>
      <c r="C20" s="599">
        <v>0</v>
      </c>
      <c r="D20" s="599">
        <v>3009961.79</v>
      </c>
      <c r="E20" s="600">
        <f t="shared" si="0"/>
        <v>3009961.79</v>
      </c>
      <c r="F20" s="599">
        <v>0</v>
      </c>
      <c r="G20" s="599">
        <v>2318574.77</v>
      </c>
      <c r="H20" s="601">
        <f t="shared" si="1"/>
        <v>2318574.77</v>
      </c>
      <c r="I20" s="598"/>
    </row>
    <row r="21" spans="1:9" ht="15.75">
      <c r="A21" s="393" t="s">
        <v>183</v>
      </c>
      <c r="B21" s="400" t="s">
        <v>823</v>
      </c>
      <c r="C21" s="599">
        <v>1425004</v>
      </c>
      <c r="D21" s="599">
        <v>227492120.66999999</v>
      </c>
      <c r="E21" s="600">
        <f t="shared" si="0"/>
        <v>228917124.66999999</v>
      </c>
      <c r="F21" s="599">
        <v>2003118</v>
      </c>
      <c r="G21" s="599">
        <v>179335684.27000001</v>
      </c>
      <c r="H21" s="601">
        <f t="shared" si="1"/>
        <v>181338802.27000001</v>
      </c>
      <c r="I21" s="598"/>
    </row>
    <row r="22" spans="1:9" ht="15.75">
      <c r="A22" s="393" t="s">
        <v>184</v>
      </c>
      <c r="B22" s="400" t="s">
        <v>541</v>
      </c>
      <c r="C22" s="599">
        <v>20000000</v>
      </c>
      <c r="D22" s="599">
        <v>211167400.22999999</v>
      </c>
      <c r="E22" s="600">
        <f t="shared" si="0"/>
        <v>231167400.22999999</v>
      </c>
      <c r="F22" s="599">
        <v>10028609</v>
      </c>
      <c r="G22" s="599">
        <v>309319821.56</v>
      </c>
      <c r="H22" s="601">
        <f t="shared" si="1"/>
        <v>319348430.56</v>
      </c>
      <c r="I22" s="598"/>
    </row>
    <row r="23" spans="1:9" ht="15.75">
      <c r="A23" s="393">
        <v>5.4</v>
      </c>
      <c r="B23" s="398" t="s">
        <v>824</v>
      </c>
      <c r="C23" s="599">
        <v>0</v>
      </c>
      <c r="D23" s="599">
        <v>157993093.56</v>
      </c>
      <c r="E23" s="600">
        <f t="shared" si="0"/>
        <v>157993093.56</v>
      </c>
      <c r="F23" s="599">
        <v>100897</v>
      </c>
      <c r="G23" s="599">
        <v>57967722.950000003</v>
      </c>
      <c r="H23" s="601">
        <f t="shared" si="1"/>
        <v>58068619.950000003</v>
      </c>
      <c r="I23" s="598"/>
    </row>
    <row r="24" spans="1:9" ht="15.75">
      <c r="A24" s="393">
        <v>5.5</v>
      </c>
      <c r="B24" s="398" t="s">
        <v>825</v>
      </c>
      <c r="C24" s="599">
        <v>0</v>
      </c>
      <c r="D24" s="599">
        <v>0</v>
      </c>
      <c r="E24" s="600">
        <f t="shared" si="0"/>
        <v>0</v>
      </c>
      <c r="F24" s="599">
        <v>0</v>
      </c>
      <c r="G24" s="599">
        <v>0</v>
      </c>
      <c r="H24" s="601">
        <f t="shared" si="1"/>
        <v>0</v>
      </c>
      <c r="I24" s="598"/>
    </row>
    <row r="25" spans="1:9" ht="15.75">
      <c r="A25" s="393">
        <v>5.6</v>
      </c>
      <c r="B25" s="398" t="s">
        <v>826</v>
      </c>
      <c r="C25" s="599">
        <v>0</v>
      </c>
      <c r="D25" s="599">
        <v>0</v>
      </c>
      <c r="E25" s="600">
        <f t="shared" si="0"/>
        <v>0</v>
      </c>
      <c r="F25" s="599">
        <v>0</v>
      </c>
      <c r="G25" s="599">
        <v>0</v>
      </c>
      <c r="H25" s="601">
        <f t="shared" si="1"/>
        <v>0</v>
      </c>
      <c r="I25" s="598"/>
    </row>
    <row r="26" spans="1:9" ht="15.75">
      <c r="A26" s="393">
        <v>5.7</v>
      </c>
      <c r="B26" s="398" t="s">
        <v>541</v>
      </c>
      <c r="C26" s="599">
        <v>0</v>
      </c>
      <c r="D26" s="599">
        <v>0</v>
      </c>
      <c r="E26" s="600">
        <f t="shared" si="0"/>
        <v>0</v>
      </c>
      <c r="F26" s="599">
        <v>0</v>
      </c>
      <c r="G26" s="599">
        <v>0</v>
      </c>
      <c r="H26" s="601">
        <f t="shared" si="1"/>
        <v>0</v>
      </c>
      <c r="I26" s="598"/>
    </row>
    <row r="27" spans="1:9" ht="15.75">
      <c r="A27" s="393">
        <v>6</v>
      </c>
      <c r="B27" s="397" t="s">
        <v>827</v>
      </c>
      <c r="C27" s="599">
        <v>0</v>
      </c>
      <c r="D27" s="599">
        <v>0</v>
      </c>
      <c r="E27" s="600">
        <f t="shared" si="0"/>
        <v>0</v>
      </c>
      <c r="F27" s="599">
        <v>6121782.4699999997</v>
      </c>
      <c r="G27" s="599">
        <v>30299274.870000001</v>
      </c>
      <c r="H27" s="601">
        <f t="shared" si="1"/>
        <v>36421057.340000004</v>
      </c>
      <c r="I27" s="598"/>
    </row>
    <row r="28" spans="1:9" ht="15.75">
      <c r="A28" s="393">
        <v>7</v>
      </c>
      <c r="B28" s="397" t="s">
        <v>828</v>
      </c>
      <c r="C28" s="599">
        <v>19329133.678887837</v>
      </c>
      <c r="D28" s="599">
        <v>5253096.9841213748</v>
      </c>
      <c r="E28" s="600">
        <f t="shared" si="0"/>
        <v>24582230.663009211</v>
      </c>
      <c r="F28" s="599">
        <v>9547754.6471676044</v>
      </c>
      <c r="G28" s="599">
        <v>4299169.6399745326</v>
      </c>
      <c r="H28" s="601">
        <f t="shared" si="1"/>
        <v>13846924.287142137</v>
      </c>
      <c r="I28" s="598"/>
    </row>
    <row r="29" spans="1:9" ht="15.75">
      <c r="A29" s="393">
        <v>8</v>
      </c>
      <c r="B29" s="397" t="s">
        <v>829</v>
      </c>
      <c r="C29" s="599">
        <v>0</v>
      </c>
      <c r="D29" s="599">
        <v>0</v>
      </c>
      <c r="E29" s="600">
        <f t="shared" si="0"/>
        <v>0</v>
      </c>
      <c r="F29" s="599">
        <v>0</v>
      </c>
      <c r="G29" s="599">
        <v>0</v>
      </c>
      <c r="H29" s="601">
        <f t="shared" si="1"/>
        <v>0</v>
      </c>
      <c r="I29" s="598"/>
    </row>
    <row r="30" spans="1:9" ht="15.75">
      <c r="A30" s="393">
        <v>9</v>
      </c>
      <c r="B30" s="395" t="s">
        <v>185</v>
      </c>
      <c r="C30" s="599">
        <f>C31+C32+C33+C34+C35+C36+C37</f>
        <v>45314619.5</v>
      </c>
      <c r="D30" s="599">
        <f>D31+D32+D33+D34+D35+D36+D37</f>
        <v>43835200</v>
      </c>
      <c r="E30" s="600">
        <f t="shared" si="0"/>
        <v>89149819.5</v>
      </c>
      <c r="F30" s="599">
        <f>F31+F32+F33+F34+F35+F36+F37</f>
        <v>5643144</v>
      </c>
      <c r="G30" s="599">
        <f>G31+G32+G33+G34+G35+G36+G37</f>
        <v>5684400</v>
      </c>
      <c r="H30" s="601">
        <f t="shared" si="1"/>
        <v>11327544</v>
      </c>
      <c r="I30" s="598"/>
    </row>
    <row r="31" spans="1:9" ht="25.5">
      <c r="A31" s="393">
        <v>9.1</v>
      </c>
      <c r="B31" s="396" t="s">
        <v>830</v>
      </c>
      <c r="C31" s="599">
        <v>45314619.5</v>
      </c>
      <c r="D31" s="599">
        <v>0</v>
      </c>
      <c r="E31" s="600">
        <f t="shared" si="0"/>
        <v>45314619.5</v>
      </c>
      <c r="F31" s="599">
        <v>5643144</v>
      </c>
      <c r="G31" s="599">
        <v>0</v>
      </c>
      <c r="H31" s="601">
        <f t="shared" si="1"/>
        <v>5643144</v>
      </c>
      <c r="I31" s="598"/>
    </row>
    <row r="32" spans="1:9" ht="25.5">
      <c r="A32" s="393">
        <v>9.1999999999999993</v>
      </c>
      <c r="B32" s="396" t="s">
        <v>831</v>
      </c>
      <c r="C32" s="599">
        <v>0</v>
      </c>
      <c r="D32" s="599">
        <v>43835200</v>
      </c>
      <c r="E32" s="600">
        <f t="shared" si="0"/>
        <v>43835200</v>
      </c>
      <c r="F32" s="599">
        <v>0</v>
      </c>
      <c r="G32" s="599">
        <v>5684400</v>
      </c>
      <c r="H32" s="601">
        <f t="shared" si="1"/>
        <v>5684400</v>
      </c>
      <c r="I32" s="598"/>
    </row>
    <row r="33" spans="1:9" ht="25.5">
      <c r="A33" s="393">
        <v>9.3000000000000007</v>
      </c>
      <c r="B33" s="396" t="s">
        <v>832</v>
      </c>
      <c r="C33" s="599">
        <v>0</v>
      </c>
      <c r="D33" s="599">
        <v>0</v>
      </c>
      <c r="E33" s="600">
        <f t="shared" si="0"/>
        <v>0</v>
      </c>
      <c r="F33" s="599">
        <v>0</v>
      </c>
      <c r="G33" s="599">
        <v>0</v>
      </c>
      <c r="H33" s="601">
        <f t="shared" si="1"/>
        <v>0</v>
      </c>
      <c r="I33" s="598"/>
    </row>
    <row r="34" spans="1:9" ht="15.75">
      <c r="A34" s="393">
        <v>9.4</v>
      </c>
      <c r="B34" s="396" t="s">
        <v>833</v>
      </c>
      <c r="C34" s="599">
        <v>0</v>
      </c>
      <c r="D34" s="599">
        <v>0</v>
      </c>
      <c r="E34" s="600">
        <f t="shared" si="0"/>
        <v>0</v>
      </c>
      <c r="F34" s="599">
        <v>0</v>
      </c>
      <c r="G34" s="599">
        <v>0</v>
      </c>
      <c r="H34" s="601">
        <f t="shared" si="1"/>
        <v>0</v>
      </c>
      <c r="I34" s="598"/>
    </row>
    <row r="35" spans="1:9" ht="15.75">
      <c r="A35" s="393">
        <v>9.5</v>
      </c>
      <c r="B35" s="396" t="s">
        <v>834</v>
      </c>
      <c r="C35" s="599">
        <v>0</v>
      </c>
      <c r="D35" s="599">
        <v>0</v>
      </c>
      <c r="E35" s="600">
        <f t="shared" si="0"/>
        <v>0</v>
      </c>
      <c r="F35" s="599">
        <v>0</v>
      </c>
      <c r="G35" s="599">
        <v>0</v>
      </c>
      <c r="H35" s="601">
        <f t="shared" si="1"/>
        <v>0</v>
      </c>
      <c r="I35" s="598"/>
    </row>
    <row r="36" spans="1:9" ht="25.5">
      <c r="A36" s="393">
        <v>9.6</v>
      </c>
      <c r="B36" s="396" t="s">
        <v>835</v>
      </c>
      <c r="C36" s="599">
        <v>0</v>
      </c>
      <c r="D36" s="599">
        <v>0</v>
      </c>
      <c r="E36" s="600">
        <f t="shared" si="0"/>
        <v>0</v>
      </c>
      <c r="F36" s="599">
        <v>0</v>
      </c>
      <c r="G36" s="599">
        <v>0</v>
      </c>
      <c r="H36" s="601">
        <f t="shared" si="1"/>
        <v>0</v>
      </c>
      <c r="I36" s="598"/>
    </row>
    <row r="37" spans="1:9" ht="25.5">
      <c r="A37" s="393">
        <v>9.6999999999999993</v>
      </c>
      <c r="B37" s="396" t="s">
        <v>836</v>
      </c>
      <c r="C37" s="599">
        <v>0</v>
      </c>
      <c r="D37" s="599">
        <v>0</v>
      </c>
      <c r="E37" s="600">
        <f t="shared" si="0"/>
        <v>0</v>
      </c>
      <c r="F37" s="599">
        <v>0</v>
      </c>
      <c r="G37" s="599">
        <v>0</v>
      </c>
      <c r="H37" s="601">
        <f t="shared" si="1"/>
        <v>0</v>
      </c>
      <c r="I37" s="598"/>
    </row>
    <row r="38" spans="1:9" ht="15.75">
      <c r="A38" s="393">
        <v>10</v>
      </c>
      <c r="B38" s="401" t="s">
        <v>837</v>
      </c>
      <c r="C38" s="599">
        <f>C41+C42</f>
        <v>1207.97</v>
      </c>
      <c r="D38" s="599">
        <f>D41+D42</f>
        <v>933718.90999999992</v>
      </c>
      <c r="E38" s="600">
        <f t="shared" si="0"/>
        <v>934926.87999999989</v>
      </c>
      <c r="F38" s="599">
        <f>F41+F42</f>
        <v>2120027.4500000002</v>
      </c>
      <c r="G38" s="599">
        <f>G41+G42</f>
        <v>2882056.48</v>
      </c>
      <c r="H38" s="601">
        <f t="shared" si="1"/>
        <v>5002083.93</v>
      </c>
      <c r="I38" s="598"/>
    </row>
    <row r="39" spans="1:9" ht="15.75">
      <c r="A39" s="393">
        <v>10.1</v>
      </c>
      <c r="B39" s="396" t="s">
        <v>838</v>
      </c>
      <c r="C39" s="599">
        <v>0</v>
      </c>
      <c r="D39" s="599">
        <v>858.8</v>
      </c>
      <c r="E39" s="600">
        <f t="shared" si="0"/>
        <v>858.8</v>
      </c>
      <c r="F39" s="599">
        <v>0</v>
      </c>
      <c r="G39" s="599">
        <v>6362.7</v>
      </c>
      <c r="H39" s="601">
        <f t="shared" si="1"/>
        <v>6362.7</v>
      </c>
      <c r="I39" s="598"/>
    </row>
    <row r="40" spans="1:9" ht="25.5">
      <c r="A40" s="393">
        <v>10.199999999999999</v>
      </c>
      <c r="B40" s="396" t="s">
        <v>839</v>
      </c>
      <c r="C40" s="599">
        <v>152837.71</v>
      </c>
      <c r="D40" s="599">
        <v>644344.79</v>
      </c>
      <c r="E40" s="600">
        <f t="shared" si="0"/>
        <v>797182.5</v>
      </c>
      <c r="F40" s="599">
        <v>1132739.3700000001</v>
      </c>
      <c r="G40" s="599">
        <v>2058920.4</v>
      </c>
      <c r="H40" s="601">
        <f t="shared" si="1"/>
        <v>3191659.77</v>
      </c>
      <c r="I40" s="598"/>
    </row>
    <row r="41" spans="1:9" ht="25.5">
      <c r="A41" s="393">
        <v>10.3</v>
      </c>
      <c r="B41" s="396" t="s">
        <v>840</v>
      </c>
      <c r="C41" s="599">
        <v>0</v>
      </c>
      <c r="D41" s="599">
        <v>6352.19</v>
      </c>
      <c r="E41" s="600">
        <f t="shared" si="0"/>
        <v>6352.19</v>
      </c>
      <c r="F41" s="599">
        <v>17309.73</v>
      </c>
      <c r="G41" s="599">
        <v>75273.31</v>
      </c>
      <c r="H41" s="601">
        <f t="shared" si="1"/>
        <v>92583.039999999994</v>
      </c>
      <c r="I41" s="598"/>
    </row>
    <row r="42" spans="1:9" ht="25.5">
      <c r="A42" s="393">
        <v>10.4</v>
      </c>
      <c r="B42" s="396" t="s">
        <v>841</v>
      </c>
      <c r="C42" s="599">
        <v>1207.97</v>
      </c>
      <c r="D42" s="599">
        <v>927366.72</v>
      </c>
      <c r="E42" s="600">
        <f t="shared" si="0"/>
        <v>928574.69</v>
      </c>
      <c r="F42" s="599">
        <v>2102717.7200000002</v>
      </c>
      <c r="G42" s="599">
        <v>2806783.17</v>
      </c>
      <c r="H42" s="601">
        <f t="shared" si="1"/>
        <v>4909500.8900000006</v>
      </c>
      <c r="I42" s="598"/>
    </row>
    <row r="43" spans="1:9" ht="15.75">
      <c r="A43" s="393">
        <v>11</v>
      </c>
      <c r="B43" s="402" t="s">
        <v>186</v>
      </c>
      <c r="C43" s="599">
        <v>0</v>
      </c>
      <c r="D43" s="599">
        <v>0</v>
      </c>
      <c r="E43" s="600">
        <f t="shared" si="0"/>
        <v>0</v>
      </c>
      <c r="F43" s="599">
        <v>0</v>
      </c>
      <c r="G43" s="599">
        <v>0</v>
      </c>
      <c r="H43" s="601">
        <f t="shared" si="1"/>
        <v>0</v>
      </c>
      <c r="I43" s="598"/>
    </row>
    <row r="44" spans="1:9" ht="15.75">
      <c r="C44" s="404"/>
      <c r="D44" s="404"/>
      <c r="E44" s="404"/>
      <c r="F44" s="404"/>
      <c r="G44" s="404"/>
      <c r="H44" s="404"/>
    </row>
    <row r="45" spans="1:9" ht="15.75">
      <c r="C45" s="404"/>
      <c r="D45" s="404"/>
      <c r="E45" s="404"/>
      <c r="F45" s="404"/>
      <c r="G45" s="404"/>
      <c r="H45" s="404"/>
    </row>
    <row r="46" spans="1:9" ht="15.75">
      <c r="C46" s="404"/>
      <c r="D46" s="404"/>
      <c r="E46" s="404"/>
      <c r="F46" s="404"/>
      <c r="G46" s="404"/>
      <c r="H46" s="404"/>
    </row>
    <row r="47" spans="1:9" ht="15.75">
      <c r="C47" s="404"/>
      <c r="D47" s="404"/>
      <c r="E47" s="404"/>
      <c r="F47" s="404"/>
      <c r="G47" s="404"/>
      <c r="H47" s="404"/>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18"/>
  <sheetViews>
    <sheetView zoomScaleNormal="100" workbookViewId="0">
      <pane xSplit="1" ySplit="4" topLeftCell="B5" activePane="bottomRight" state="frozen"/>
      <selection activeCell="J12" sqref="J12"/>
      <selection pane="topRight" activeCell="J12" sqref="J12"/>
      <selection pane="bottomLeft" activeCell="J12" sqref="J12"/>
      <selection pane="bottomRight" activeCell="J12" sqref="J12"/>
    </sheetView>
  </sheetViews>
  <sheetFormatPr defaultColWidth="9.140625" defaultRowHeight="12.75"/>
  <cols>
    <col min="1" max="1" width="9.5703125" style="2" bestFit="1" customWidth="1"/>
    <col min="2" max="2" width="93.5703125" style="2" customWidth="1"/>
    <col min="3" max="4" width="10.85546875" style="2" customWidth="1"/>
    <col min="5" max="5" width="11.28515625" style="11" customWidth="1"/>
    <col min="6" max="7" width="10.85546875" style="11" customWidth="1"/>
    <col min="8" max="11" width="9.7109375" style="11" customWidth="1"/>
    <col min="12" max="16384" width="9.140625" style="11"/>
  </cols>
  <sheetData>
    <row r="1" spans="1:8" ht="15">
      <c r="A1" s="15" t="s">
        <v>108</v>
      </c>
      <c r="B1" s="14" t="str">
        <f>Info!C2</f>
        <v>სს "ხალიკ ბანკი საქართველო"</v>
      </c>
      <c r="C1" s="14"/>
      <c r="D1" s="196"/>
    </row>
    <row r="2" spans="1:8" ht="15">
      <c r="A2" s="15" t="s">
        <v>109</v>
      </c>
      <c r="B2" s="286">
        <f>'1. key ratios'!B2</f>
        <v>45657</v>
      </c>
      <c r="C2" s="27"/>
      <c r="D2" s="16"/>
      <c r="E2" s="10"/>
      <c r="F2" s="10"/>
      <c r="G2" s="10"/>
      <c r="H2" s="10"/>
    </row>
    <row r="3" spans="1:8" ht="15">
      <c r="A3" s="15"/>
      <c r="B3" s="14"/>
      <c r="C3" s="27"/>
      <c r="D3" s="16"/>
      <c r="E3" s="10"/>
      <c r="F3" s="10"/>
      <c r="G3" s="10"/>
      <c r="H3" s="10"/>
    </row>
    <row r="4" spans="1:8" ht="15" customHeight="1" thickBot="1">
      <c r="A4" s="138" t="s">
        <v>253</v>
      </c>
      <c r="B4" s="139" t="s">
        <v>107</v>
      </c>
      <c r="C4" s="140" t="s">
        <v>87</v>
      </c>
    </row>
    <row r="5" spans="1:8" ht="15" customHeight="1">
      <c r="A5" s="136" t="s">
        <v>25</v>
      </c>
      <c r="B5" s="137"/>
      <c r="C5" s="284" t="str">
        <f>INT((MONTH($B$2))/3)&amp;"Q"&amp;"-"&amp;YEAR($B$2)</f>
        <v>4Q-2024</v>
      </c>
      <c r="D5" s="284" t="str">
        <f>IF(INT(MONTH($B$2))=3, "4"&amp;"Q"&amp;"-"&amp;YEAR($B$2)-1, IF(INT(MONTH($B$2))=6, "1"&amp;"Q"&amp;"-"&amp;YEAR($B$2), IF(INT(MONTH($B$2))=9, "2"&amp;"Q"&amp;"-"&amp;YEAR($B$2),IF(INT(MONTH($B$2))=12, "3"&amp;"Q"&amp;"-"&amp;YEAR($B$2), 0))))</f>
        <v>3Q-2024</v>
      </c>
      <c r="E5" s="284" t="str">
        <f>IF(INT(MONTH($B$2))=3, "3"&amp;"Q"&amp;"-"&amp;YEAR($B$2)-1, IF(INT(MONTH($B$2))=6, "4"&amp;"Q"&amp;"-"&amp;YEAR($B$2)-1, IF(INT(MONTH($B$2))=9, "1"&amp;"Q"&amp;"-"&amp;YEAR($B$2),IF(INT(MONTH($B$2))=12, "2"&amp;"Q"&amp;"-"&amp;YEAR($B$2), 0))))</f>
        <v>2Q-2024</v>
      </c>
      <c r="F5" s="284" t="str">
        <f>IF(INT(MONTH($B$2))=3, "2"&amp;"Q"&amp;"-"&amp;YEAR($B$2)-1, IF(INT(MONTH($B$2))=6, "3"&amp;"Q"&amp;"-"&amp;YEAR($B$2)-1, IF(INT(MONTH($B$2))=9, "4"&amp;"Q"&amp;"-"&amp;YEAR($B$2)-1,IF(INT(MONTH($B$2))=12, "1"&amp;"Q"&amp;"-"&amp;YEAR($B$2), 0))))</f>
        <v>1Q-2024</v>
      </c>
      <c r="G5" s="284" t="str">
        <f>IF(INT(MONTH($B$2))=3, "1"&amp;"Q"&amp;"-"&amp;YEAR($B$2)-1, IF(INT(MONTH($B$2))=6, "2"&amp;"Q"&amp;"-"&amp;YEAR($B$2)-1, IF(INT(MONTH($B$2))=9, "3"&amp;"Q"&amp;"-"&amp;YEAR($B$2)-1,IF(INT(MONTH($B$2))=12, "4"&amp;"Q"&amp;"-"&amp;YEAR($B$2)-1, 0))))</f>
        <v>4Q-2023</v>
      </c>
    </row>
    <row r="6" spans="1:8" ht="15" customHeight="1">
      <c r="A6" s="231">
        <v>1</v>
      </c>
      <c r="B6" s="274" t="s">
        <v>112</v>
      </c>
      <c r="C6" s="232">
        <f>C7+C9+C10</f>
        <v>849309233.90843165</v>
      </c>
      <c r="D6" s="277">
        <f>D7+D9+D10</f>
        <v>791533762.24777734</v>
      </c>
      <c r="E6" s="233">
        <f t="shared" ref="E6:G6" si="0">E7+E9+E10</f>
        <v>775789739.15698862</v>
      </c>
      <c r="F6" s="232">
        <f t="shared" si="0"/>
        <v>783938039.72430396</v>
      </c>
      <c r="G6" s="278">
        <f t="shared" si="0"/>
        <v>752963243.98544943</v>
      </c>
    </row>
    <row r="7" spans="1:8" ht="15" customHeight="1">
      <c r="A7" s="231">
        <v>1.1000000000000001</v>
      </c>
      <c r="B7" s="234" t="s">
        <v>436</v>
      </c>
      <c r="C7" s="602">
        <v>828351804.25493968</v>
      </c>
      <c r="D7" s="603">
        <v>771246465.81132388</v>
      </c>
      <c r="E7" s="602">
        <v>753854660.97678208</v>
      </c>
      <c r="F7" s="602">
        <v>767833702.63809061</v>
      </c>
      <c r="G7" s="604">
        <v>738587918.8563956</v>
      </c>
    </row>
    <row r="8" spans="1:8" ht="25.5">
      <c r="A8" s="231" t="s">
        <v>157</v>
      </c>
      <c r="B8" s="235" t="s">
        <v>250</v>
      </c>
      <c r="C8" s="602">
        <v>0</v>
      </c>
      <c r="D8" s="603">
        <v>0</v>
      </c>
      <c r="E8" s="602">
        <v>0</v>
      </c>
      <c r="F8" s="602">
        <v>0</v>
      </c>
      <c r="G8" s="604">
        <v>0</v>
      </c>
    </row>
    <row r="9" spans="1:8" ht="15" customHeight="1">
      <c r="A9" s="231">
        <v>1.2</v>
      </c>
      <c r="B9" s="234" t="s">
        <v>21</v>
      </c>
      <c r="C9" s="602">
        <v>20051137.263492011</v>
      </c>
      <c r="D9" s="603">
        <v>18794909.967453465</v>
      </c>
      <c r="E9" s="602">
        <v>20566070.366206549</v>
      </c>
      <c r="F9" s="602">
        <v>15605576.93421334</v>
      </c>
      <c r="G9" s="604">
        <v>14262462.249053821</v>
      </c>
    </row>
    <row r="10" spans="1:8" ht="15" customHeight="1">
      <c r="A10" s="231">
        <v>1.3</v>
      </c>
      <c r="B10" s="275" t="s">
        <v>74</v>
      </c>
      <c r="C10" s="605">
        <v>906292.39</v>
      </c>
      <c r="D10" s="603">
        <v>1492386.469</v>
      </c>
      <c r="E10" s="605">
        <v>1369007.814</v>
      </c>
      <c r="F10" s="602">
        <v>498760.15200000006</v>
      </c>
      <c r="G10" s="606">
        <v>112862.88</v>
      </c>
    </row>
    <row r="11" spans="1:8" ht="15" customHeight="1">
      <c r="A11" s="231">
        <v>2</v>
      </c>
      <c r="B11" s="274" t="s">
        <v>113</v>
      </c>
      <c r="C11" s="602">
        <v>2442101.3658788437</v>
      </c>
      <c r="D11" s="603">
        <v>1697829.8447199159</v>
      </c>
      <c r="E11" s="602">
        <v>2472731.2712426311</v>
      </c>
      <c r="F11" s="602">
        <v>4632050.3931397181</v>
      </c>
      <c r="G11" s="604">
        <v>244437.90878629903</v>
      </c>
    </row>
    <row r="12" spans="1:8" ht="15" customHeight="1">
      <c r="A12" s="237">
        <v>3</v>
      </c>
      <c r="B12" s="276" t="s">
        <v>111</v>
      </c>
      <c r="C12" s="605">
        <v>86965483.489961848</v>
      </c>
      <c r="D12" s="603">
        <v>77020183.024999976</v>
      </c>
      <c r="E12" s="605">
        <v>77020183.024999976</v>
      </c>
      <c r="F12" s="602">
        <v>77020183.024999976</v>
      </c>
      <c r="G12" s="606">
        <v>66052863.56171196</v>
      </c>
    </row>
    <row r="13" spans="1:8" ht="15" customHeight="1" thickBot="1">
      <c r="A13" s="80">
        <v>4</v>
      </c>
      <c r="B13" s="281" t="s">
        <v>158</v>
      </c>
      <c r="C13" s="155">
        <f>C6+C11+C12</f>
        <v>938716818.76427233</v>
      </c>
      <c r="D13" s="279">
        <f>D6+D11+D12</f>
        <v>870251775.11749721</v>
      </c>
      <c r="E13" s="156">
        <f t="shared" ref="E13:G13" si="1">E6+E11+E12</f>
        <v>855282653.45323122</v>
      </c>
      <c r="F13" s="155">
        <f t="shared" si="1"/>
        <v>865590273.14244366</v>
      </c>
      <c r="G13" s="280">
        <f t="shared" si="1"/>
        <v>819260545.45594764</v>
      </c>
    </row>
    <row r="14" spans="1:8">
      <c r="B14" s="21"/>
    </row>
    <row r="15" spans="1:8" ht="25.5">
      <c r="B15" s="64" t="s">
        <v>437</v>
      </c>
    </row>
    <row r="16" spans="1:8">
      <c r="B16" s="64"/>
    </row>
    <row r="17" spans="2:2">
      <c r="B17" s="64"/>
    </row>
    <row r="18" spans="2:2">
      <c r="B18" s="64"/>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35"/>
  <sheetViews>
    <sheetView showGridLines="0" zoomScaleNormal="100" workbookViewId="0">
      <pane xSplit="1" ySplit="4" topLeftCell="B5" activePane="bottomRight" state="frozen"/>
      <selection activeCell="J12" sqref="J12"/>
      <selection pane="topRight" activeCell="J12" sqref="J12"/>
      <selection pane="bottomLeft" activeCell="J12" sqref="J12"/>
      <selection pane="bottomRight" activeCell="J12" sqref="J12"/>
    </sheetView>
  </sheetViews>
  <sheetFormatPr defaultRowHeight="15"/>
  <cols>
    <col min="1" max="1" width="9.5703125" style="2" bestFit="1" customWidth="1"/>
    <col min="2" max="2" width="58.85546875" style="2" customWidth="1"/>
    <col min="3" max="3" width="34.28515625" style="2" customWidth="1"/>
  </cols>
  <sheetData>
    <row r="1" spans="1:8">
      <c r="A1" s="2" t="s">
        <v>108</v>
      </c>
      <c r="B1" s="196" t="str">
        <f>Info!C2</f>
        <v>სს "ხალიკ ბანკი საქართველო"</v>
      </c>
    </row>
    <row r="2" spans="1:8">
      <c r="A2" s="2" t="s">
        <v>109</v>
      </c>
      <c r="B2" s="286">
        <f>'1. key ratios'!B2</f>
        <v>45657</v>
      </c>
    </row>
    <row r="4" spans="1:8" ht="25.5" customHeight="1" thickBot="1">
      <c r="A4" s="152" t="s">
        <v>254</v>
      </c>
      <c r="B4" s="29" t="s">
        <v>91</v>
      </c>
      <c r="C4" s="12"/>
    </row>
    <row r="5" spans="1:8" ht="15.75">
      <c r="A5" s="9"/>
      <c r="B5" s="272" t="s">
        <v>92</v>
      </c>
      <c r="C5" s="282" t="s">
        <v>450</v>
      </c>
    </row>
    <row r="6" spans="1:8">
      <c r="A6" s="13">
        <v>1</v>
      </c>
      <c r="B6" s="607" t="s">
        <v>1004</v>
      </c>
      <c r="C6" s="608" t="s">
        <v>1005</v>
      </c>
    </row>
    <row r="7" spans="1:8">
      <c r="A7" s="13">
        <v>2</v>
      </c>
      <c r="B7" s="607" t="s">
        <v>1006</v>
      </c>
      <c r="C7" s="608" t="s">
        <v>1005</v>
      </c>
    </row>
    <row r="8" spans="1:8">
      <c r="A8" s="13">
        <v>3</v>
      </c>
      <c r="B8" s="607" t="s">
        <v>1007</v>
      </c>
      <c r="C8" s="608" t="s">
        <v>1008</v>
      </c>
    </row>
    <row r="9" spans="1:8">
      <c r="A9" s="13">
        <v>4</v>
      </c>
      <c r="B9" s="607" t="s">
        <v>1009</v>
      </c>
      <c r="C9" s="608" t="s">
        <v>1008</v>
      </c>
    </row>
    <row r="10" spans="1:8">
      <c r="A10" s="13">
        <v>5</v>
      </c>
      <c r="B10" s="607" t="s">
        <v>1010</v>
      </c>
      <c r="C10" s="608" t="s">
        <v>1005</v>
      </c>
    </row>
    <row r="11" spans="1:8">
      <c r="A11" s="13">
        <v>6</v>
      </c>
      <c r="B11" s="607">
        <v>0</v>
      </c>
      <c r="C11" s="608">
        <v>0</v>
      </c>
    </row>
    <row r="12" spans="1:8">
      <c r="A12" s="13">
        <v>7</v>
      </c>
      <c r="B12" s="607">
        <v>0</v>
      </c>
      <c r="C12" s="608">
        <v>0</v>
      </c>
      <c r="H12" s="4"/>
    </row>
    <row r="13" spans="1:8">
      <c r="A13" s="13">
        <v>8</v>
      </c>
      <c r="B13" s="607">
        <v>0</v>
      </c>
      <c r="C13" s="608">
        <v>0</v>
      </c>
    </row>
    <row r="14" spans="1:8">
      <c r="A14" s="13">
        <v>9</v>
      </c>
      <c r="B14" s="607">
        <v>0</v>
      </c>
      <c r="C14" s="608">
        <v>0</v>
      </c>
    </row>
    <row r="15" spans="1:8">
      <c r="A15" s="13">
        <v>10</v>
      </c>
      <c r="B15" s="607">
        <v>0</v>
      </c>
      <c r="C15" s="608">
        <v>0</v>
      </c>
    </row>
    <row r="16" spans="1:8">
      <c r="A16" s="13"/>
      <c r="B16" s="831"/>
      <c r="C16" s="832"/>
    </row>
    <row r="17" spans="1:3" ht="60">
      <c r="A17" s="13"/>
      <c r="B17" s="273" t="s">
        <v>93</v>
      </c>
      <c r="C17" s="283" t="s">
        <v>451</v>
      </c>
    </row>
    <row r="18" spans="1:3" ht="60">
      <c r="A18" s="13">
        <v>1</v>
      </c>
      <c r="B18" s="609" t="s">
        <v>958</v>
      </c>
      <c r="C18" s="610" t="s">
        <v>1011</v>
      </c>
    </row>
    <row r="19" spans="1:3" ht="60">
      <c r="A19" s="13">
        <v>2</v>
      </c>
      <c r="B19" s="609" t="s">
        <v>1012</v>
      </c>
      <c r="C19" s="610" t="s">
        <v>1013</v>
      </c>
    </row>
    <row r="20" spans="1:3" ht="105">
      <c r="A20" s="13">
        <v>3</v>
      </c>
      <c r="B20" s="609" t="s">
        <v>1014</v>
      </c>
      <c r="C20" s="610" t="s">
        <v>1015</v>
      </c>
    </row>
    <row r="21" spans="1:3" ht="105">
      <c r="A21" s="13">
        <v>4</v>
      </c>
      <c r="B21" s="609" t="s">
        <v>1016</v>
      </c>
      <c r="C21" s="610" t="s">
        <v>1017</v>
      </c>
    </row>
    <row r="22" spans="1:3" ht="75">
      <c r="A22" s="13">
        <v>5</v>
      </c>
      <c r="B22" s="609" t="s">
        <v>1018</v>
      </c>
      <c r="C22" s="610" t="s">
        <v>1019</v>
      </c>
    </row>
    <row r="23" spans="1:3" ht="15.75">
      <c r="A23" s="13">
        <v>6</v>
      </c>
      <c r="B23" s="609">
        <v>0</v>
      </c>
      <c r="C23" s="610">
        <v>0</v>
      </c>
    </row>
    <row r="24" spans="1:3" ht="15.75">
      <c r="A24" s="13">
        <v>7</v>
      </c>
      <c r="B24" s="609">
        <v>0</v>
      </c>
      <c r="C24" s="610">
        <v>0</v>
      </c>
    </row>
    <row r="25" spans="1:3" ht="15.75">
      <c r="A25" s="13">
        <v>8</v>
      </c>
      <c r="B25" s="609">
        <v>0</v>
      </c>
      <c r="C25" s="610">
        <v>0</v>
      </c>
    </row>
    <row r="26" spans="1:3" ht="15.75">
      <c r="A26" s="13">
        <v>9</v>
      </c>
      <c r="B26" s="609">
        <v>0</v>
      </c>
      <c r="C26" s="610">
        <v>0</v>
      </c>
    </row>
    <row r="27" spans="1:3" ht="15.75" customHeight="1">
      <c r="A27" s="13">
        <v>10</v>
      </c>
      <c r="B27" s="609">
        <v>0</v>
      </c>
      <c r="C27" s="610">
        <v>0</v>
      </c>
    </row>
    <row r="28" spans="1:3" ht="15.75" customHeight="1">
      <c r="A28" s="13"/>
      <c r="B28" s="25"/>
      <c r="C28" s="26"/>
    </row>
    <row r="29" spans="1:3" ht="30" customHeight="1">
      <c r="A29" s="13"/>
      <c r="B29" s="833" t="s">
        <v>94</v>
      </c>
      <c r="C29" s="834"/>
    </row>
    <row r="30" spans="1:3">
      <c r="A30" s="13">
        <v>1</v>
      </c>
      <c r="B30" s="30" t="s">
        <v>1020</v>
      </c>
      <c r="C30" s="612">
        <v>1</v>
      </c>
    </row>
    <row r="31" spans="1:3" ht="15.75" customHeight="1">
      <c r="A31" s="13"/>
      <c r="B31" s="30"/>
      <c r="C31" s="31"/>
    </row>
    <row r="32" spans="1:3" ht="29.25" customHeight="1">
      <c r="A32" s="13"/>
      <c r="B32" s="833" t="s">
        <v>174</v>
      </c>
      <c r="C32" s="834"/>
    </row>
    <row r="33" spans="1:3">
      <c r="A33" s="13">
        <v>1</v>
      </c>
      <c r="B33" s="30" t="s">
        <v>1021</v>
      </c>
      <c r="C33" s="615">
        <v>0.34834208229432156</v>
      </c>
    </row>
    <row r="34" spans="1:3" ht="15.75">
      <c r="A34" s="613">
        <v>2</v>
      </c>
      <c r="B34" s="611" t="s">
        <v>1022</v>
      </c>
      <c r="C34" s="616">
        <v>0.34834208229432156</v>
      </c>
    </row>
    <row r="35" spans="1:3" ht="16.5" thickBot="1">
      <c r="A35" s="614">
        <v>3</v>
      </c>
      <c r="B35" s="32" t="s">
        <v>1023</v>
      </c>
      <c r="C35" s="617">
        <v>0.28279796282422964</v>
      </c>
    </row>
  </sheetData>
  <mergeCells count="3">
    <mergeCell ref="B16:C16"/>
    <mergeCell ref="B32:C32"/>
    <mergeCell ref="B29:C29"/>
  </mergeCells>
  <dataValidations count="1">
    <dataValidation type="list" allowBlank="1" showInputMessage="1" showErrorMessage="1" sqref="C6:C15">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G53"/>
  <sheetViews>
    <sheetView zoomScale="80" zoomScaleNormal="80" workbookViewId="0">
      <pane xSplit="1" ySplit="5" topLeftCell="B9" activePane="bottomRight" state="frozen"/>
      <selection activeCell="J12" sqref="J12"/>
      <selection pane="topRight" activeCell="J12" sqref="J12"/>
      <selection pane="bottomLeft" activeCell="J12" sqref="J12"/>
      <selection pane="bottomRight" activeCell="B4" sqref="B4"/>
    </sheetView>
  </sheetViews>
  <sheetFormatPr defaultRowHeight="15"/>
  <cols>
    <col min="1" max="1" width="9.5703125" style="2" bestFit="1" customWidth="1"/>
    <col min="2" max="2" width="47.5703125" style="2" customWidth="1"/>
    <col min="3" max="3" width="28" style="2" customWidth="1"/>
    <col min="4" max="4" width="25.5703125" style="2" customWidth="1"/>
    <col min="5" max="5" width="18.85546875" style="2" customWidth="1"/>
    <col min="6" max="6" width="12" bestFit="1" customWidth="1"/>
    <col min="7" max="7" width="12.5703125" bestFit="1" customWidth="1"/>
  </cols>
  <sheetData>
    <row r="1" spans="1:7" ht="15.75">
      <c r="A1" s="15" t="s">
        <v>108</v>
      </c>
      <c r="B1" s="14" t="str">
        <f>Info!C2</f>
        <v>სს "ხალიკ ბანკი საქართველო"</v>
      </c>
    </row>
    <row r="2" spans="1:7" s="19" customFormat="1" ht="15.75" customHeight="1">
      <c r="A2" s="19" t="s">
        <v>109</v>
      </c>
      <c r="B2" s="286">
        <f>'1. key ratios'!B2</f>
        <v>45657</v>
      </c>
    </row>
    <row r="3" spans="1:7" s="19" customFormat="1" ht="15.75" customHeight="1"/>
    <row r="4" spans="1:7" s="19" customFormat="1" ht="15.75" customHeight="1" thickBot="1">
      <c r="A4" s="153" t="s">
        <v>255</v>
      </c>
      <c r="B4" s="154" t="s">
        <v>168</v>
      </c>
      <c r="C4" s="119"/>
      <c r="D4" s="119"/>
      <c r="E4" s="120" t="s">
        <v>87</v>
      </c>
    </row>
    <row r="5" spans="1:7" s="77" customFormat="1" ht="17.45" customHeight="1">
      <c r="A5" s="208"/>
      <c r="B5" s="209"/>
      <c r="C5" s="118" t="s">
        <v>0</v>
      </c>
      <c r="D5" s="118" t="s">
        <v>1</v>
      </c>
      <c r="E5" s="210" t="s">
        <v>2</v>
      </c>
    </row>
    <row r="6" spans="1:7" s="91" customFormat="1" ht="14.45" customHeight="1">
      <c r="A6" s="211"/>
      <c r="B6" s="835" t="s">
        <v>144</v>
      </c>
      <c r="C6" s="835" t="s">
        <v>855</v>
      </c>
      <c r="D6" s="836" t="s">
        <v>143</v>
      </c>
      <c r="E6" s="837"/>
      <c r="G6"/>
    </row>
    <row r="7" spans="1:7" s="91" customFormat="1" ht="99.6" customHeight="1">
      <c r="A7" s="211"/>
      <c r="B7" s="835"/>
      <c r="C7" s="835"/>
      <c r="D7" s="206" t="s">
        <v>142</v>
      </c>
      <c r="E7" s="207" t="s">
        <v>353</v>
      </c>
      <c r="G7"/>
    </row>
    <row r="8" spans="1:7" s="91" customFormat="1" ht="22.5" customHeight="1">
      <c r="A8" s="405">
        <v>1</v>
      </c>
      <c r="B8" s="350" t="s">
        <v>842</v>
      </c>
      <c r="C8" s="621">
        <f>SUM(C9:C11)</f>
        <v>38290882.899999991</v>
      </c>
      <c r="D8" s="621">
        <f t="shared" ref="D8:E8" si="0">SUM(D9:D11)</f>
        <v>0</v>
      </c>
      <c r="E8" s="621">
        <f t="shared" si="0"/>
        <v>38290882.899999991</v>
      </c>
      <c r="G8"/>
    </row>
    <row r="9" spans="1:7" s="91" customFormat="1">
      <c r="A9" s="405">
        <v>1.1000000000000001</v>
      </c>
      <c r="B9" s="351" t="s">
        <v>96</v>
      </c>
      <c r="C9" s="621">
        <v>12217066.27</v>
      </c>
      <c r="D9" s="621">
        <v>0</v>
      </c>
      <c r="E9" s="621">
        <v>12217066.27</v>
      </c>
      <c r="G9"/>
    </row>
    <row r="10" spans="1:7" s="91" customFormat="1">
      <c r="A10" s="405">
        <v>1.2</v>
      </c>
      <c r="B10" s="351" t="s">
        <v>97</v>
      </c>
      <c r="C10" s="621">
        <v>1115106.9000000001</v>
      </c>
      <c r="D10" s="621">
        <v>0</v>
      </c>
      <c r="E10" s="621">
        <v>1115106.9000000001</v>
      </c>
      <c r="G10"/>
    </row>
    <row r="11" spans="1:7" s="91" customFormat="1">
      <c r="A11" s="405">
        <v>1.3</v>
      </c>
      <c r="B11" s="351" t="s">
        <v>98</v>
      </c>
      <c r="C11" s="621">
        <v>24958709.729999993</v>
      </c>
      <c r="D11" s="621">
        <v>0</v>
      </c>
      <c r="E11" s="621">
        <v>24958709.729999993</v>
      </c>
      <c r="G11"/>
    </row>
    <row r="12" spans="1:7" s="91" customFormat="1">
      <c r="A12" s="405">
        <v>2</v>
      </c>
      <c r="B12" s="352" t="s">
        <v>729</v>
      </c>
      <c r="C12" s="621">
        <v>1499951.78</v>
      </c>
      <c r="D12" s="621">
        <v>0</v>
      </c>
      <c r="E12" s="621">
        <v>1499951.78</v>
      </c>
      <c r="G12"/>
    </row>
    <row r="13" spans="1:7" s="91" customFormat="1" ht="21">
      <c r="A13" s="405">
        <v>2.1</v>
      </c>
      <c r="B13" s="353" t="s">
        <v>730</v>
      </c>
      <c r="C13" s="621">
        <v>1499951.78</v>
      </c>
      <c r="D13" s="621">
        <v>0</v>
      </c>
      <c r="E13" s="621">
        <v>1499951.78</v>
      </c>
      <c r="G13"/>
    </row>
    <row r="14" spans="1:7" s="91" customFormat="1" ht="33.950000000000003" customHeight="1">
      <c r="A14" s="405">
        <v>3</v>
      </c>
      <c r="B14" s="354" t="s">
        <v>731</v>
      </c>
      <c r="C14" s="621">
        <v>0</v>
      </c>
      <c r="D14" s="621">
        <v>0</v>
      </c>
      <c r="E14" s="621">
        <v>0</v>
      </c>
      <c r="G14"/>
    </row>
    <row r="15" spans="1:7" s="91" customFormat="1" ht="32.450000000000003" customHeight="1">
      <c r="A15" s="405">
        <v>4</v>
      </c>
      <c r="B15" s="355" t="s">
        <v>732</v>
      </c>
      <c r="C15" s="621">
        <v>0</v>
      </c>
      <c r="D15" s="621">
        <v>0</v>
      </c>
      <c r="E15" s="621">
        <v>0</v>
      </c>
      <c r="G15"/>
    </row>
    <row r="16" spans="1:7" s="91" customFormat="1" ht="23.1" customHeight="1">
      <c r="A16" s="405">
        <v>5</v>
      </c>
      <c r="B16" s="355" t="s">
        <v>733</v>
      </c>
      <c r="C16" s="621">
        <f>SUM(C17:C19)</f>
        <v>54000</v>
      </c>
      <c r="D16" s="621">
        <f t="shared" ref="D16:E16" si="1">SUM(D17:D19)</f>
        <v>0</v>
      </c>
      <c r="E16" s="621">
        <f t="shared" si="1"/>
        <v>54000</v>
      </c>
      <c r="G16"/>
    </row>
    <row r="17" spans="1:7" s="91" customFormat="1">
      <c r="A17" s="405">
        <v>5.0999999999999996</v>
      </c>
      <c r="B17" s="356" t="s">
        <v>734</v>
      </c>
      <c r="C17" s="621">
        <v>54000</v>
      </c>
      <c r="D17" s="621">
        <v>0</v>
      </c>
      <c r="E17" s="621">
        <v>54000</v>
      </c>
      <c r="G17"/>
    </row>
    <row r="18" spans="1:7" s="91" customFormat="1">
      <c r="A18" s="405">
        <v>5.2</v>
      </c>
      <c r="B18" s="356" t="s">
        <v>569</v>
      </c>
      <c r="C18" s="621">
        <v>0</v>
      </c>
      <c r="D18" s="621">
        <v>0</v>
      </c>
      <c r="E18" s="621">
        <v>0</v>
      </c>
      <c r="G18"/>
    </row>
    <row r="19" spans="1:7" s="91" customFormat="1">
      <c r="A19" s="405">
        <v>5.3</v>
      </c>
      <c r="B19" s="356" t="s">
        <v>735</v>
      </c>
      <c r="C19" s="621">
        <v>0</v>
      </c>
      <c r="D19" s="621">
        <v>0</v>
      </c>
      <c r="E19" s="621">
        <v>0</v>
      </c>
      <c r="G19"/>
    </row>
    <row r="20" spans="1:7" s="91" customFormat="1" ht="21">
      <c r="A20" s="405">
        <v>6</v>
      </c>
      <c r="B20" s="354" t="s">
        <v>736</v>
      </c>
      <c r="C20" s="621">
        <f>SUM(C21:C22)</f>
        <v>832168315.60000014</v>
      </c>
      <c r="D20" s="621">
        <f t="shared" ref="D20:E20" si="2">SUM(D21:D22)</f>
        <v>0</v>
      </c>
      <c r="E20" s="621">
        <f t="shared" si="2"/>
        <v>832168315.60000014</v>
      </c>
      <c r="G20"/>
    </row>
    <row r="21" spans="1:7">
      <c r="A21" s="405">
        <v>6.1</v>
      </c>
      <c r="B21" s="356" t="s">
        <v>569</v>
      </c>
      <c r="C21" s="304">
        <v>12133866.23</v>
      </c>
      <c r="D21" s="304">
        <v>0</v>
      </c>
      <c r="E21" s="304">
        <v>12133866.23</v>
      </c>
    </row>
    <row r="22" spans="1:7">
      <c r="A22" s="405">
        <v>6.2</v>
      </c>
      <c r="B22" s="356" t="s">
        <v>735</v>
      </c>
      <c r="C22" s="304">
        <v>820034449.37000012</v>
      </c>
      <c r="D22" s="304">
        <v>0</v>
      </c>
      <c r="E22" s="304">
        <v>820034449.37000012</v>
      </c>
    </row>
    <row r="23" spans="1:7" ht="21">
      <c r="A23" s="405">
        <v>7</v>
      </c>
      <c r="B23" s="357" t="s">
        <v>737</v>
      </c>
      <c r="C23" s="622">
        <v>0</v>
      </c>
      <c r="D23" s="622">
        <v>0</v>
      </c>
      <c r="E23" s="622">
        <v>0</v>
      </c>
    </row>
    <row r="24" spans="1:7" ht="21">
      <c r="A24" s="405">
        <v>8</v>
      </c>
      <c r="B24" s="358" t="s">
        <v>738</v>
      </c>
      <c r="C24" s="622">
        <v>0</v>
      </c>
      <c r="D24" s="622">
        <v>0</v>
      </c>
      <c r="E24" s="622">
        <v>0</v>
      </c>
    </row>
    <row r="25" spans="1:7">
      <c r="A25" s="405">
        <v>9</v>
      </c>
      <c r="B25" s="355" t="s">
        <v>739</v>
      </c>
      <c r="C25" s="622">
        <f>SUM(C26:C27)</f>
        <v>16539062.479999999</v>
      </c>
      <c r="D25" s="622">
        <f t="shared" ref="D25:E25" si="3">SUM(D26:D27)</f>
        <v>0</v>
      </c>
      <c r="E25" s="622">
        <f t="shared" si="3"/>
        <v>16539062.479999999</v>
      </c>
    </row>
    <row r="26" spans="1:7">
      <c r="A26" s="405">
        <v>9.1</v>
      </c>
      <c r="B26" s="359" t="s">
        <v>740</v>
      </c>
      <c r="C26" s="622">
        <v>16539062.479999999</v>
      </c>
      <c r="D26" s="622">
        <v>0</v>
      </c>
      <c r="E26" s="622">
        <v>16539062.479999999</v>
      </c>
    </row>
    <row r="27" spans="1:7">
      <c r="A27" s="405">
        <v>9.1999999999999993</v>
      </c>
      <c r="B27" s="359" t="s">
        <v>741</v>
      </c>
      <c r="C27" s="622">
        <v>0</v>
      </c>
      <c r="D27" s="622">
        <v>0</v>
      </c>
      <c r="E27" s="622">
        <v>0</v>
      </c>
    </row>
    <row r="28" spans="1:7">
      <c r="A28" s="405">
        <v>10</v>
      </c>
      <c r="B28" s="355" t="s">
        <v>36</v>
      </c>
      <c r="C28" s="622">
        <f>SUM(C29:C30)</f>
        <v>5878587.9399999976</v>
      </c>
      <c r="D28" s="622">
        <f t="shared" ref="D28:E28" si="4">SUM(D29:D30)</f>
        <v>5878587.9399999976</v>
      </c>
      <c r="E28" s="622">
        <f t="shared" si="4"/>
        <v>0</v>
      </c>
    </row>
    <row r="29" spans="1:7">
      <c r="A29" s="405">
        <v>10.1</v>
      </c>
      <c r="B29" s="359" t="s">
        <v>742</v>
      </c>
      <c r="C29" s="622">
        <v>0</v>
      </c>
      <c r="D29" s="622">
        <v>0</v>
      </c>
      <c r="E29" s="622">
        <v>0</v>
      </c>
    </row>
    <row r="30" spans="1:7">
      <c r="A30" s="405">
        <v>10.199999999999999</v>
      </c>
      <c r="B30" s="359" t="s">
        <v>743</v>
      </c>
      <c r="C30" s="622">
        <v>5878587.9399999976</v>
      </c>
      <c r="D30" s="622">
        <v>5878587.9399999976</v>
      </c>
      <c r="E30" s="622">
        <v>0</v>
      </c>
    </row>
    <row r="31" spans="1:7">
      <c r="A31" s="405">
        <v>11</v>
      </c>
      <c r="B31" s="355" t="s">
        <v>744</v>
      </c>
      <c r="C31" s="622">
        <f>SUM(C32:C33)</f>
        <v>2269080.54</v>
      </c>
      <c r="D31" s="622">
        <f t="shared" ref="D31:E31" si="5">SUM(D32:D33)</f>
        <v>0</v>
      </c>
      <c r="E31" s="622">
        <f t="shared" si="5"/>
        <v>2269080.54</v>
      </c>
    </row>
    <row r="32" spans="1:7">
      <c r="A32" s="405">
        <v>11.1</v>
      </c>
      <c r="B32" s="359" t="s">
        <v>745</v>
      </c>
      <c r="C32" s="622">
        <v>2269080.54</v>
      </c>
      <c r="D32" s="622">
        <v>0</v>
      </c>
      <c r="E32" s="622">
        <v>2269080.54</v>
      </c>
    </row>
    <row r="33" spans="1:7">
      <c r="A33" s="405">
        <v>11.2</v>
      </c>
      <c r="B33" s="359" t="s">
        <v>746</v>
      </c>
      <c r="C33" s="622">
        <v>0</v>
      </c>
      <c r="D33" s="622">
        <v>0</v>
      </c>
      <c r="E33" s="622">
        <v>0</v>
      </c>
    </row>
    <row r="34" spans="1:7">
      <c r="A34" s="405">
        <v>13</v>
      </c>
      <c r="B34" s="355" t="s">
        <v>99</v>
      </c>
      <c r="C34" s="304">
        <v>20383475.819999997</v>
      </c>
      <c r="D34" s="304">
        <v>0</v>
      </c>
      <c r="E34" s="304">
        <v>20383475.819999997</v>
      </c>
    </row>
    <row r="35" spans="1:7">
      <c r="A35" s="405">
        <v>13.1</v>
      </c>
      <c r="B35" s="360" t="s">
        <v>747</v>
      </c>
      <c r="C35" s="304">
        <v>12957304.710000001</v>
      </c>
      <c r="D35" s="304">
        <v>0</v>
      </c>
      <c r="E35" s="304">
        <v>12957304.710000001</v>
      </c>
    </row>
    <row r="36" spans="1:7">
      <c r="A36" s="405">
        <v>13.2</v>
      </c>
      <c r="B36" s="360" t="s">
        <v>748</v>
      </c>
      <c r="C36" s="304">
        <v>0</v>
      </c>
      <c r="D36" s="304">
        <v>0</v>
      </c>
      <c r="E36" s="304">
        <v>0</v>
      </c>
    </row>
    <row r="37" spans="1:7" ht="51.75" thickBot="1">
      <c r="A37" s="212"/>
      <c r="B37" s="213" t="s">
        <v>320</v>
      </c>
      <c r="C37" s="623">
        <f>SUM(C8,C12,C14,C15,C16,C20,C23,C24,C25,C28,C31,C34)</f>
        <v>917083357.06000006</v>
      </c>
      <c r="D37" s="623">
        <f t="shared" ref="D37" si="6">SUM(D8,D12,D14,D15,D16,D20,D23,D24,D25,D28,D31,D34)</f>
        <v>5878587.9399999976</v>
      </c>
      <c r="E37" s="623">
        <f>SUM(E8,E12,E14,E15,E16,E20,E23,E24,E25,E28,E31,E34)</f>
        <v>911204769.12000012</v>
      </c>
    </row>
    <row r="38" spans="1:7">
      <c r="A38"/>
      <c r="B38"/>
      <c r="C38"/>
      <c r="D38"/>
      <c r="E38"/>
    </row>
    <row r="39" spans="1:7">
      <c r="A39"/>
      <c r="B39"/>
      <c r="C39"/>
      <c r="D39"/>
      <c r="E39"/>
    </row>
    <row r="41" spans="1:7" s="2" customFormat="1">
      <c r="B41" s="34"/>
      <c r="F41"/>
      <c r="G41"/>
    </row>
    <row r="42" spans="1:7" s="2" customFormat="1">
      <c r="B42" s="35"/>
      <c r="F42"/>
      <c r="G42"/>
    </row>
    <row r="43" spans="1:7" s="2" customFormat="1">
      <c r="B43" s="34"/>
      <c r="F43"/>
      <c r="G43"/>
    </row>
    <row r="44" spans="1:7" s="2" customFormat="1">
      <c r="B44" s="34"/>
      <c r="F44"/>
      <c r="G44"/>
    </row>
    <row r="45" spans="1:7" s="2" customFormat="1">
      <c r="B45" s="34"/>
      <c r="F45"/>
      <c r="G45"/>
    </row>
    <row r="46" spans="1:7" s="2" customFormat="1">
      <c r="B46" s="34"/>
      <c r="F46"/>
      <c r="G46"/>
    </row>
    <row r="47" spans="1:7" s="2" customFormat="1">
      <c r="B47" s="34"/>
      <c r="F47"/>
      <c r="G47"/>
    </row>
    <row r="48" spans="1:7" s="2" customFormat="1">
      <c r="B48" s="35"/>
      <c r="F48"/>
      <c r="G48"/>
    </row>
    <row r="49" spans="2:7" s="2" customFormat="1">
      <c r="B49" s="35"/>
      <c r="F49"/>
      <c r="G49"/>
    </row>
    <row r="50" spans="2:7" s="2" customFormat="1">
      <c r="B50" s="35"/>
      <c r="F50"/>
      <c r="G50"/>
    </row>
    <row r="51" spans="2:7" s="2" customFormat="1">
      <c r="B51" s="35"/>
      <c r="F51"/>
      <c r="G51"/>
    </row>
    <row r="52" spans="2:7" s="2" customFormat="1">
      <c r="B52" s="35"/>
      <c r="F52"/>
      <c r="G52"/>
    </row>
    <row r="53" spans="2:7" s="2" customFormat="1">
      <c r="B53" s="35"/>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3"/>
  <sheetViews>
    <sheetView zoomScaleNormal="100" workbookViewId="0">
      <pane xSplit="1" ySplit="4" topLeftCell="B8" activePane="bottomRight" state="frozen"/>
      <selection activeCell="J12" sqref="J12"/>
      <selection pane="topRight" activeCell="J12" sqref="J12"/>
      <selection pane="bottomLeft" activeCell="J12" sqref="J12"/>
      <selection pane="bottomRight" activeCell="B13" sqref="B13"/>
    </sheetView>
  </sheetViews>
  <sheetFormatPr defaultRowHeight="15" outlineLevelRow="1"/>
  <cols>
    <col min="1" max="1" width="9.5703125" style="2" bestFit="1" customWidth="1"/>
    <col min="2" max="2" width="114.28515625" style="2"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5" t="s">
        <v>108</v>
      </c>
      <c r="B1" s="14" t="str">
        <f>Info!C2</f>
        <v>სს "ხალიკ ბანკი საქართველო"</v>
      </c>
    </row>
    <row r="2" spans="1:6" s="19" customFormat="1" ht="15.75" customHeight="1">
      <c r="A2" s="19" t="s">
        <v>109</v>
      </c>
      <c r="B2" s="286">
        <f>'1. key ratios'!B2</f>
        <v>45657</v>
      </c>
      <c r="C2"/>
      <c r="D2"/>
      <c r="E2"/>
      <c r="F2"/>
    </row>
    <row r="3" spans="1:6" s="19" customFormat="1" ht="15.75" customHeight="1">
      <c r="C3"/>
      <c r="D3"/>
      <c r="E3"/>
      <c r="F3"/>
    </row>
    <row r="4" spans="1:6" s="19" customFormat="1" ht="26.25" thickBot="1">
      <c r="A4" s="19" t="s">
        <v>256</v>
      </c>
      <c r="B4" s="126" t="s">
        <v>171</v>
      </c>
      <c r="C4" s="120" t="s">
        <v>87</v>
      </c>
      <c r="D4"/>
      <c r="E4"/>
      <c r="F4"/>
    </row>
    <row r="5" spans="1:6" ht="26.25">
      <c r="A5" s="121">
        <v>1</v>
      </c>
      <c r="B5" s="122" t="s">
        <v>726</v>
      </c>
      <c r="C5" s="157">
        <f>'7. LI1'!E37</f>
        <v>911204769.12000012</v>
      </c>
    </row>
    <row r="6" spans="1:6" s="115" customFormat="1">
      <c r="A6" s="76">
        <v>2.1</v>
      </c>
      <c r="B6" s="128" t="s">
        <v>860</v>
      </c>
      <c r="C6" s="158">
        <v>71232746.473009229</v>
      </c>
    </row>
    <row r="7" spans="1:6" s="4" customFormat="1" ht="25.5" outlineLevel="1">
      <c r="A7" s="127">
        <v>2.2000000000000002</v>
      </c>
      <c r="B7" s="123" t="s">
        <v>861</v>
      </c>
      <c r="C7" s="618">
        <v>45314619.5</v>
      </c>
    </row>
    <row r="8" spans="1:6" s="4" customFormat="1" ht="26.25">
      <c r="A8" s="127">
        <v>3</v>
      </c>
      <c r="B8" s="124" t="s">
        <v>727</v>
      </c>
      <c r="C8" s="159">
        <f>SUM(C5:C7)</f>
        <v>1027752135.0930094</v>
      </c>
    </row>
    <row r="9" spans="1:6" s="115" customFormat="1">
      <c r="A9" s="76">
        <v>4</v>
      </c>
      <c r="B9" s="131" t="s">
        <v>169</v>
      </c>
      <c r="C9" s="619">
        <v>0</v>
      </c>
    </row>
    <row r="10" spans="1:6" s="4" customFormat="1" ht="25.5" outlineLevel="1">
      <c r="A10" s="127">
        <v>5.0999999999999996</v>
      </c>
      <c r="B10" s="123" t="s">
        <v>175</v>
      </c>
      <c r="C10" s="618">
        <v>-48903761.464517221</v>
      </c>
    </row>
    <row r="11" spans="1:6" s="4" customFormat="1" ht="25.5" outlineLevel="1">
      <c r="A11" s="127">
        <v>5.2</v>
      </c>
      <c r="B11" s="123" t="s">
        <v>176</v>
      </c>
      <c r="C11" s="618">
        <v>-44408327.109999999</v>
      </c>
    </row>
    <row r="12" spans="1:6" s="4" customFormat="1">
      <c r="A12" s="127">
        <v>6</v>
      </c>
      <c r="B12" s="129" t="s">
        <v>438</v>
      </c>
      <c r="C12" s="620">
        <v>0</v>
      </c>
    </row>
    <row r="13" spans="1:6" s="4" customFormat="1" ht="15.75" thickBot="1">
      <c r="A13" s="130">
        <v>7</v>
      </c>
      <c r="B13" s="125" t="s">
        <v>170</v>
      </c>
      <c r="C13" s="160">
        <f>SUM(C8:C12)</f>
        <v>934440046.5184921</v>
      </c>
    </row>
    <row r="15" spans="1:6" ht="26.25">
      <c r="B15" s="21" t="s">
        <v>439</v>
      </c>
    </row>
    <row r="17" spans="2:9" s="2" customFormat="1">
      <c r="B17" s="36"/>
      <c r="C17"/>
      <c r="D17"/>
      <c r="E17"/>
      <c r="F17"/>
      <c r="G17"/>
      <c r="H17"/>
      <c r="I17"/>
    </row>
    <row r="18" spans="2:9" s="2" customFormat="1">
      <c r="B18" s="33"/>
      <c r="C18"/>
      <c r="D18"/>
      <c r="E18"/>
      <c r="F18"/>
      <c r="G18"/>
      <c r="H18"/>
      <c r="I18"/>
    </row>
    <row r="19" spans="2:9" s="2" customFormat="1">
      <c r="B19" s="33"/>
      <c r="C19"/>
      <c r="D19"/>
      <c r="E19"/>
      <c r="F19"/>
      <c r="G19"/>
      <c r="H19"/>
      <c r="I19"/>
    </row>
    <row r="20" spans="2:9" s="2" customFormat="1">
      <c r="B20" s="35"/>
      <c r="C20"/>
      <c r="D20"/>
      <c r="E20"/>
      <c r="F20"/>
      <c r="G20"/>
      <c r="H20"/>
      <c r="I20"/>
    </row>
    <row r="21" spans="2:9" s="2" customFormat="1">
      <c r="B21" s="34"/>
      <c r="C21"/>
      <c r="D21"/>
      <c r="E21"/>
      <c r="F21"/>
      <c r="G21"/>
      <c r="H21"/>
      <c r="I21"/>
    </row>
    <row r="22" spans="2:9" s="2" customFormat="1">
      <c r="B22" s="35"/>
      <c r="C22"/>
      <c r="D22"/>
      <c r="E22"/>
      <c r="F22"/>
      <c r="G22"/>
      <c r="H22"/>
      <c r="I22"/>
    </row>
    <row r="23" spans="2:9" s="2" customFormat="1">
      <c r="B23" s="34"/>
      <c r="C23"/>
      <c r="D23"/>
      <c r="E23"/>
      <c r="F23"/>
      <c r="G23"/>
      <c r="H23"/>
      <c r="I23"/>
    </row>
    <row r="24" spans="2:9" s="2" customFormat="1">
      <c r="B24" s="34"/>
      <c r="C24"/>
      <c r="D24"/>
      <c r="E24"/>
      <c r="F24"/>
      <c r="G24"/>
      <c r="H24"/>
      <c r="I24"/>
    </row>
    <row r="25" spans="2:9" s="2" customFormat="1">
      <c r="B25" s="34"/>
      <c r="C25"/>
      <c r="D25"/>
      <c r="E25"/>
      <c r="F25"/>
      <c r="G25"/>
      <c r="H25"/>
      <c r="I25"/>
    </row>
    <row r="26" spans="2:9" s="2" customFormat="1">
      <c r="B26" s="34"/>
      <c r="C26"/>
      <c r="D26"/>
      <c r="E26"/>
      <c r="F26"/>
      <c r="G26"/>
      <c r="H26"/>
      <c r="I26"/>
    </row>
    <row r="27" spans="2:9" s="2" customFormat="1">
      <c r="B27" s="34"/>
      <c r="C27"/>
      <c r="D27"/>
      <c r="E27"/>
      <c r="F27"/>
      <c r="G27"/>
      <c r="H27"/>
      <c r="I27"/>
    </row>
    <row r="28" spans="2:9" s="2" customFormat="1">
      <c r="B28" s="35"/>
      <c r="C28"/>
      <c r="D28"/>
      <c r="E28"/>
      <c r="F28"/>
      <c r="G28"/>
      <c r="H28"/>
      <c r="I28"/>
    </row>
    <row r="29" spans="2:9" s="2" customFormat="1">
      <c r="B29" s="35"/>
      <c r="C29"/>
      <c r="D29"/>
      <c r="E29"/>
      <c r="F29"/>
      <c r="G29"/>
      <c r="H29"/>
      <c r="I29"/>
    </row>
    <row r="30" spans="2:9" s="2" customFormat="1">
      <c r="B30" s="35"/>
      <c r="C30"/>
      <c r="D30"/>
      <c r="E30"/>
      <c r="F30"/>
      <c r="G30"/>
      <c r="H30"/>
      <c r="I30"/>
    </row>
    <row r="31" spans="2:9" s="2" customFormat="1">
      <c r="B31" s="35"/>
      <c r="C31"/>
      <c r="D31"/>
      <c r="E31"/>
      <c r="F31"/>
      <c r="G31"/>
      <c r="H31"/>
      <c r="I31"/>
    </row>
    <row r="32" spans="2:9" s="2" customFormat="1">
      <c r="B32" s="35"/>
      <c r="C32"/>
      <c r="D32"/>
      <c r="E32"/>
      <c r="F32"/>
      <c r="G32"/>
      <c r="H32"/>
      <c r="I32"/>
    </row>
    <row r="33" spans="2:9" s="2" customFormat="1">
      <c r="B33" s="35"/>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56"/>
  <sheetViews>
    <sheetView zoomScaleNormal="100" workbookViewId="0">
      <pane xSplit="1" ySplit="5" topLeftCell="B36" activePane="bottomRight" state="frozen"/>
      <selection activeCell="J12" sqref="J12"/>
      <selection pane="topRight" activeCell="J12" sqref="J12"/>
      <selection pane="bottomLeft" activeCell="J12" sqref="J12"/>
      <selection pane="bottomRight" activeCell="J12" sqref="J12"/>
    </sheetView>
  </sheetViews>
  <sheetFormatPr defaultRowHeight="15"/>
  <cols>
    <col min="1" max="1" width="9.5703125" style="5" bestFit="1" customWidth="1"/>
    <col min="2" max="2" width="132.42578125" style="2" customWidth="1"/>
    <col min="3" max="3" width="18.42578125" style="2" customWidth="1"/>
  </cols>
  <sheetData>
    <row r="1" spans="1:6" ht="15.75">
      <c r="A1" s="15" t="s">
        <v>108</v>
      </c>
      <c r="B1" s="14" t="str">
        <f>Info!C2</f>
        <v>სს "ხალიკ ბანკი საქართველო"</v>
      </c>
      <c r="D1" s="2"/>
      <c r="E1" s="2"/>
      <c r="F1" s="2"/>
    </row>
    <row r="2" spans="1:6" s="19" customFormat="1" ht="15.75" customHeight="1">
      <c r="A2" s="19" t="s">
        <v>109</v>
      </c>
      <c r="B2" s="286">
        <f>'1. key ratios'!B2</f>
        <v>45657</v>
      </c>
    </row>
    <row r="3" spans="1:6" s="19" customFormat="1" ht="15.75" customHeight="1"/>
    <row r="4" spans="1:6" ht="15.75" thickBot="1">
      <c r="A4" s="5" t="s">
        <v>257</v>
      </c>
      <c r="B4" s="28" t="s">
        <v>85</v>
      </c>
    </row>
    <row r="5" spans="1:6">
      <c r="A5" s="82" t="s">
        <v>25</v>
      </c>
      <c r="B5" s="83"/>
      <c r="C5" s="84" t="s">
        <v>26</v>
      </c>
    </row>
    <row r="6" spans="1:6">
      <c r="A6" s="85">
        <v>1</v>
      </c>
      <c r="B6" s="49" t="s">
        <v>27</v>
      </c>
      <c r="C6" s="624">
        <f>SUM(C7:C11)</f>
        <v>195531298.10999995</v>
      </c>
    </row>
    <row r="7" spans="1:6">
      <c r="A7" s="85">
        <v>2</v>
      </c>
      <c r="B7" s="46" t="s">
        <v>28</v>
      </c>
      <c r="C7" s="625">
        <v>76000000</v>
      </c>
    </row>
    <row r="8" spans="1:6">
      <c r="A8" s="85">
        <v>3</v>
      </c>
      <c r="B8" s="40" t="s">
        <v>29</v>
      </c>
      <c r="C8" s="625">
        <v>0</v>
      </c>
    </row>
    <row r="9" spans="1:6">
      <c r="A9" s="85">
        <v>4</v>
      </c>
      <c r="B9" s="40" t="s">
        <v>30</v>
      </c>
      <c r="C9" s="625">
        <v>2037368.0500000003</v>
      </c>
    </row>
    <row r="10" spans="1:6">
      <c r="A10" s="85">
        <v>5</v>
      </c>
      <c r="B10" s="40" t="s">
        <v>31</v>
      </c>
      <c r="C10" s="625">
        <v>0</v>
      </c>
    </row>
    <row r="11" spans="1:6">
      <c r="A11" s="85">
        <v>6</v>
      </c>
      <c r="B11" s="47" t="s">
        <v>32</v>
      </c>
      <c r="C11" s="625">
        <v>117493930.05999997</v>
      </c>
    </row>
    <row r="12" spans="1:6" s="4" customFormat="1">
      <c r="A12" s="85">
        <v>7</v>
      </c>
      <c r="B12" s="49" t="s">
        <v>33</v>
      </c>
      <c r="C12" s="626">
        <f>SUM(C13:C28)</f>
        <v>7915955.9899999984</v>
      </c>
    </row>
    <row r="13" spans="1:6" s="4" customFormat="1">
      <c r="A13" s="85">
        <v>8</v>
      </c>
      <c r="B13" s="48" t="s">
        <v>34</v>
      </c>
      <c r="C13" s="625">
        <v>2037368.0500000003</v>
      </c>
    </row>
    <row r="14" spans="1:6" s="4" customFormat="1" ht="25.5">
      <c r="A14" s="85">
        <v>9</v>
      </c>
      <c r="B14" s="41" t="s">
        <v>35</v>
      </c>
      <c r="C14" s="625">
        <v>0</v>
      </c>
    </row>
    <row r="15" spans="1:6" s="4" customFormat="1">
      <c r="A15" s="85">
        <v>10</v>
      </c>
      <c r="B15" s="42" t="s">
        <v>36</v>
      </c>
      <c r="C15" s="625">
        <v>5878587.9399999976</v>
      </c>
    </row>
    <row r="16" spans="1:6" s="4" customFormat="1">
      <c r="A16" s="85">
        <v>11</v>
      </c>
      <c r="B16" s="43" t="s">
        <v>37</v>
      </c>
      <c r="C16" s="625">
        <v>0</v>
      </c>
    </row>
    <row r="17" spans="1:3" s="4" customFormat="1">
      <c r="A17" s="85">
        <v>12</v>
      </c>
      <c r="B17" s="42" t="s">
        <v>38</v>
      </c>
      <c r="C17" s="625">
        <v>0</v>
      </c>
    </row>
    <row r="18" spans="1:3" s="4" customFormat="1">
      <c r="A18" s="85">
        <v>13</v>
      </c>
      <c r="B18" s="42" t="s">
        <v>39</v>
      </c>
      <c r="C18" s="625">
        <v>0</v>
      </c>
    </row>
    <row r="19" spans="1:3" s="4" customFormat="1">
      <c r="A19" s="85">
        <v>14</v>
      </c>
      <c r="B19" s="42" t="s">
        <v>40</v>
      </c>
      <c r="C19" s="625">
        <v>0</v>
      </c>
    </row>
    <row r="20" spans="1:3" s="4" customFormat="1" ht="25.5">
      <c r="A20" s="85">
        <v>15</v>
      </c>
      <c r="B20" s="42" t="s">
        <v>41</v>
      </c>
      <c r="C20" s="625">
        <v>0</v>
      </c>
    </row>
    <row r="21" spans="1:3" s="4" customFormat="1" ht="25.5">
      <c r="A21" s="85">
        <v>16</v>
      </c>
      <c r="B21" s="41" t="s">
        <v>42</v>
      </c>
      <c r="C21" s="625">
        <v>0</v>
      </c>
    </row>
    <row r="22" spans="1:3" s="4" customFormat="1">
      <c r="A22" s="85">
        <v>17</v>
      </c>
      <c r="B22" s="86" t="s">
        <v>43</v>
      </c>
      <c r="C22" s="625">
        <v>0</v>
      </c>
    </row>
    <row r="23" spans="1:3" s="4" customFormat="1">
      <c r="A23" s="85">
        <v>18</v>
      </c>
      <c r="B23" s="553" t="s">
        <v>725</v>
      </c>
      <c r="C23" s="625">
        <v>0</v>
      </c>
    </row>
    <row r="24" spans="1:3" s="4" customFormat="1" ht="25.5">
      <c r="A24" s="85">
        <v>19</v>
      </c>
      <c r="B24" s="41" t="s">
        <v>44</v>
      </c>
      <c r="C24" s="625">
        <v>0</v>
      </c>
    </row>
    <row r="25" spans="1:3" s="4" customFormat="1" ht="25.5">
      <c r="A25" s="85">
        <v>20</v>
      </c>
      <c r="B25" s="41" t="s">
        <v>45</v>
      </c>
      <c r="C25" s="625">
        <v>0</v>
      </c>
    </row>
    <row r="26" spans="1:3" s="4" customFormat="1" ht="25.5">
      <c r="A26" s="85">
        <v>21</v>
      </c>
      <c r="B26" s="44" t="s">
        <v>46</v>
      </c>
      <c r="C26" s="625">
        <v>0</v>
      </c>
    </row>
    <row r="27" spans="1:3" s="4" customFormat="1">
      <c r="A27" s="85">
        <v>22</v>
      </c>
      <c r="B27" s="44" t="s">
        <v>47</v>
      </c>
      <c r="C27" s="625">
        <v>0</v>
      </c>
    </row>
    <row r="28" spans="1:3" s="4" customFormat="1" ht="25.5">
      <c r="A28" s="85">
        <v>23</v>
      </c>
      <c r="B28" s="44" t="s">
        <v>48</v>
      </c>
      <c r="C28" s="625">
        <v>0</v>
      </c>
    </row>
    <row r="29" spans="1:3" s="4" customFormat="1">
      <c r="A29" s="85">
        <v>24</v>
      </c>
      <c r="B29" s="50" t="s">
        <v>22</v>
      </c>
      <c r="C29" s="626">
        <f>C6-C12</f>
        <v>187615342.11999995</v>
      </c>
    </row>
    <row r="30" spans="1:3" s="4" customFormat="1">
      <c r="A30" s="87"/>
      <c r="B30" s="45"/>
      <c r="C30" s="627"/>
    </row>
    <row r="31" spans="1:3" s="4" customFormat="1">
      <c r="A31" s="87">
        <v>25</v>
      </c>
      <c r="B31" s="50" t="s">
        <v>49</v>
      </c>
      <c r="C31" s="626">
        <f>C32+C35</f>
        <v>60000000</v>
      </c>
    </row>
    <row r="32" spans="1:3" s="4" customFormat="1">
      <c r="A32" s="87">
        <v>26</v>
      </c>
      <c r="B32" s="40" t="s">
        <v>50</v>
      </c>
      <c r="C32" s="628">
        <f>C33+C34</f>
        <v>60000000</v>
      </c>
    </row>
    <row r="33" spans="1:3" s="4" customFormat="1">
      <c r="A33" s="87">
        <v>27</v>
      </c>
      <c r="B33" s="113" t="s">
        <v>51</v>
      </c>
      <c r="C33" s="625">
        <v>60000000</v>
      </c>
    </row>
    <row r="34" spans="1:3" s="4" customFormat="1">
      <c r="A34" s="87">
        <v>28</v>
      </c>
      <c r="B34" s="113" t="s">
        <v>52</v>
      </c>
      <c r="C34" s="625">
        <v>0</v>
      </c>
    </row>
    <row r="35" spans="1:3" s="4" customFormat="1">
      <c r="A35" s="87">
        <v>29</v>
      </c>
      <c r="B35" s="40" t="s">
        <v>53</v>
      </c>
      <c r="C35" s="625">
        <v>0</v>
      </c>
    </row>
    <row r="36" spans="1:3" s="4" customFormat="1">
      <c r="A36" s="87">
        <v>30</v>
      </c>
      <c r="B36" s="50" t="s">
        <v>54</v>
      </c>
      <c r="C36" s="626">
        <f>SUM(C37:C41)</f>
        <v>0</v>
      </c>
    </row>
    <row r="37" spans="1:3" s="4" customFormat="1">
      <c r="A37" s="87">
        <v>31</v>
      </c>
      <c r="B37" s="41" t="s">
        <v>55</v>
      </c>
      <c r="C37" s="625">
        <v>0</v>
      </c>
    </row>
    <row r="38" spans="1:3" s="4" customFormat="1">
      <c r="A38" s="87">
        <v>32</v>
      </c>
      <c r="B38" s="42" t="s">
        <v>56</v>
      </c>
      <c r="C38" s="625">
        <v>0</v>
      </c>
    </row>
    <row r="39" spans="1:3" s="4" customFormat="1" ht="25.5">
      <c r="A39" s="87">
        <v>33</v>
      </c>
      <c r="B39" s="41" t="s">
        <v>57</v>
      </c>
      <c r="C39" s="625">
        <v>0</v>
      </c>
    </row>
    <row r="40" spans="1:3" s="4" customFormat="1" ht="25.5">
      <c r="A40" s="87">
        <v>34</v>
      </c>
      <c r="B40" s="41" t="s">
        <v>45</v>
      </c>
      <c r="C40" s="625">
        <v>0</v>
      </c>
    </row>
    <row r="41" spans="1:3" s="4" customFormat="1" ht="25.5">
      <c r="A41" s="87">
        <v>35</v>
      </c>
      <c r="B41" s="44" t="s">
        <v>58</v>
      </c>
      <c r="C41" s="625">
        <v>0</v>
      </c>
    </row>
    <row r="42" spans="1:3" s="4" customFormat="1">
      <c r="A42" s="87">
        <v>36</v>
      </c>
      <c r="B42" s="50" t="s">
        <v>23</v>
      </c>
      <c r="C42" s="626">
        <f>C31-C36</f>
        <v>60000000</v>
      </c>
    </row>
    <row r="43" spans="1:3" s="4" customFormat="1">
      <c r="A43" s="87"/>
      <c r="B43" s="45"/>
      <c r="C43" s="627"/>
    </row>
    <row r="44" spans="1:3" s="4" customFormat="1">
      <c r="A44" s="87">
        <v>37</v>
      </c>
      <c r="B44" s="51" t="s">
        <v>59</v>
      </c>
      <c r="C44" s="626">
        <f>SUM(C45:C47)</f>
        <v>16885007.099999998</v>
      </c>
    </row>
    <row r="45" spans="1:3" s="4" customFormat="1">
      <c r="A45" s="87">
        <v>38</v>
      </c>
      <c r="B45" s="40" t="s">
        <v>60</v>
      </c>
      <c r="C45" s="625">
        <v>16885007.099999998</v>
      </c>
    </row>
    <row r="46" spans="1:3" s="4" customFormat="1">
      <c r="A46" s="87">
        <v>39</v>
      </c>
      <c r="B46" s="40" t="s">
        <v>61</v>
      </c>
      <c r="C46" s="625">
        <v>0</v>
      </c>
    </row>
    <row r="47" spans="1:3" s="4" customFormat="1">
      <c r="A47" s="87">
        <v>40</v>
      </c>
      <c r="B47" s="554" t="s">
        <v>724</v>
      </c>
      <c r="C47" s="625">
        <v>0</v>
      </c>
    </row>
    <row r="48" spans="1:3" s="4" customFormat="1">
      <c r="A48" s="87">
        <v>41</v>
      </c>
      <c r="B48" s="51" t="s">
        <v>62</v>
      </c>
      <c r="C48" s="626">
        <f>SUM(C49:C52)</f>
        <v>0</v>
      </c>
    </row>
    <row r="49" spans="1:3" s="4" customFormat="1">
      <c r="A49" s="87">
        <v>42</v>
      </c>
      <c r="B49" s="41" t="s">
        <v>63</v>
      </c>
      <c r="C49" s="625">
        <v>0</v>
      </c>
    </row>
    <row r="50" spans="1:3" s="4" customFormat="1">
      <c r="A50" s="87">
        <v>43</v>
      </c>
      <c r="B50" s="42" t="s">
        <v>64</v>
      </c>
      <c r="C50" s="625">
        <v>0</v>
      </c>
    </row>
    <row r="51" spans="1:3" s="4" customFormat="1" ht="25.5">
      <c r="A51" s="87">
        <v>44</v>
      </c>
      <c r="B51" s="41" t="s">
        <v>65</v>
      </c>
      <c r="C51" s="625">
        <v>0</v>
      </c>
    </row>
    <row r="52" spans="1:3" s="4" customFormat="1" ht="25.5">
      <c r="A52" s="87">
        <v>45</v>
      </c>
      <c r="B52" s="41" t="s">
        <v>45</v>
      </c>
      <c r="C52" s="625">
        <v>0</v>
      </c>
    </row>
    <row r="53" spans="1:3" s="4" customFormat="1" ht="15.75" thickBot="1">
      <c r="A53" s="87">
        <v>46</v>
      </c>
      <c r="B53" s="88" t="s">
        <v>24</v>
      </c>
      <c r="C53" s="629">
        <f>C44-C48</f>
        <v>16885007.099999998</v>
      </c>
    </row>
    <row r="56" spans="1:3">
      <c r="B56" s="2" t="s">
        <v>141</v>
      </c>
    </row>
  </sheetData>
  <dataValidations count="1">
    <dataValidation operator="lessThanOrEqual" allowBlank="1" showInputMessage="1" showErrorMessage="1" errorTitle="Should be negative number" error="Should be whole negative number or 0" sqref="C29:C32 C36 C42:C44 C48 C53"/>
  </dataValidations>
  <pageMargins left="0.7" right="0.7" top="0.75" bottom="0.75" header="0.3" footer="0.3"/>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3"/>
  <sheetViews>
    <sheetView workbookViewId="0">
      <selection activeCell="G16" sqref="G16"/>
    </sheetView>
  </sheetViews>
  <sheetFormatPr defaultColWidth="9.140625" defaultRowHeight="12.75"/>
  <cols>
    <col min="1" max="1" width="10.85546875" style="196" bestFit="1" customWidth="1"/>
    <col min="2" max="2" width="59" style="196" customWidth="1"/>
    <col min="3" max="3" width="16.7109375" style="196" bestFit="1" customWidth="1"/>
    <col min="4" max="4" width="22.140625" style="196" customWidth="1"/>
    <col min="5" max="16384" width="9.140625" style="196"/>
  </cols>
  <sheetData>
    <row r="1" spans="1:4" ht="15">
      <c r="A1" s="15" t="s">
        <v>108</v>
      </c>
      <c r="B1" s="14" t="str">
        <f>Info!C2</f>
        <v>სს "ხალიკ ბანკი საქართველო"</v>
      </c>
    </row>
    <row r="2" spans="1:4" s="19" customFormat="1" ht="15.75" customHeight="1">
      <c r="A2" s="19" t="s">
        <v>109</v>
      </c>
      <c r="B2" s="286">
        <f>'1. key ratios'!B2</f>
        <v>45657</v>
      </c>
    </row>
    <row r="3" spans="1:4" s="19" customFormat="1" ht="15.75" customHeight="1"/>
    <row r="4" spans="1:4" ht="13.5" thickBot="1">
      <c r="A4" s="197" t="s">
        <v>357</v>
      </c>
      <c r="B4" s="225" t="s">
        <v>358</v>
      </c>
    </row>
    <row r="5" spans="1:4" s="226" customFormat="1">
      <c r="A5" s="838" t="s">
        <v>359</v>
      </c>
      <c r="B5" s="839"/>
      <c r="C5" s="215" t="s">
        <v>360</v>
      </c>
      <c r="D5" s="216" t="s">
        <v>361</v>
      </c>
    </row>
    <row r="6" spans="1:4" s="227" customFormat="1">
      <c r="A6" s="217">
        <v>1</v>
      </c>
      <c r="B6" s="218" t="s">
        <v>362</v>
      </c>
      <c r="C6" s="218"/>
      <c r="D6" s="219"/>
    </row>
    <row r="7" spans="1:4" s="227" customFormat="1">
      <c r="A7" s="220" t="s">
        <v>363</v>
      </c>
      <c r="B7" s="221" t="s">
        <v>364</v>
      </c>
      <c r="C7" s="263">
        <v>4.4999999999999998E-2</v>
      </c>
      <c r="D7" s="630">
        <f>C7*'5. RWA'!$C$13</f>
        <v>42242256.844392255</v>
      </c>
    </row>
    <row r="8" spans="1:4" s="227" customFormat="1">
      <c r="A8" s="220" t="s">
        <v>365</v>
      </c>
      <c r="B8" s="221" t="s">
        <v>366</v>
      </c>
      <c r="C8" s="264">
        <v>0.06</v>
      </c>
      <c r="D8" s="630">
        <f>C8*'5. RWA'!$C$13</f>
        <v>56323009.12585634</v>
      </c>
    </row>
    <row r="9" spans="1:4" s="227" customFormat="1">
      <c r="A9" s="220" t="s">
        <v>367</v>
      </c>
      <c r="B9" s="221" t="s">
        <v>368</v>
      </c>
      <c r="C9" s="264">
        <v>0.08</v>
      </c>
      <c r="D9" s="630">
        <f>C9*'5. RWA'!$C$13</f>
        <v>75097345.501141787</v>
      </c>
    </row>
    <row r="10" spans="1:4" s="227" customFormat="1">
      <c r="A10" s="217" t="s">
        <v>369</v>
      </c>
      <c r="B10" s="218" t="s">
        <v>370</v>
      </c>
      <c r="C10" s="265"/>
      <c r="D10" s="631"/>
    </row>
    <row r="11" spans="1:4" s="228" customFormat="1">
      <c r="A11" s="222" t="s">
        <v>371</v>
      </c>
      <c r="B11" s="223" t="s">
        <v>433</v>
      </c>
      <c r="C11" s="266">
        <v>2.5000000000000001E-2</v>
      </c>
      <c r="D11" s="632">
        <f>C11*'5. RWA'!$C$13</f>
        <v>23467920.469106808</v>
      </c>
    </row>
    <row r="12" spans="1:4" s="228" customFormat="1">
      <c r="A12" s="222" t="s">
        <v>372</v>
      </c>
      <c r="B12" s="223" t="s">
        <v>373</v>
      </c>
      <c r="C12" s="266">
        <v>2.5000000000000001E-3</v>
      </c>
      <c r="D12" s="632">
        <f>C12*'5. RWA'!$C$13</f>
        <v>2346792.0469106808</v>
      </c>
    </row>
    <row r="13" spans="1:4" s="228" customFormat="1">
      <c r="A13" s="222" t="s">
        <v>374</v>
      </c>
      <c r="B13" s="223" t="s">
        <v>375</v>
      </c>
      <c r="C13" s="266">
        <v>0</v>
      </c>
      <c r="D13" s="632">
        <f>C13*'5. RWA'!$C$13</f>
        <v>0</v>
      </c>
    </row>
    <row r="14" spans="1:4" s="227" customFormat="1">
      <c r="A14" s="217" t="s">
        <v>376</v>
      </c>
      <c r="B14" s="218" t="s">
        <v>431</v>
      </c>
      <c r="C14" s="267"/>
      <c r="D14" s="631"/>
    </row>
    <row r="15" spans="1:4" s="227" customFormat="1">
      <c r="A15" s="236" t="s">
        <v>379</v>
      </c>
      <c r="B15" s="223" t="s">
        <v>432</v>
      </c>
      <c r="C15" s="266">
        <v>8.616409290327072E-2</v>
      </c>
      <c r="D15" s="632">
        <f>C15*'5. RWA'!$C$13</f>
        <v>80883683.18186751</v>
      </c>
    </row>
    <row r="16" spans="1:4" s="227" customFormat="1">
      <c r="A16" s="236" t="s">
        <v>380</v>
      </c>
      <c r="B16" s="223" t="s">
        <v>382</v>
      </c>
      <c r="C16" s="266">
        <v>0.10279620632679434</v>
      </c>
      <c r="D16" s="632">
        <f>C16*'5. RWA'!$C$13</f>
        <v>96496527.784124151</v>
      </c>
    </row>
    <row r="17" spans="1:6" s="227" customFormat="1">
      <c r="A17" s="236" t="s">
        <v>381</v>
      </c>
      <c r="B17" s="223" t="s">
        <v>429</v>
      </c>
      <c r="C17" s="266">
        <v>0.12468056609458858</v>
      </c>
      <c r="D17" s="632">
        <f>C17*'5. RWA'!$C$13</f>
        <v>117039744.36604078</v>
      </c>
    </row>
    <row r="18" spans="1:6" s="226" customFormat="1">
      <c r="A18" s="840" t="s">
        <v>430</v>
      </c>
      <c r="B18" s="841"/>
      <c r="C18" s="268" t="s">
        <v>360</v>
      </c>
      <c r="D18" s="633" t="s">
        <v>361</v>
      </c>
    </row>
    <row r="19" spans="1:6" s="227" customFormat="1">
      <c r="A19" s="224">
        <v>4</v>
      </c>
      <c r="B19" s="223" t="s">
        <v>22</v>
      </c>
      <c r="C19" s="266">
        <f>C7+C11+C12+C13+C15</f>
        <v>0.15866409290327071</v>
      </c>
      <c r="D19" s="630">
        <f>C19*'5. RWA'!$C$13</f>
        <v>148940652.54227725</v>
      </c>
    </row>
    <row r="20" spans="1:6" s="227" customFormat="1">
      <c r="A20" s="224">
        <v>5</v>
      </c>
      <c r="B20" s="223" t="s">
        <v>86</v>
      </c>
      <c r="C20" s="266">
        <f>C8+C11+C12+C13+C16</f>
        <v>0.19029620632679434</v>
      </c>
      <c r="D20" s="630">
        <f>C20*'5. RWA'!$C$13</f>
        <v>178634249.42599797</v>
      </c>
    </row>
    <row r="21" spans="1:6" s="227" customFormat="1" ht="13.5" thickBot="1">
      <c r="A21" s="229" t="s">
        <v>377</v>
      </c>
      <c r="B21" s="230" t="s">
        <v>85</v>
      </c>
      <c r="C21" s="269">
        <f>C9+C11+C12+C13+C17</f>
        <v>0.23218056609458859</v>
      </c>
      <c r="D21" s="634">
        <f>C21*'5. RWA'!$C$13</f>
        <v>217951802.38320008</v>
      </c>
    </row>
    <row r="22" spans="1:6">
      <c r="F22" s="197"/>
    </row>
    <row r="23" spans="1:6" ht="63.75">
      <c r="B23" s="21"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E27"/>
  <sheetViews>
    <sheetView showGridLines="0" zoomScaleNormal="100" workbookViewId="0">
      <selection activeCell="A13" sqref="A13"/>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2">
      <c r="A1" s="764" t="s">
        <v>108</v>
      </c>
      <c r="B1" s="14" t="str">
        <f>Info!C2</f>
        <v>სს "ხალიკ ბანკი საქართველო"</v>
      </c>
    </row>
    <row r="2" spans="1:2">
      <c r="A2" s="765" t="s">
        <v>109</v>
      </c>
      <c r="B2" s="286">
        <f>'1. key ratios'!B2</f>
        <v>45657</v>
      </c>
    </row>
    <row r="3" spans="1:2">
      <c r="A3" s="766" t="s">
        <v>961</v>
      </c>
      <c r="B3" s="767" t="s">
        <v>962</v>
      </c>
    </row>
    <row r="4" spans="1:2" ht="15.75" thickBot="1"/>
    <row r="5" spans="1:2">
      <c r="A5" s="768"/>
      <c r="B5" s="769" t="s">
        <v>963</v>
      </c>
    </row>
    <row r="6" spans="1:2">
      <c r="A6" s="770" t="s">
        <v>964</v>
      </c>
      <c r="B6" s="771">
        <f>SUM(B7,B11)</f>
        <v>0</v>
      </c>
    </row>
    <row r="7" spans="1:2">
      <c r="A7" s="770" t="s">
        <v>965</v>
      </c>
      <c r="B7" s="771">
        <f>SUM(B8:B10)</f>
        <v>0</v>
      </c>
    </row>
    <row r="8" spans="1:2">
      <c r="A8" s="772" t="s">
        <v>966</v>
      </c>
      <c r="B8" s="773">
        <v>0</v>
      </c>
    </row>
    <row r="9" spans="1:2">
      <c r="A9" s="772" t="s">
        <v>967</v>
      </c>
      <c r="B9" s="773">
        <v>0</v>
      </c>
    </row>
    <row r="10" spans="1:2">
      <c r="A10" s="772" t="s">
        <v>968</v>
      </c>
      <c r="B10" s="773">
        <v>0</v>
      </c>
    </row>
    <row r="11" spans="1:2">
      <c r="A11" s="770" t="s">
        <v>969</v>
      </c>
      <c r="B11" s="771">
        <f>SUM(B12:B13)</f>
        <v>0</v>
      </c>
    </row>
    <row r="12" spans="1:2">
      <c r="A12" s="772" t="s">
        <v>970</v>
      </c>
      <c r="B12" s="773"/>
    </row>
    <row r="13" spans="1:2">
      <c r="A13" s="772" t="s">
        <v>971</v>
      </c>
      <c r="B13" s="773"/>
    </row>
    <row r="14" spans="1:2">
      <c r="A14" s="770" t="s">
        <v>972</v>
      </c>
      <c r="B14" s="771">
        <f>SUM(B15:B16)</f>
        <v>0</v>
      </c>
    </row>
    <row r="15" spans="1:2">
      <c r="A15" s="774" t="s">
        <v>973</v>
      </c>
      <c r="B15" s="773"/>
    </row>
    <row r="16" spans="1:2">
      <c r="A16" s="774" t="s">
        <v>85</v>
      </c>
      <c r="B16" s="773">
        <f>B7</f>
        <v>0</v>
      </c>
    </row>
    <row r="17" spans="1:5">
      <c r="A17" s="770" t="s">
        <v>974</v>
      </c>
      <c r="B17" s="771"/>
    </row>
    <row r="18" spans="1:5">
      <c r="A18" s="774" t="s">
        <v>975</v>
      </c>
      <c r="B18" s="773">
        <v>0</v>
      </c>
    </row>
    <row r="19" spans="1:5">
      <c r="A19" s="774" t="s">
        <v>976</v>
      </c>
      <c r="B19" s="773">
        <v>0</v>
      </c>
    </row>
    <row r="20" spans="1:5">
      <c r="A20" s="770" t="s">
        <v>977</v>
      </c>
      <c r="B20" s="771"/>
    </row>
    <row r="21" spans="1:5">
      <c r="A21" s="775" t="s">
        <v>978</v>
      </c>
      <c r="B21" s="776">
        <f>IFERROR(B6/B18,0)</f>
        <v>0</v>
      </c>
    </row>
    <row r="22" spans="1:5">
      <c r="A22" s="775" t="s">
        <v>979</v>
      </c>
      <c r="B22" s="776">
        <f>IFERROR(B6/B19,0)</f>
        <v>0</v>
      </c>
    </row>
    <row r="23" spans="1:5" ht="15.75" thickBot="1">
      <c r="A23" s="777" t="s">
        <v>980</v>
      </c>
      <c r="B23" s="778">
        <f>IFERROR(B6/B14,0)</f>
        <v>0</v>
      </c>
    </row>
    <row r="24" spans="1:5" ht="16.5" customHeight="1">
      <c r="A24" s="779" t="s">
        <v>981</v>
      </c>
      <c r="B24" s="780"/>
      <c r="C24" s="780"/>
      <c r="D24" s="780"/>
      <c r="E24" s="780"/>
    </row>
    <row r="25" spans="1:5" ht="25.5" customHeight="1">
      <c r="A25" s="779" t="s">
        <v>982</v>
      </c>
    </row>
    <row r="26" spans="1:5" ht="57" customHeight="1">
      <c r="A26" s="779" t="s">
        <v>983</v>
      </c>
    </row>
    <row r="27" spans="1:5">
      <c r="A27" s="781"/>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0"/>
  <sheetViews>
    <sheetView showGridLines="0" zoomScaleNormal="100" workbookViewId="0">
      <selection activeCell="B15" sqref="B15"/>
    </sheetView>
  </sheetViews>
  <sheetFormatPr defaultRowHeight="15"/>
  <cols>
    <col min="1" max="1" width="82" customWidth="1"/>
    <col min="2" max="2" width="28.140625" bestFit="1" customWidth="1"/>
    <col min="3" max="6" width="28.140625" customWidth="1"/>
  </cols>
  <sheetData>
    <row r="1" spans="1:6">
      <c r="A1" s="764" t="s">
        <v>108</v>
      </c>
      <c r="B1" s="14" t="str">
        <f>Info!C2</f>
        <v>სს "ხალიკ ბანკი საქართველო"</v>
      </c>
      <c r="C1" s="196"/>
    </row>
    <row r="2" spans="1:6">
      <c r="A2" s="765" t="s">
        <v>109</v>
      </c>
      <c r="B2" s="286">
        <f>'1. key ratios'!B2</f>
        <v>45657</v>
      </c>
      <c r="C2" s="196"/>
    </row>
    <row r="3" spans="1:6">
      <c r="A3" s="766" t="s">
        <v>984</v>
      </c>
      <c r="B3" s="767" t="s">
        <v>962</v>
      </c>
      <c r="C3" s="196"/>
    </row>
    <row r="5" spans="1:6">
      <c r="A5" s="781"/>
    </row>
    <row r="6" spans="1:6" ht="15.75" thickBot="1">
      <c r="A6" s="782"/>
      <c r="B6" s="782"/>
      <c r="C6" s="782"/>
      <c r="D6" s="782"/>
      <c r="E6" s="782"/>
      <c r="F6" s="782"/>
    </row>
    <row r="7" spans="1:6">
      <c r="A7" s="842"/>
      <c r="B7" s="844" t="s">
        <v>985</v>
      </c>
      <c r="C7" s="844"/>
      <c r="D7" s="844"/>
      <c r="E7" s="844"/>
      <c r="F7" s="845" t="s">
        <v>986</v>
      </c>
    </row>
    <row r="8" spans="1:6" ht="25.5">
      <c r="A8" s="843"/>
      <c r="B8" s="783" t="s">
        <v>987</v>
      </c>
      <c r="C8" s="783" t="s">
        <v>988</v>
      </c>
      <c r="D8" s="783" t="s">
        <v>989</v>
      </c>
      <c r="E8" s="783" t="s">
        <v>990</v>
      </c>
      <c r="F8" s="846"/>
    </row>
    <row r="9" spans="1:6" ht="25.5">
      <c r="A9" s="784" t="s">
        <v>991</v>
      </c>
      <c r="B9" s="785">
        <f>B13+B17</f>
        <v>0</v>
      </c>
      <c r="C9" s="785">
        <f t="shared" ref="C9:E9" si="0">C13+C17</f>
        <v>0</v>
      </c>
      <c r="D9" s="785">
        <f t="shared" si="0"/>
        <v>0</v>
      </c>
      <c r="E9" s="785">
        <f t="shared" si="0"/>
        <v>0</v>
      </c>
      <c r="F9" s="786">
        <f>F13+F17</f>
        <v>0</v>
      </c>
    </row>
    <row r="10" spans="1:6">
      <c r="A10" s="787" t="s">
        <v>992</v>
      </c>
      <c r="B10" s="788">
        <f t="shared" ref="B10:E12" si="1">B14+B18</f>
        <v>0</v>
      </c>
      <c r="C10" s="788">
        <f t="shared" si="1"/>
        <v>0</v>
      </c>
      <c r="D10" s="788">
        <f t="shared" si="1"/>
        <v>0</v>
      </c>
      <c r="E10" s="788">
        <f t="shared" si="1"/>
        <v>0</v>
      </c>
      <c r="F10" s="786">
        <f>SUM(B10:E10)</f>
        <v>0</v>
      </c>
    </row>
    <row r="11" spans="1:6">
      <c r="A11" s="787" t="s">
        <v>993</v>
      </c>
      <c r="B11" s="788">
        <f>B15+B19</f>
        <v>0</v>
      </c>
      <c r="C11" s="788">
        <f t="shared" si="1"/>
        <v>0</v>
      </c>
      <c r="D11" s="788">
        <f t="shared" si="1"/>
        <v>0</v>
      </c>
      <c r="E11" s="788">
        <f t="shared" si="1"/>
        <v>0</v>
      </c>
      <c r="F11" s="786">
        <f t="shared" ref="F11:F12" si="2">SUM(B11:E11)</f>
        <v>0</v>
      </c>
    </row>
    <row r="12" spans="1:6">
      <c r="A12" s="789" t="s">
        <v>994</v>
      </c>
      <c r="B12" s="788">
        <f t="shared" si="1"/>
        <v>0</v>
      </c>
      <c r="C12" s="788">
        <f t="shared" si="1"/>
        <v>0</v>
      </c>
      <c r="D12" s="788">
        <f t="shared" si="1"/>
        <v>0</v>
      </c>
      <c r="E12" s="788">
        <f t="shared" si="1"/>
        <v>0</v>
      </c>
      <c r="F12" s="786">
        <f t="shared" si="2"/>
        <v>0</v>
      </c>
    </row>
    <row r="13" spans="1:6">
      <c r="A13" s="790" t="s">
        <v>995</v>
      </c>
      <c r="B13" s="791"/>
      <c r="C13" s="791"/>
      <c r="D13" s="791"/>
      <c r="E13" s="791"/>
      <c r="F13" s="792"/>
    </row>
    <row r="14" spans="1:6">
      <c r="A14" s="787" t="s">
        <v>992</v>
      </c>
      <c r="B14" s="793"/>
      <c r="C14" s="793"/>
      <c r="D14" s="793"/>
      <c r="E14" s="793"/>
      <c r="F14" s="794"/>
    </row>
    <row r="15" spans="1:6">
      <c r="A15" s="787" t="s">
        <v>993</v>
      </c>
      <c r="B15" s="793"/>
      <c r="C15" s="793"/>
      <c r="D15" s="793"/>
      <c r="E15" s="793"/>
      <c r="F15" s="794"/>
    </row>
    <row r="16" spans="1:6">
      <c r="A16" s="789" t="s">
        <v>994</v>
      </c>
      <c r="B16" s="793"/>
      <c r="C16" s="793"/>
      <c r="D16" s="793"/>
      <c r="E16" s="793"/>
      <c r="F16" s="794"/>
    </row>
    <row r="17" spans="1:6">
      <c r="A17" s="790" t="s">
        <v>969</v>
      </c>
      <c r="B17" s="791"/>
      <c r="C17" s="791"/>
      <c r="D17" s="791"/>
      <c r="E17" s="791"/>
      <c r="F17" s="794"/>
    </row>
    <row r="18" spans="1:6">
      <c r="A18" s="787" t="s">
        <v>992</v>
      </c>
      <c r="B18" s="793"/>
      <c r="C18" s="793"/>
      <c r="D18" s="793"/>
      <c r="E18" s="793"/>
      <c r="F18" s="794"/>
    </row>
    <row r="19" spans="1:6">
      <c r="A19" s="787" t="s">
        <v>993</v>
      </c>
      <c r="B19" s="793"/>
      <c r="C19" s="793"/>
      <c r="D19" s="793"/>
      <c r="E19" s="793"/>
      <c r="F19" s="794"/>
    </row>
    <row r="20" spans="1:6" ht="15.75" thickBot="1">
      <c r="A20" s="795" t="s">
        <v>994</v>
      </c>
      <c r="B20" s="796"/>
      <c r="C20" s="796"/>
      <c r="D20" s="796"/>
      <c r="E20" s="796"/>
      <c r="F20" s="797"/>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68"/>
  <sheetViews>
    <sheetView zoomScale="80" zoomScaleNormal="80" workbookViewId="0">
      <pane xSplit="1" ySplit="5" topLeftCell="B42" activePane="bottomRight" state="frozen"/>
      <selection activeCell="J12" sqref="J12"/>
      <selection pane="topRight" activeCell="J12" sqref="J12"/>
      <selection pane="bottomLeft" activeCell="J12" sqref="J12"/>
      <selection pane="bottomRight" activeCell="C50" sqref="C50"/>
    </sheetView>
  </sheetViews>
  <sheetFormatPr defaultRowHeight="15.75"/>
  <cols>
    <col min="1" max="1" width="10.7109375" style="37" customWidth="1"/>
    <col min="2" max="2" width="91.85546875" style="37" customWidth="1"/>
    <col min="3" max="3" width="53.140625" style="37" customWidth="1"/>
    <col min="4" max="4" width="32.28515625" style="37" customWidth="1"/>
    <col min="5" max="5" width="9.42578125" customWidth="1"/>
  </cols>
  <sheetData>
    <row r="1" spans="1:6">
      <c r="A1" s="15" t="s">
        <v>108</v>
      </c>
      <c r="B1" s="17" t="str">
        <f>Info!C2</f>
        <v>სს "ხალიკ ბანკი საქართველო"</v>
      </c>
      <c r="E1" s="2"/>
      <c r="F1" s="2"/>
    </row>
    <row r="2" spans="1:6" s="19" customFormat="1" ht="15.75" customHeight="1">
      <c r="A2" s="19" t="s">
        <v>109</v>
      </c>
      <c r="B2" s="286">
        <f>'1. key ratios'!B2</f>
        <v>45657</v>
      </c>
    </row>
    <row r="3" spans="1:6" s="19" customFormat="1" ht="15.75" customHeight="1">
      <c r="A3" s="24"/>
    </row>
    <row r="4" spans="1:6" s="19" customFormat="1" ht="15.75" customHeight="1" thickBot="1">
      <c r="A4" s="19" t="s">
        <v>258</v>
      </c>
      <c r="B4" s="132" t="s">
        <v>172</v>
      </c>
      <c r="D4" s="133" t="s">
        <v>87</v>
      </c>
    </row>
    <row r="5" spans="1:6" ht="25.5">
      <c r="A5" s="89" t="s">
        <v>25</v>
      </c>
      <c r="B5" s="90" t="s">
        <v>144</v>
      </c>
      <c r="C5" s="635" t="s">
        <v>857</v>
      </c>
      <c r="D5" s="636" t="s">
        <v>173</v>
      </c>
    </row>
    <row r="6" spans="1:6">
      <c r="A6" s="393">
        <v>1</v>
      </c>
      <c r="B6" s="350" t="s">
        <v>842</v>
      </c>
      <c r="C6" s="637">
        <f>SUM(C7:C9)</f>
        <v>38290882.899999991</v>
      </c>
      <c r="D6" s="638"/>
      <c r="E6" s="7"/>
    </row>
    <row r="7" spans="1:6">
      <c r="A7" s="393">
        <v>1.1000000000000001</v>
      </c>
      <c r="B7" s="351" t="s">
        <v>96</v>
      </c>
      <c r="C7" s="639">
        <v>12217066.27</v>
      </c>
      <c r="D7" s="640">
        <v>0</v>
      </c>
      <c r="E7" s="7"/>
    </row>
    <row r="8" spans="1:6">
      <c r="A8" s="393">
        <v>1.2</v>
      </c>
      <c r="B8" s="351" t="s">
        <v>97</v>
      </c>
      <c r="C8" s="639">
        <v>1115106.9000000001</v>
      </c>
      <c r="D8" s="640">
        <v>0</v>
      </c>
      <c r="E8" s="7"/>
    </row>
    <row r="9" spans="1:6">
      <c r="A9" s="393">
        <v>1.3</v>
      </c>
      <c r="B9" s="351" t="s">
        <v>98</v>
      </c>
      <c r="C9" s="639">
        <v>24958709.729999993</v>
      </c>
      <c r="D9" s="640">
        <v>0</v>
      </c>
      <c r="E9" s="7"/>
    </row>
    <row r="10" spans="1:6">
      <c r="A10" s="393">
        <v>2</v>
      </c>
      <c r="B10" s="352" t="s">
        <v>729</v>
      </c>
      <c r="C10" s="641">
        <v>1499951.78</v>
      </c>
      <c r="D10" s="640">
        <v>0</v>
      </c>
      <c r="E10" s="7"/>
    </row>
    <row r="11" spans="1:6">
      <c r="A11" s="393">
        <v>2.1</v>
      </c>
      <c r="B11" s="353" t="s">
        <v>730</v>
      </c>
      <c r="C11" s="642">
        <v>1499951.78</v>
      </c>
      <c r="D11" s="643">
        <v>0</v>
      </c>
      <c r="E11" s="8"/>
    </row>
    <row r="12" spans="1:6" ht="23.45" customHeight="1">
      <c r="A12" s="393">
        <v>3</v>
      </c>
      <c r="B12" s="354" t="s">
        <v>731</v>
      </c>
      <c r="C12" s="644">
        <v>0</v>
      </c>
      <c r="D12" s="643">
        <v>0</v>
      </c>
      <c r="E12" s="8"/>
    </row>
    <row r="13" spans="1:6" ht="23.1" customHeight="1">
      <c r="A13" s="393">
        <v>4</v>
      </c>
      <c r="B13" s="355" t="s">
        <v>732</v>
      </c>
      <c r="C13" s="644">
        <v>0</v>
      </c>
      <c r="D13" s="643">
        <v>0</v>
      </c>
      <c r="E13" s="8"/>
    </row>
    <row r="14" spans="1:6">
      <c r="A14" s="393">
        <v>5</v>
      </c>
      <c r="B14" s="355" t="s">
        <v>733</v>
      </c>
      <c r="C14" s="644">
        <f>SUM(C15:C17)</f>
        <v>54000</v>
      </c>
      <c r="D14" s="643"/>
      <c r="E14" s="8"/>
    </row>
    <row r="15" spans="1:6">
      <c r="A15" s="393">
        <v>5.0999999999999996</v>
      </c>
      <c r="B15" s="356" t="s">
        <v>734</v>
      </c>
      <c r="C15" s="645">
        <v>54000</v>
      </c>
      <c r="D15" s="643">
        <v>0</v>
      </c>
      <c r="E15" s="7"/>
    </row>
    <row r="16" spans="1:6">
      <c r="A16" s="393">
        <v>5.2</v>
      </c>
      <c r="B16" s="356" t="s">
        <v>569</v>
      </c>
      <c r="C16" s="639">
        <v>0</v>
      </c>
      <c r="D16" s="640">
        <v>0</v>
      </c>
      <c r="E16" s="7"/>
    </row>
    <row r="17" spans="1:5">
      <c r="A17" s="393">
        <v>5.3</v>
      </c>
      <c r="B17" s="356" t="s">
        <v>735</v>
      </c>
      <c r="C17" s="639">
        <v>0</v>
      </c>
      <c r="D17" s="640">
        <v>0</v>
      </c>
      <c r="E17" s="7"/>
    </row>
    <row r="18" spans="1:5">
      <c r="A18" s="393">
        <v>6</v>
      </c>
      <c r="B18" s="354" t="s">
        <v>736</v>
      </c>
      <c r="C18" s="641">
        <f>SUM(C19:C20)</f>
        <v>832168315.60000014</v>
      </c>
      <c r="D18" s="640"/>
      <c r="E18" s="7"/>
    </row>
    <row r="19" spans="1:5">
      <c r="A19" s="393">
        <v>6.1</v>
      </c>
      <c r="B19" s="356" t="s">
        <v>569</v>
      </c>
      <c r="C19" s="642">
        <v>12133866.23</v>
      </c>
      <c r="D19" s="640">
        <v>0</v>
      </c>
      <c r="E19" s="7"/>
    </row>
    <row r="20" spans="1:5">
      <c r="A20" s="393">
        <v>6.2</v>
      </c>
      <c r="B20" s="356" t="s">
        <v>735</v>
      </c>
      <c r="C20" s="642">
        <v>820034449.37000012</v>
      </c>
      <c r="D20" s="640">
        <v>0</v>
      </c>
      <c r="E20" s="7"/>
    </row>
    <row r="21" spans="1:5">
      <c r="A21" s="393">
        <v>7</v>
      </c>
      <c r="B21" s="357" t="s">
        <v>737</v>
      </c>
      <c r="C21" s="644">
        <v>0</v>
      </c>
      <c r="D21" s="640">
        <v>0</v>
      </c>
      <c r="E21" s="7"/>
    </row>
    <row r="22" spans="1:5">
      <c r="A22" s="393">
        <v>8</v>
      </c>
      <c r="B22" s="358" t="s">
        <v>738</v>
      </c>
      <c r="C22" s="641">
        <v>0</v>
      </c>
      <c r="D22" s="640">
        <v>0</v>
      </c>
      <c r="E22" s="7"/>
    </row>
    <row r="23" spans="1:5">
      <c r="A23" s="393">
        <v>9</v>
      </c>
      <c r="B23" s="355" t="s">
        <v>739</v>
      </c>
      <c r="C23" s="641">
        <f>SUM(C24:C25)</f>
        <v>16539062.479999999</v>
      </c>
      <c r="D23" s="646"/>
      <c r="E23" s="7"/>
    </row>
    <row r="24" spans="1:5">
      <c r="A24" s="393">
        <v>9.1</v>
      </c>
      <c r="B24" s="359" t="s">
        <v>740</v>
      </c>
      <c r="C24" s="647">
        <v>16539062.479999999</v>
      </c>
      <c r="D24" s="648">
        <v>0</v>
      </c>
      <c r="E24" s="7"/>
    </row>
    <row r="25" spans="1:5">
      <c r="A25" s="393">
        <v>9.1999999999999993</v>
      </c>
      <c r="B25" s="359" t="s">
        <v>741</v>
      </c>
      <c r="C25" s="649">
        <v>0</v>
      </c>
      <c r="D25" s="650">
        <v>0</v>
      </c>
      <c r="E25" s="6"/>
    </row>
    <row r="26" spans="1:5">
      <c r="A26" s="393">
        <v>10</v>
      </c>
      <c r="B26" s="355" t="s">
        <v>36</v>
      </c>
      <c r="C26" s="651">
        <f>SUM(C27:C28)</f>
        <v>5878587.9399999976</v>
      </c>
      <c r="D26" s="652" t="s">
        <v>934</v>
      </c>
      <c r="E26" s="7"/>
    </row>
    <row r="27" spans="1:5">
      <c r="A27" s="393">
        <v>10.1</v>
      </c>
      <c r="B27" s="359" t="s">
        <v>742</v>
      </c>
      <c r="C27" s="639">
        <v>0</v>
      </c>
      <c r="D27" s="640">
        <v>0</v>
      </c>
      <c r="E27" s="7"/>
    </row>
    <row r="28" spans="1:5">
      <c r="A28" s="393">
        <v>10.199999999999999</v>
      </c>
      <c r="B28" s="359" t="s">
        <v>743</v>
      </c>
      <c r="C28" s="639">
        <v>5878587.9399999976</v>
      </c>
      <c r="D28" s="640">
        <v>0</v>
      </c>
      <c r="E28" s="7"/>
    </row>
    <row r="29" spans="1:5">
      <c r="A29" s="393">
        <v>11</v>
      </c>
      <c r="B29" s="355" t="s">
        <v>744</v>
      </c>
      <c r="C29" s="641">
        <f>SUM(C30:C31)</f>
        <v>2269080.54</v>
      </c>
      <c r="D29" s="640"/>
      <c r="E29" s="7"/>
    </row>
    <row r="30" spans="1:5">
      <c r="A30" s="393">
        <v>11.1</v>
      </c>
      <c r="B30" s="359" t="s">
        <v>745</v>
      </c>
      <c r="C30" s="639">
        <v>2269080.54</v>
      </c>
      <c r="D30" s="640">
        <v>0</v>
      </c>
      <c r="E30" s="7"/>
    </row>
    <row r="31" spans="1:5">
      <c r="A31" s="393">
        <v>11.2</v>
      </c>
      <c r="B31" s="359" t="s">
        <v>746</v>
      </c>
      <c r="C31" s="639">
        <v>0</v>
      </c>
      <c r="D31" s="640">
        <v>0</v>
      </c>
      <c r="E31" s="7"/>
    </row>
    <row r="32" spans="1:5">
      <c r="A32" s="393">
        <v>13</v>
      </c>
      <c r="B32" s="355" t="s">
        <v>99</v>
      </c>
      <c r="C32" s="641">
        <v>20383475.819999997</v>
      </c>
      <c r="D32" s="640">
        <v>0</v>
      </c>
      <c r="E32" s="7"/>
    </row>
    <row r="33" spans="1:5">
      <c r="A33" s="393">
        <v>13.1</v>
      </c>
      <c r="B33" s="360" t="s">
        <v>747</v>
      </c>
      <c r="C33" s="639">
        <v>12957304.710000001</v>
      </c>
      <c r="D33" s="640">
        <v>0</v>
      </c>
      <c r="E33" s="7"/>
    </row>
    <row r="34" spans="1:5">
      <c r="A34" s="393">
        <v>13.2</v>
      </c>
      <c r="B34" s="360" t="s">
        <v>748</v>
      </c>
      <c r="C34" s="647">
        <v>0</v>
      </c>
      <c r="D34" s="648">
        <v>0</v>
      </c>
      <c r="E34" s="7"/>
    </row>
    <row r="35" spans="1:5">
      <c r="A35" s="393">
        <v>14</v>
      </c>
      <c r="B35" s="361" t="s">
        <v>749</v>
      </c>
      <c r="C35" s="653">
        <f>SUM(C6,C10,C12,C13,C14,C18,C21,C22,C23,C26,C29,C32)</f>
        <v>917083357.06000006</v>
      </c>
      <c r="D35" s="648"/>
      <c r="E35" s="7"/>
    </row>
    <row r="36" spans="1:5">
      <c r="A36" s="393"/>
      <c r="B36" s="362" t="s">
        <v>104</v>
      </c>
      <c r="C36" s="654"/>
      <c r="D36" s="655"/>
      <c r="E36" s="7"/>
    </row>
    <row r="37" spans="1:5">
      <c r="A37" s="393">
        <v>15</v>
      </c>
      <c r="B37" s="363" t="s">
        <v>750</v>
      </c>
      <c r="C37" s="649">
        <v>410450.5</v>
      </c>
      <c r="D37" s="650">
        <v>0</v>
      </c>
      <c r="E37" s="6"/>
    </row>
    <row r="38" spans="1:5">
      <c r="A38" s="393">
        <v>15.1</v>
      </c>
      <c r="B38" s="364" t="s">
        <v>730</v>
      </c>
      <c r="C38" s="639">
        <v>0</v>
      </c>
      <c r="D38" s="640">
        <v>0</v>
      </c>
      <c r="E38" s="7"/>
    </row>
    <row r="39" spans="1:5" ht="21">
      <c r="A39" s="393">
        <v>16</v>
      </c>
      <c r="B39" s="357" t="s">
        <v>751</v>
      </c>
      <c r="C39" s="641">
        <v>0</v>
      </c>
      <c r="D39" s="640">
        <v>0</v>
      </c>
      <c r="E39" s="7"/>
    </row>
    <row r="40" spans="1:5">
      <c r="A40" s="393">
        <v>17</v>
      </c>
      <c r="B40" s="357" t="s">
        <v>752</v>
      </c>
      <c r="C40" s="641">
        <f>SUM(C41:C44)</f>
        <v>629261877.14999986</v>
      </c>
      <c r="D40" s="640"/>
      <c r="E40" s="7"/>
    </row>
    <row r="41" spans="1:5">
      <c r="A41" s="393">
        <v>17.100000000000001</v>
      </c>
      <c r="B41" s="365" t="s">
        <v>753</v>
      </c>
      <c r="C41" s="639">
        <v>248989480.30999988</v>
      </c>
      <c r="D41" s="640">
        <v>0</v>
      </c>
      <c r="E41" s="7"/>
    </row>
    <row r="42" spans="1:5">
      <c r="A42" s="406">
        <v>17.2</v>
      </c>
      <c r="B42" s="407" t="s">
        <v>100</v>
      </c>
      <c r="C42" s="647">
        <v>367142151.12</v>
      </c>
      <c r="D42" s="648">
        <v>0</v>
      </c>
      <c r="E42" s="7"/>
    </row>
    <row r="43" spans="1:5">
      <c r="A43" s="393">
        <v>17.3</v>
      </c>
      <c r="B43" s="408" t="s">
        <v>754</v>
      </c>
      <c r="C43" s="656">
        <v>5050274.9000000004</v>
      </c>
      <c r="D43" s="657">
        <v>0</v>
      </c>
      <c r="E43" s="7"/>
    </row>
    <row r="44" spans="1:5">
      <c r="A44" s="393">
        <v>17.399999999999999</v>
      </c>
      <c r="B44" s="408" t="s">
        <v>755</v>
      </c>
      <c r="C44" s="656">
        <v>8079970.8200000012</v>
      </c>
      <c r="D44" s="657">
        <v>0</v>
      </c>
      <c r="E44" s="7"/>
    </row>
    <row r="45" spans="1:5">
      <c r="A45" s="393">
        <v>18</v>
      </c>
      <c r="B45" s="409" t="s">
        <v>756</v>
      </c>
      <c r="C45" s="658">
        <v>153766.57699079398</v>
      </c>
      <c r="D45" s="659">
        <v>0</v>
      </c>
      <c r="E45" s="6"/>
    </row>
    <row r="46" spans="1:5">
      <c r="A46" s="393">
        <v>19</v>
      </c>
      <c r="B46" s="409" t="s">
        <v>757</v>
      </c>
      <c r="C46" s="660">
        <f>SUM(C47:C48)</f>
        <v>336426.57</v>
      </c>
      <c r="D46" s="661"/>
    </row>
    <row r="47" spans="1:5">
      <c r="A47" s="393">
        <v>19.100000000000001</v>
      </c>
      <c r="B47" s="410" t="s">
        <v>758</v>
      </c>
      <c r="C47" s="662">
        <v>0</v>
      </c>
      <c r="D47" s="661">
        <v>0</v>
      </c>
    </row>
    <row r="48" spans="1:5">
      <c r="A48" s="393">
        <v>19.2</v>
      </c>
      <c r="B48" s="410" t="s">
        <v>759</v>
      </c>
      <c r="C48" s="662">
        <v>336426.57</v>
      </c>
      <c r="D48" s="661">
        <v>0</v>
      </c>
    </row>
    <row r="49" spans="1:4">
      <c r="A49" s="393">
        <v>20</v>
      </c>
      <c r="B49" s="370" t="s">
        <v>101</v>
      </c>
      <c r="C49" s="660">
        <v>16885007.099999998</v>
      </c>
      <c r="D49" s="652" t="s">
        <v>934</v>
      </c>
    </row>
    <row r="50" spans="1:4">
      <c r="A50" s="393">
        <v>21</v>
      </c>
      <c r="B50" s="371" t="s">
        <v>89</v>
      </c>
      <c r="C50" s="660">
        <v>3247859.6500000004</v>
      </c>
      <c r="D50" s="661">
        <v>0</v>
      </c>
    </row>
    <row r="51" spans="1:4">
      <c r="A51" s="393">
        <v>21.1</v>
      </c>
      <c r="B51" s="366" t="s">
        <v>760</v>
      </c>
      <c r="C51" s="662">
        <v>0</v>
      </c>
      <c r="D51" s="661">
        <v>0</v>
      </c>
    </row>
    <row r="52" spans="1:4">
      <c r="A52" s="393">
        <v>22</v>
      </c>
      <c r="B52" s="370" t="s">
        <v>761</v>
      </c>
      <c r="C52" s="660">
        <f>SUM(C37,C39,C40,C45,C46,C49,C50)</f>
        <v>650295387.54699075</v>
      </c>
      <c r="D52" s="661"/>
    </row>
    <row r="53" spans="1:4">
      <c r="A53" s="393"/>
      <c r="B53" s="372" t="s">
        <v>762</v>
      </c>
      <c r="C53" s="663"/>
      <c r="D53" s="661"/>
    </row>
    <row r="54" spans="1:4">
      <c r="A54" s="393">
        <v>23</v>
      </c>
      <c r="B54" s="370" t="s">
        <v>105</v>
      </c>
      <c r="C54" s="664">
        <v>76000000</v>
      </c>
      <c r="D54" s="661">
        <v>0</v>
      </c>
    </row>
    <row r="55" spans="1:4">
      <c r="A55" s="393">
        <v>24</v>
      </c>
      <c r="B55" s="370" t="s">
        <v>763</v>
      </c>
      <c r="C55" s="664">
        <v>60000000</v>
      </c>
      <c r="D55" s="661">
        <v>0</v>
      </c>
    </row>
    <row r="56" spans="1:4">
      <c r="A56" s="393">
        <v>25</v>
      </c>
      <c r="B56" s="373" t="s">
        <v>102</v>
      </c>
      <c r="C56" s="664">
        <v>0</v>
      </c>
      <c r="D56" s="661">
        <v>0</v>
      </c>
    </row>
    <row r="57" spans="1:4">
      <c r="A57" s="393">
        <v>26</v>
      </c>
      <c r="B57" s="409" t="s">
        <v>764</v>
      </c>
      <c r="C57" s="664">
        <v>0</v>
      </c>
      <c r="D57" s="661">
        <v>0</v>
      </c>
    </row>
    <row r="58" spans="1:4">
      <c r="A58" s="393">
        <v>27</v>
      </c>
      <c r="B58" s="409" t="s">
        <v>765</v>
      </c>
      <c r="C58" s="664">
        <f>SUM(C59:C60)</f>
        <v>0</v>
      </c>
      <c r="D58" s="661"/>
    </row>
    <row r="59" spans="1:4">
      <c r="A59" s="393">
        <v>27.1</v>
      </c>
      <c r="B59" s="411" t="s">
        <v>766</v>
      </c>
      <c r="C59" s="656">
        <v>0</v>
      </c>
      <c r="D59" s="661">
        <v>0</v>
      </c>
    </row>
    <row r="60" spans="1:4">
      <c r="A60" s="393">
        <v>27.2</v>
      </c>
      <c r="B60" s="408" t="s">
        <v>767</v>
      </c>
      <c r="C60" s="656">
        <v>0</v>
      </c>
      <c r="D60" s="661">
        <v>0</v>
      </c>
    </row>
    <row r="61" spans="1:4">
      <c r="A61" s="393">
        <v>28</v>
      </c>
      <c r="B61" s="371" t="s">
        <v>768</v>
      </c>
      <c r="C61" s="664">
        <v>0</v>
      </c>
      <c r="D61" s="661">
        <v>0</v>
      </c>
    </row>
    <row r="62" spans="1:4">
      <c r="A62" s="393">
        <v>29</v>
      </c>
      <c r="B62" s="409" t="s">
        <v>769</v>
      </c>
      <c r="C62" s="664">
        <f>SUM(C63:C65)</f>
        <v>2037368.0500000003</v>
      </c>
      <c r="D62" s="661"/>
    </row>
    <row r="63" spans="1:4">
      <c r="A63" s="393">
        <v>29.1</v>
      </c>
      <c r="B63" s="412" t="s">
        <v>770</v>
      </c>
      <c r="C63" s="656">
        <v>2037368.0500000003</v>
      </c>
      <c r="D63" s="661">
        <v>0</v>
      </c>
    </row>
    <row r="64" spans="1:4" ht="24" customHeight="1">
      <c r="A64" s="393">
        <v>29.2</v>
      </c>
      <c r="B64" s="411" t="s">
        <v>771</v>
      </c>
      <c r="C64" s="656">
        <v>0</v>
      </c>
      <c r="D64" s="661">
        <v>0</v>
      </c>
    </row>
    <row r="65" spans="1:4" ht="21.95" customHeight="1">
      <c r="A65" s="393">
        <v>29.3</v>
      </c>
      <c r="B65" s="413" t="s">
        <v>772</v>
      </c>
      <c r="C65" s="656">
        <v>0</v>
      </c>
      <c r="D65" s="661">
        <v>0</v>
      </c>
    </row>
    <row r="66" spans="1:4">
      <c r="A66" s="393">
        <v>30</v>
      </c>
      <c r="B66" s="376" t="s">
        <v>103</v>
      </c>
      <c r="C66" s="664">
        <v>117493930.0602439</v>
      </c>
      <c r="D66" s="661">
        <v>0</v>
      </c>
    </row>
    <row r="67" spans="1:4">
      <c r="A67" s="393">
        <v>31</v>
      </c>
      <c r="B67" s="375" t="s">
        <v>773</v>
      </c>
      <c r="C67" s="664">
        <f>SUM(C54,C55,C56,C57,C58,C61,C62,C66)</f>
        <v>255531298.11024392</v>
      </c>
      <c r="D67" s="661">
        <v>0</v>
      </c>
    </row>
    <row r="68" spans="1:4">
      <c r="A68" s="393">
        <v>32</v>
      </c>
      <c r="B68" s="376" t="s">
        <v>774</v>
      </c>
      <c r="C68" s="664">
        <f>SUM(C52,C67)</f>
        <v>905826685.65723467</v>
      </c>
      <c r="D68" s="661">
        <v>0</v>
      </c>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2"/>
  <sheetViews>
    <sheetView zoomScale="70" zoomScaleNormal="70" workbookViewId="0">
      <pane xSplit="2" ySplit="7" topLeftCell="C8" activePane="bottomRight" state="frozen"/>
      <selection activeCell="J12" sqref="J12"/>
      <selection pane="topRight" activeCell="J12" sqref="J12"/>
      <selection pane="bottomLeft" activeCell="J12" sqref="J12"/>
      <selection pane="bottomRight" activeCell="H42" sqref="H42"/>
    </sheetView>
  </sheetViews>
  <sheetFormatPr defaultColWidth="9.140625" defaultRowHeight="12.75"/>
  <cols>
    <col min="1" max="1" width="10.5703125" style="2" bestFit="1" customWidth="1"/>
    <col min="2" max="2" width="97" style="2" bestFit="1" customWidth="1"/>
    <col min="3" max="3" width="12.7109375" style="2" bestFit="1" customWidth="1"/>
    <col min="4" max="4" width="13.42578125" style="2" bestFit="1" customWidth="1"/>
    <col min="5" max="5" width="12.7109375" style="2" bestFit="1" customWidth="1"/>
    <col min="6" max="6" width="13.42578125" style="2" bestFit="1" customWidth="1"/>
    <col min="7" max="7" width="9.5703125" style="2" bestFit="1" customWidth="1"/>
    <col min="8" max="8" width="13.42578125" style="2" bestFit="1" customWidth="1"/>
    <col min="9" max="9" width="12.7109375" style="2" bestFit="1" customWidth="1"/>
    <col min="10" max="10" width="13.42578125" style="2" bestFit="1" customWidth="1"/>
    <col min="11" max="11" width="11.85546875" style="2" customWidth="1"/>
    <col min="12" max="12" width="13.42578125" style="2" bestFit="1" customWidth="1"/>
    <col min="13" max="13" width="13.5703125" style="2" bestFit="1" customWidth="1"/>
    <col min="14" max="14" width="13.42578125" style="2" bestFit="1" customWidth="1"/>
    <col min="15" max="15" width="12.7109375" style="2" bestFit="1" customWidth="1"/>
    <col min="16" max="16" width="13.42578125" style="2" bestFit="1" customWidth="1"/>
    <col min="17" max="17" width="9.5703125" style="2" bestFit="1" customWidth="1"/>
    <col min="18" max="18" width="13.42578125" style="2" bestFit="1" customWidth="1"/>
    <col min="19" max="19" width="31.5703125" style="2" bestFit="1" customWidth="1"/>
    <col min="20" max="16384" width="9.140625" style="11"/>
  </cols>
  <sheetData>
    <row r="1" spans="1:19">
      <c r="A1" s="2" t="s">
        <v>108</v>
      </c>
      <c r="B1" s="196" t="str">
        <f>Info!C2</f>
        <v>სს "ხალიკ ბანკი საქართველო"</v>
      </c>
    </row>
    <row r="2" spans="1:19">
      <c r="A2" s="2" t="s">
        <v>109</v>
      </c>
      <c r="B2" s="286">
        <f>'1. key ratios'!B2</f>
        <v>45657</v>
      </c>
    </row>
    <row r="4" spans="1:19" ht="39" thickBot="1">
      <c r="A4" s="36" t="s">
        <v>259</v>
      </c>
      <c r="B4" s="168" t="s">
        <v>294</v>
      </c>
    </row>
    <row r="5" spans="1:19">
      <c r="A5" s="79"/>
      <c r="B5" s="81"/>
      <c r="C5" s="74" t="s">
        <v>0</v>
      </c>
      <c r="D5" s="74" t="s">
        <v>1</v>
      </c>
      <c r="E5" s="74" t="s">
        <v>2</v>
      </c>
      <c r="F5" s="74" t="s">
        <v>3</v>
      </c>
      <c r="G5" s="74" t="s">
        <v>4</v>
      </c>
      <c r="H5" s="74" t="s">
        <v>5</v>
      </c>
      <c r="I5" s="74" t="s">
        <v>145</v>
      </c>
      <c r="J5" s="74" t="s">
        <v>146</v>
      </c>
      <c r="K5" s="74" t="s">
        <v>147</v>
      </c>
      <c r="L5" s="74" t="s">
        <v>148</v>
      </c>
      <c r="M5" s="74" t="s">
        <v>149</v>
      </c>
      <c r="N5" s="74" t="s">
        <v>150</v>
      </c>
      <c r="O5" s="74" t="s">
        <v>281</v>
      </c>
      <c r="P5" s="74" t="s">
        <v>282</v>
      </c>
      <c r="Q5" s="74" t="s">
        <v>283</v>
      </c>
      <c r="R5" s="163" t="s">
        <v>284</v>
      </c>
      <c r="S5" s="75" t="s">
        <v>285</v>
      </c>
    </row>
    <row r="6" spans="1:19" ht="46.5" customHeight="1">
      <c r="A6" s="92"/>
      <c r="B6" s="851" t="s">
        <v>286</v>
      </c>
      <c r="C6" s="849">
        <v>0</v>
      </c>
      <c r="D6" s="850"/>
      <c r="E6" s="849">
        <v>0.2</v>
      </c>
      <c r="F6" s="850"/>
      <c r="G6" s="849">
        <v>0.35</v>
      </c>
      <c r="H6" s="850"/>
      <c r="I6" s="849">
        <v>0.5</v>
      </c>
      <c r="J6" s="850"/>
      <c r="K6" s="849">
        <v>0.75</v>
      </c>
      <c r="L6" s="850"/>
      <c r="M6" s="849">
        <v>1</v>
      </c>
      <c r="N6" s="850"/>
      <c r="O6" s="849">
        <v>1.5</v>
      </c>
      <c r="P6" s="850"/>
      <c r="Q6" s="849">
        <v>2.5</v>
      </c>
      <c r="R6" s="850"/>
      <c r="S6" s="847" t="s">
        <v>156</v>
      </c>
    </row>
    <row r="7" spans="1:19">
      <c r="A7" s="92"/>
      <c r="B7" s="852"/>
      <c r="C7" s="167" t="s">
        <v>279</v>
      </c>
      <c r="D7" s="167" t="s">
        <v>280</v>
      </c>
      <c r="E7" s="167" t="s">
        <v>279</v>
      </c>
      <c r="F7" s="167" t="s">
        <v>280</v>
      </c>
      <c r="G7" s="167" t="s">
        <v>279</v>
      </c>
      <c r="H7" s="167" t="s">
        <v>280</v>
      </c>
      <c r="I7" s="167" t="s">
        <v>279</v>
      </c>
      <c r="J7" s="167" t="s">
        <v>280</v>
      </c>
      <c r="K7" s="167" t="s">
        <v>279</v>
      </c>
      <c r="L7" s="167" t="s">
        <v>280</v>
      </c>
      <c r="M7" s="167" t="s">
        <v>279</v>
      </c>
      <c r="N7" s="167" t="s">
        <v>280</v>
      </c>
      <c r="O7" s="167" t="s">
        <v>279</v>
      </c>
      <c r="P7" s="167" t="s">
        <v>280</v>
      </c>
      <c r="Q7" s="167" t="s">
        <v>279</v>
      </c>
      <c r="R7" s="167" t="s">
        <v>280</v>
      </c>
      <c r="S7" s="848"/>
    </row>
    <row r="8" spans="1:19" s="95" customFormat="1">
      <c r="A8" s="78">
        <v>1</v>
      </c>
      <c r="B8" s="112" t="s">
        <v>134</v>
      </c>
      <c r="C8" s="665">
        <v>13231981.82</v>
      </c>
      <c r="D8" s="665">
        <v>0</v>
      </c>
      <c r="E8" s="665">
        <v>0</v>
      </c>
      <c r="F8" s="666">
        <v>0</v>
      </c>
      <c r="G8" s="665">
        <v>0</v>
      </c>
      <c r="H8" s="665">
        <v>0</v>
      </c>
      <c r="I8" s="665">
        <v>0</v>
      </c>
      <c r="J8" s="665">
        <v>0</v>
      </c>
      <c r="K8" s="665">
        <v>0</v>
      </c>
      <c r="L8" s="665">
        <v>0</v>
      </c>
      <c r="M8" s="665">
        <v>63082305.840000004</v>
      </c>
      <c r="N8" s="665">
        <v>0</v>
      </c>
      <c r="O8" s="665">
        <v>0</v>
      </c>
      <c r="P8" s="665">
        <v>0</v>
      </c>
      <c r="Q8" s="665">
        <v>0</v>
      </c>
      <c r="R8" s="666">
        <v>0</v>
      </c>
      <c r="S8" s="173">
        <f>$C$6*SUM(C8:D8)+$E$6*SUM(E8:F8)+$G$6*SUM(G8:H8)+$I$6*SUM(I8:J8)+$K$6*SUM(K8:L8)+$M$6*SUM(M8:N8)+$O$6*SUM(O8:P8)+$Q$6*SUM(Q8:R8)</f>
        <v>63082305.840000004</v>
      </c>
    </row>
    <row r="9" spans="1:19" s="95" customFormat="1">
      <c r="A9" s="78">
        <v>2</v>
      </c>
      <c r="B9" s="112" t="s">
        <v>135</v>
      </c>
      <c r="C9" s="665">
        <v>0</v>
      </c>
      <c r="D9" s="665">
        <v>0</v>
      </c>
      <c r="E9" s="665">
        <v>0</v>
      </c>
      <c r="F9" s="665">
        <v>0</v>
      </c>
      <c r="G9" s="665">
        <v>0</v>
      </c>
      <c r="H9" s="665">
        <v>0</v>
      </c>
      <c r="I9" s="665">
        <v>0</v>
      </c>
      <c r="J9" s="665">
        <v>0</v>
      </c>
      <c r="K9" s="665">
        <v>0</v>
      </c>
      <c r="L9" s="665">
        <v>0</v>
      </c>
      <c r="M9" s="665">
        <v>0</v>
      </c>
      <c r="N9" s="665">
        <v>0</v>
      </c>
      <c r="O9" s="665">
        <v>0</v>
      </c>
      <c r="P9" s="665">
        <v>0</v>
      </c>
      <c r="Q9" s="665">
        <v>0</v>
      </c>
      <c r="R9" s="666">
        <v>0</v>
      </c>
      <c r="S9" s="173">
        <f t="shared" ref="S9:S21" si="0">$C$6*SUM(C9:D9)+$E$6*SUM(E9:F9)+$G$6*SUM(G9:H9)+$I$6*SUM(I9:J9)+$K$6*SUM(K9:L9)+$M$6*SUM(M9:N9)+$O$6*SUM(O9:P9)+$Q$6*SUM(Q9:R9)</f>
        <v>0</v>
      </c>
    </row>
    <row r="10" spans="1:19" s="95" customFormat="1">
      <c r="A10" s="78">
        <v>3</v>
      </c>
      <c r="B10" s="112" t="s">
        <v>136</v>
      </c>
      <c r="C10" s="665">
        <v>0</v>
      </c>
      <c r="D10" s="665">
        <v>0</v>
      </c>
      <c r="E10" s="665">
        <v>0</v>
      </c>
      <c r="F10" s="665">
        <v>0</v>
      </c>
      <c r="G10" s="665">
        <v>0</v>
      </c>
      <c r="H10" s="665">
        <v>0</v>
      </c>
      <c r="I10" s="665">
        <v>0</v>
      </c>
      <c r="J10" s="665">
        <v>0</v>
      </c>
      <c r="K10" s="665">
        <v>0</v>
      </c>
      <c r="L10" s="665">
        <v>0</v>
      </c>
      <c r="M10" s="665">
        <v>0</v>
      </c>
      <c r="N10" s="665">
        <v>0</v>
      </c>
      <c r="O10" s="665">
        <v>0</v>
      </c>
      <c r="P10" s="665">
        <v>0</v>
      </c>
      <c r="Q10" s="665">
        <v>0</v>
      </c>
      <c r="R10" s="666">
        <v>0</v>
      </c>
      <c r="S10" s="173">
        <f t="shared" si="0"/>
        <v>0</v>
      </c>
    </row>
    <row r="11" spans="1:19" s="95" customFormat="1">
      <c r="A11" s="78">
        <v>4</v>
      </c>
      <c r="B11" s="112" t="s">
        <v>137</v>
      </c>
      <c r="C11" s="665">
        <v>0</v>
      </c>
      <c r="D11" s="665">
        <v>0</v>
      </c>
      <c r="E11" s="665">
        <v>0</v>
      </c>
      <c r="F11" s="665">
        <v>0</v>
      </c>
      <c r="G11" s="665">
        <v>0</v>
      </c>
      <c r="H11" s="665">
        <v>0</v>
      </c>
      <c r="I11" s="665">
        <v>0</v>
      </c>
      <c r="J11" s="665">
        <v>0</v>
      </c>
      <c r="K11" s="665">
        <v>0</v>
      </c>
      <c r="L11" s="665">
        <v>0</v>
      </c>
      <c r="M11" s="665">
        <v>0</v>
      </c>
      <c r="N11" s="665">
        <v>0</v>
      </c>
      <c r="O11" s="665">
        <v>0</v>
      </c>
      <c r="P11" s="665">
        <v>0</v>
      </c>
      <c r="Q11" s="665">
        <v>0</v>
      </c>
      <c r="R11" s="666">
        <v>0</v>
      </c>
      <c r="S11" s="173">
        <f t="shared" si="0"/>
        <v>0</v>
      </c>
    </row>
    <row r="12" spans="1:19" s="95" customFormat="1">
      <c r="A12" s="78">
        <v>5</v>
      </c>
      <c r="B12" s="112" t="s">
        <v>947</v>
      </c>
      <c r="C12" s="665">
        <v>0</v>
      </c>
      <c r="D12" s="665">
        <v>0</v>
      </c>
      <c r="E12" s="665">
        <v>0</v>
      </c>
      <c r="F12" s="665">
        <v>0</v>
      </c>
      <c r="G12" s="665">
        <v>0</v>
      </c>
      <c r="H12" s="665">
        <v>0</v>
      </c>
      <c r="I12" s="665">
        <v>0</v>
      </c>
      <c r="J12" s="665">
        <v>0</v>
      </c>
      <c r="K12" s="665">
        <v>0</v>
      </c>
      <c r="L12" s="665">
        <v>0</v>
      </c>
      <c r="M12" s="665">
        <v>0</v>
      </c>
      <c r="N12" s="665">
        <v>0</v>
      </c>
      <c r="O12" s="665">
        <v>0</v>
      </c>
      <c r="P12" s="665">
        <v>0</v>
      </c>
      <c r="Q12" s="665">
        <v>0</v>
      </c>
      <c r="R12" s="666">
        <v>0</v>
      </c>
      <c r="S12" s="173">
        <f t="shared" si="0"/>
        <v>0</v>
      </c>
    </row>
    <row r="13" spans="1:19" s="95" customFormat="1">
      <c r="A13" s="78">
        <v>6</v>
      </c>
      <c r="B13" s="112" t="s">
        <v>138</v>
      </c>
      <c r="C13" s="665">
        <v>0</v>
      </c>
      <c r="D13" s="665">
        <v>0</v>
      </c>
      <c r="E13" s="665">
        <v>2344757.6800000002</v>
      </c>
      <c r="F13" s="665">
        <v>0</v>
      </c>
      <c r="G13" s="665">
        <v>0</v>
      </c>
      <c r="H13" s="665">
        <v>0</v>
      </c>
      <c r="I13" s="665">
        <v>23417692.729999993</v>
      </c>
      <c r="J13" s="665">
        <v>0</v>
      </c>
      <c r="K13" s="665">
        <v>0</v>
      </c>
      <c r="L13" s="665">
        <v>0</v>
      </c>
      <c r="M13" s="665">
        <v>30737.97</v>
      </c>
      <c r="N13" s="665">
        <v>0</v>
      </c>
      <c r="O13" s="665">
        <v>0</v>
      </c>
      <c r="P13" s="665">
        <v>0</v>
      </c>
      <c r="Q13" s="665">
        <v>0</v>
      </c>
      <c r="R13" s="666">
        <v>0</v>
      </c>
      <c r="S13" s="173">
        <f t="shared" si="0"/>
        <v>12208535.870999997</v>
      </c>
    </row>
    <row r="14" spans="1:19" s="95" customFormat="1">
      <c r="A14" s="78">
        <v>7</v>
      </c>
      <c r="B14" s="112" t="s">
        <v>71</v>
      </c>
      <c r="C14" s="665">
        <v>0</v>
      </c>
      <c r="D14" s="665">
        <v>0</v>
      </c>
      <c r="E14" s="665">
        <v>0</v>
      </c>
      <c r="F14" s="665">
        <v>0</v>
      </c>
      <c r="G14" s="665">
        <v>0</v>
      </c>
      <c r="H14" s="665">
        <v>0</v>
      </c>
      <c r="I14" s="665">
        <v>0</v>
      </c>
      <c r="J14" s="665">
        <v>0</v>
      </c>
      <c r="K14" s="665">
        <v>0</v>
      </c>
      <c r="L14" s="665">
        <v>0</v>
      </c>
      <c r="M14" s="665">
        <v>471396064.43397868</v>
      </c>
      <c r="N14" s="665">
        <v>21002155.908492003</v>
      </c>
      <c r="O14" s="665">
        <v>0</v>
      </c>
      <c r="P14" s="665">
        <v>0</v>
      </c>
      <c r="Q14" s="665">
        <v>0</v>
      </c>
      <c r="R14" s="666">
        <v>0</v>
      </c>
      <c r="S14" s="173">
        <f t="shared" si="0"/>
        <v>492398220.34247071</v>
      </c>
    </row>
    <row r="15" spans="1:19" s="95" customFormat="1">
      <c r="A15" s="78">
        <v>8</v>
      </c>
      <c r="B15" s="112" t="s">
        <v>72</v>
      </c>
      <c r="C15" s="665">
        <v>0</v>
      </c>
      <c r="D15" s="665">
        <v>0</v>
      </c>
      <c r="E15" s="665">
        <v>0</v>
      </c>
      <c r="F15" s="665">
        <v>0</v>
      </c>
      <c r="G15" s="665">
        <v>0</v>
      </c>
      <c r="H15" s="665">
        <v>0</v>
      </c>
      <c r="I15" s="665">
        <v>0</v>
      </c>
      <c r="J15" s="665">
        <v>0</v>
      </c>
      <c r="K15" s="665">
        <v>180691547.9799996</v>
      </c>
      <c r="L15" s="665">
        <v>0</v>
      </c>
      <c r="M15" s="665">
        <v>0</v>
      </c>
      <c r="N15" s="665">
        <v>1216476.3110000053</v>
      </c>
      <c r="O15" s="665">
        <v>0</v>
      </c>
      <c r="P15" s="665">
        <v>0</v>
      </c>
      <c r="Q15" s="665">
        <v>0</v>
      </c>
      <c r="R15" s="666">
        <v>0</v>
      </c>
      <c r="S15" s="173">
        <f t="shared" si="0"/>
        <v>136735137.29599974</v>
      </c>
    </row>
    <row r="16" spans="1:19" s="95" customFormat="1">
      <c r="A16" s="78">
        <v>9</v>
      </c>
      <c r="B16" s="112" t="s">
        <v>948</v>
      </c>
      <c r="C16" s="665">
        <v>0</v>
      </c>
      <c r="D16" s="665">
        <v>0</v>
      </c>
      <c r="E16" s="665">
        <v>0</v>
      </c>
      <c r="F16" s="665">
        <v>0</v>
      </c>
      <c r="G16" s="665">
        <v>0</v>
      </c>
      <c r="H16" s="665">
        <v>0</v>
      </c>
      <c r="I16" s="665">
        <v>0</v>
      </c>
      <c r="J16" s="665">
        <v>0</v>
      </c>
      <c r="K16" s="665">
        <v>0</v>
      </c>
      <c r="L16" s="665">
        <v>0</v>
      </c>
      <c r="M16" s="665">
        <v>0</v>
      </c>
      <c r="N16" s="665">
        <v>0</v>
      </c>
      <c r="O16" s="665">
        <v>0</v>
      </c>
      <c r="P16" s="665">
        <v>0</v>
      </c>
      <c r="Q16" s="665">
        <v>0</v>
      </c>
      <c r="R16" s="666">
        <v>0</v>
      </c>
      <c r="S16" s="173">
        <f t="shared" si="0"/>
        <v>0</v>
      </c>
    </row>
    <row r="17" spans="1:19" s="95" customFormat="1">
      <c r="A17" s="78">
        <v>10</v>
      </c>
      <c r="B17" s="112" t="s">
        <v>67</v>
      </c>
      <c r="C17" s="665">
        <v>0</v>
      </c>
      <c r="D17" s="665">
        <v>0</v>
      </c>
      <c r="E17" s="665">
        <v>0</v>
      </c>
      <c r="F17" s="665">
        <v>0</v>
      </c>
      <c r="G17" s="665">
        <v>0</v>
      </c>
      <c r="H17" s="665">
        <v>0</v>
      </c>
      <c r="I17" s="665">
        <v>0</v>
      </c>
      <c r="J17" s="665">
        <v>0</v>
      </c>
      <c r="K17" s="665">
        <v>0</v>
      </c>
      <c r="L17" s="665">
        <v>0</v>
      </c>
      <c r="M17" s="665">
        <v>4349708.6277117906</v>
      </c>
      <c r="N17" s="665">
        <v>10798.710000000001</v>
      </c>
      <c r="O17" s="665">
        <v>24280736.186562363</v>
      </c>
      <c r="P17" s="665">
        <v>0</v>
      </c>
      <c r="Q17" s="665">
        <v>0</v>
      </c>
      <c r="R17" s="666">
        <v>0</v>
      </c>
      <c r="S17" s="173">
        <f t="shared" si="0"/>
        <v>40781611.617555335</v>
      </c>
    </row>
    <row r="18" spans="1:19" s="95" customFormat="1">
      <c r="A18" s="78">
        <v>11</v>
      </c>
      <c r="B18" s="112" t="s">
        <v>68</v>
      </c>
      <c r="C18" s="665">
        <v>0</v>
      </c>
      <c r="D18" s="665">
        <v>0</v>
      </c>
      <c r="E18" s="665">
        <v>0</v>
      </c>
      <c r="F18" s="665">
        <v>0</v>
      </c>
      <c r="G18" s="665">
        <v>0</v>
      </c>
      <c r="H18" s="665">
        <v>0</v>
      </c>
      <c r="I18" s="665">
        <v>0</v>
      </c>
      <c r="J18" s="665">
        <v>0</v>
      </c>
      <c r="K18" s="665">
        <v>0</v>
      </c>
      <c r="L18" s="665">
        <v>0</v>
      </c>
      <c r="M18" s="665">
        <v>0</v>
      </c>
      <c r="N18" s="665">
        <v>0</v>
      </c>
      <c r="O18" s="665">
        <v>0</v>
      </c>
      <c r="P18" s="665">
        <v>0</v>
      </c>
      <c r="Q18" s="665">
        <v>0</v>
      </c>
      <c r="R18" s="666">
        <v>0</v>
      </c>
      <c r="S18" s="173">
        <f t="shared" si="0"/>
        <v>0</v>
      </c>
    </row>
    <row r="19" spans="1:19" s="95" customFormat="1">
      <c r="A19" s="78">
        <v>12</v>
      </c>
      <c r="B19" s="112" t="s">
        <v>69</v>
      </c>
      <c r="C19" s="665">
        <v>0</v>
      </c>
      <c r="D19" s="665">
        <v>0</v>
      </c>
      <c r="E19" s="665">
        <v>0</v>
      </c>
      <c r="F19" s="665">
        <v>0</v>
      </c>
      <c r="G19" s="665">
        <v>0</v>
      </c>
      <c r="H19" s="665">
        <v>0</v>
      </c>
      <c r="I19" s="665">
        <v>0</v>
      </c>
      <c r="J19" s="665">
        <v>0</v>
      </c>
      <c r="K19" s="665">
        <v>0</v>
      </c>
      <c r="L19" s="665">
        <v>0</v>
      </c>
      <c r="M19" s="665">
        <v>0</v>
      </c>
      <c r="N19" s="665">
        <v>0</v>
      </c>
      <c r="O19" s="665">
        <v>0</v>
      </c>
      <c r="P19" s="665">
        <v>0</v>
      </c>
      <c r="Q19" s="665">
        <v>0</v>
      </c>
      <c r="R19" s="666">
        <v>0</v>
      </c>
      <c r="S19" s="173">
        <f t="shared" si="0"/>
        <v>0</v>
      </c>
    </row>
    <row r="20" spans="1:19" s="95" customFormat="1">
      <c r="A20" s="78">
        <v>13</v>
      </c>
      <c r="B20" s="112" t="s">
        <v>70</v>
      </c>
      <c r="C20" s="665">
        <v>0</v>
      </c>
      <c r="D20" s="665">
        <v>0</v>
      </c>
      <c r="E20" s="665">
        <v>0</v>
      </c>
      <c r="F20" s="665">
        <v>0</v>
      </c>
      <c r="G20" s="665">
        <v>0</v>
      </c>
      <c r="H20" s="665">
        <v>0</v>
      </c>
      <c r="I20" s="665">
        <v>0</v>
      </c>
      <c r="J20" s="665">
        <v>0</v>
      </c>
      <c r="K20" s="665">
        <v>0</v>
      </c>
      <c r="L20" s="665">
        <v>0</v>
      </c>
      <c r="M20" s="665">
        <v>0</v>
      </c>
      <c r="N20" s="665">
        <v>0</v>
      </c>
      <c r="O20" s="665">
        <v>0</v>
      </c>
      <c r="P20" s="665">
        <v>0</v>
      </c>
      <c r="Q20" s="665">
        <v>0</v>
      </c>
      <c r="R20" s="666">
        <v>0</v>
      </c>
      <c r="S20" s="173">
        <f t="shared" si="0"/>
        <v>0</v>
      </c>
    </row>
    <row r="21" spans="1:19" s="95" customFormat="1">
      <c r="A21" s="78">
        <v>14</v>
      </c>
      <c r="B21" s="112" t="s">
        <v>154</v>
      </c>
      <c r="C21" s="665">
        <v>12217066.27</v>
      </c>
      <c r="D21" s="665">
        <v>0</v>
      </c>
      <c r="E21" s="665">
        <v>0</v>
      </c>
      <c r="F21" s="665">
        <v>0</v>
      </c>
      <c r="G21" s="665">
        <v>0</v>
      </c>
      <c r="H21" s="665">
        <v>0</v>
      </c>
      <c r="I21" s="665">
        <v>0</v>
      </c>
      <c r="J21" s="665">
        <v>0</v>
      </c>
      <c r="K21" s="665">
        <v>0</v>
      </c>
      <c r="L21" s="665">
        <v>0</v>
      </c>
      <c r="M21" s="665">
        <v>116162169.58655597</v>
      </c>
      <c r="N21" s="665">
        <v>99554.078999999998</v>
      </c>
      <c r="O21" s="665">
        <v>0</v>
      </c>
      <c r="P21" s="665">
        <v>0</v>
      </c>
      <c r="Q21" s="665">
        <v>0</v>
      </c>
      <c r="R21" s="666">
        <v>0</v>
      </c>
      <c r="S21" s="173">
        <f t="shared" si="0"/>
        <v>116261723.66555597</v>
      </c>
    </row>
    <row r="22" spans="1:19" ht="13.5" thickBot="1">
      <c r="A22" s="62"/>
      <c r="B22" s="97" t="s">
        <v>66</v>
      </c>
      <c r="C22" s="161">
        <f>SUM(C8:C21)</f>
        <v>25449048.09</v>
      </c>
      <c r="D22" s="161">
        <f t="shared" ref="D22:S22" si="1">SUM(D8:D21)</f>
        <v>0</v>
      </c>
      <c r="E22" s="161">
        <f t="shared" si="1"/>
        <v>2344757.6800000002</v>
      </c>
      <c r="F22" s="161">
        <f t="shared" si="1"/>
        <v>0</v>
      </c>
      <c r="G22" s="161">
        <f t="shared" si="1"/>
        <v>0</v>
      </c>
      <c r="H22" s="161">
        <f t="shared" si="1"/>
        <v>0</v>
      </c>
      <c r="I22" s="161">
        <f t="shared" si="1"/>
        <v>23417692.729999993</v>
      </c>
      <c r="J22" s="161">
        <f t="shared" si="1"/>
        <v>0</v>
      </c>
      <c r="K22" s="161">
        <f t="shared" si="1"/>
        <v>180691547.9799996</v>
      </c>
      <c r="L22" s="161">
        <f t="shared" si="1"/>
        <v>0</v>
      </c>
      <c r="M22" s="161">
        <f t="shared" si="1"/>
        <v>655020986.45824647</v>
      </c>
      <c r="N22" s="161">
        <f t="shared" si="1"/>
        <v>22328985.008492008</v>
      </c>
      <c r="O22" s="161">
        <f t="shared" si="1"/>
        <v>24280736.186562363</v>
      </c>
      <c r="P22" s="161">
        <f t="shared" si="1"/>
        <v>0</v>
      </c>
      <c r="Q22" s="161">
        <f t="shared" si="1"/>
        <v>0</v>
      </c>
      <c r="R22" s="161">
        <f t="shared" si="1"/>
        <v>0</v>
      </c>
      <c r="S22" s="667">
        <f t="shared" si="1"/>
        <v>861467534.63258183</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8"/>
  <sheetViews>
    <sheetView zoomScale="55" zoomScaleNormal="55" workbookViewId="0">
      <pane xSplit="2" ySplit="6" topLeftCell="F7" activePane="bottomRight" state="frozen"/>
      <selection activeCell="J12" sqref="J12"/>
      <selection pane="topRight" activeCell="J12" sqref="J12"/>
      <selection pane="bottomLeft" activeCell="J12" sqref="J12"/>
      <selection pane="bottomRight" activeCell="J12" sqref="J12"/>
    </sheetView>
  </sheetViews>
  <sheetFormatPr defaultColWidth="9.140625" defaultRowHeight="12.75"/>
  <cols>
    <col min="1" max="1" width="10.5703125" style="2" bestFit="1" customWidth="1"/>
    <col min="2" max="2" width="97" style="2" bestFit="1" customWidth="1"/>
    <col min="3" max="3" width="19" style="2" customWidth="1"/>
    <col min="4" max="4" width="19.5703125" style="2" customWidth="1"/>
    <col min="5" max="5" width="31.140625" style="2" customWidth="1"/>
    <col min="6" max="6" width="29.140625" style="2" customWidth="1"/>
    <col min="7" max="7" width="28.5703125" style="2" customWidth="1"/>
    <col min="8" max="8" width="26.42578125" style="2" customWidth="1"/>
    <col min="9" max="9" width="23.7109375" style="2" customWidth="1"/>
    <col min="10" max="10" width="21.5703125" style="2" customWidth="1"/>
    <col min="11" max="11" width="15.7109375" style="2" customWidth="1"/>
    <col min="12" max="12" width="13.28515625" style="2" customWidth="1"/>
    <col min="13" max="13" width="20.85546875" style="2" customWidth="1"/>
    <col min="14" max="14" width="19.28515625" style="2" customWidth="1"/>
    <col min="15" max="15" width="18.42578125" style="2" customWidth="1"/>
    <col min="16" max="16" width="19" style="2" customWidth="1"/>
    <col min="17" max="17" width="20.28515625" style="2" customWidth="1"/>
    <col min="18" max="18" width="18" style="2" customWidth="1"/>
    <col min="19" max="19" width="36" style="2" customWidth="1"/>
    <col min="20" max="20" width="19.42578125" style="2" customWidth="1"/>
    <col min="21" max="21" width="19.140625" style="2" customWidth="1"/>
    <col min="22" max="22" width="20" style="2" customWidth="1"/>
    <col min="23" max="16384" width="9.140625" style="11"/>
  </cols>
  <sheetData>
    <row r="1" spans="1:22">
      <c r="A1" s="2" t="s">
        <v>108</v>
      </c>
      <c r="B1" s="196" t="str">
        <f>Info!C2</f>
        <v>სს "ხალიკ ბანკი საქართველო"</v>
      </c>
    </row>
    <row r="2" spans="1:22">
      <c r="A2" s="2" t="s">
        <v>109</v>
      </c>
      <c r="B2" s="286">
        <f>'1. key ratios'!B2</f>
        <v>45657</v>
      </c>
    </row>
    <row r="4" spans="1:22" ht="27.75" thickBot="1">
      <c r="A4" s="2" t="s">
        <v>260</v>
      </c>
      <c r="B4" s="169" t="s">
        <v>295</v>
      </c>
      <c r="V4" s="133" t="s">
        <v>87</v>
      </c>
    </row>
    <row r="5" spans="1:22">
      <c r="A5" s="60"/>
      <c r="B5" s="61"/>
      <c r="C5" s="853" t="s">
        <v>116</v>
      </c>
      <c r="D5" s="854"/>
      <c r="E5" s="854"/>
      <c r="F5" s="854"/>
      <c r="G5" s="854"/>
      <c r="H5" s="854"/>
      <c r="I5" s="854"/>
      <c r="J5" s="854"/>
      <c r="K5" s="854"/>
      <c r="L5" s="855"/>
      <c r="M5" s="853" t="s">
        <v>117</v>
      </c>
      <c r="N5" s="854"/>
      <c r="O5" s="854"/>
      <c r="P5" s="854"/>
      <c r="Q5" s="854"/>
      <c r="R5" s="854"/>
      <c r="S5" s="855"/>
      <c r="T5" s="858" t="s">
        <v>293</v>
      </c>
      <c r="U5" s="858" t="s">
        <v>292</v>
      </c>
      <c r="V5" s="856" t="s">
        <v>118</v>
      </c>
    </row>
    <row r="6" spans="1:22" s="36" customFormat="1" ht="140.25">
      <c r="A6" s="76"/>
      <c r="B6" s="114"/>
      <c r="C6" s="58" t="s">
        <v>119</v>
      </c>
      <c r="D6" s="57" t="s">
        <v>120</v>
      </c>
      <c r="E6" s="54" t="s">
        <v>121</v>
      </c>
      <c r="F6" s="170" t="s">
        <v>287</v>
      </c>
      <c r="G6" s="57" t="s">
        <v>122</v>
      </c>
      <c r="H6" s="57" t="s">
        <v>123</v>
      </c>
      <c r="I6" s="57" t="s">
        <v>124</v>
      </c>
      <c r="J6" s="57" t="s">
        <v>153</v>
      </c>
      <c r="K6" s="57" t="s">
        <v>125</v>
      </c>
      <c r="L6" s="59" t="s">
        <v>126</v>
      </c>
      <c r="M6" s="58" t="s">
        <v>127</v>
      </c>
      <c r="N6" s="57" t="s">
        <v>128</v>
      </c>
      <c r="O6" s="57" t="s">
        <v>129</v>
      </c>
      <c r="P6" s="57" t="s">
        <v>130</v>
      </c>
      <c r="Q6" s="57" t="s">
        <v>131</v>
      </c>
      <c r="R6" s="57" t="s">
        <v>132</v>
      </c>
      <c r="S6" s="59" t="s">
        <v>133</v>
      </c>
      <c r="T6" s="859"/>
      <c r="U6" s="859"/>
      <c r="V6" s="857"/>
    </row>
    <row r="7" spans="1:22" s="95" customFormat="1">
      <c r="A7" s="96">
        <v>1</v>
      </c>
      <c r="B7" s="112" t="s">
        <v>134</v>
      </c>
      <c r="C7" s="668">
        <v>0</v>
      </c>
      <c r="D7" s="665">
        <v>0</v>
      </c>
      <c r="E7" s="665">
        <v>0</v>
      </c>
      <c r="F7" s="665">
        <v>0</v>
      </c>
      <c r="G7" s="665">
        <v>0</v>
      </c>
      <c r="H7" s="665">
        <v>0</v>
      </c>
      <c r="I7" s="665">
        <v>0</v>
      </c>
      <c r="J7" s="665">
        <v>0</v>
      </c>
      <c r="K7" s="665">
        <v>0</v>
      </c>
      <c r="L7" s="669">
        <v>0</v>
      </c>
      <c r="M7" s="668">
        <v>0</v>
      </c>
      <c r="N7" s="665">
        <v>0</v>
      </c>
      <c r="O7" s="665">
        <v>0</v>
      </c>
      <c r="P7" s="665">
        <v>0</v>
      </c>
      <c r="Q7" s="665">
        <v>0</v>
      </c>
      <c r="R7" s="665">
        <v>0</v>
      </c>
      <c r="S7" s="669">
        <v>0</v>
      </c>
      <c r="T7" s="670">
        <v>0</v>
      </c>
      <c r="U7" s="671">
        <v>0</v>
      </c>
      <c r="V7" s="672">
        <f>SUM(C7:S7)</f>
        <v>0</v>
      </c>
    </row>
    <row r="8" spans="1:22" s="95" customFormat="1">
      <c r="A8" s="96">
        <v>2</v>
      </c>
      <c r="B8" s="112" t="s">
        <v>135</v>
      </c>
      <c r="C8" s="668">
        <v>0</v>
      </c>
      <c r="D8" s="665">
        <v>0</v>
      </c>
      <c r="E8" s="665">
        <v>0</v>
      </c>
      <c r="F8" s="665">
        <v>0</v>
      </c>
      <c r="G8" s="665">
        <v>0</v>
      </c>
      <c r="H8" s="665">
        <v>0</v>
      </c>
      <c r="I8" s="665">
        <v>0</v>
      </c>
      <c r="J8" s="665">
        <v>0</v>
      </c>
      <c r="K8" s="665">
        <v>0</v>
      </c>
      <c r="L8" s="669">
        <v>0</v>
      </c>
      <c r="M8" s="668">
        <v>0</v>
      </c>
      <c r="N8" s="665">
        <v>0</v>
      </c>
      <c r="O8" s="665">
        <v>0</v>
      </c>
      <c r="P8" s="665">
        <v>0</v>
      </c>
      <c r="Q8" s="665">
        <v>0</v>
      </c>
      <c r="R8" s="665">
        <v>0</v>
      </c>
      <c r="S8" s="669">
        <v>0</v>
      </c>
      <c r="T8" s="671">
        <v>0</v>
      </c>
      <c r="U8" s="671">
        <v>0</v>
      </c>
      <c r="V8" s="672">
        <f t="shared" ref="V8:V20" si="0">SUM(C8:S8)</f>
        <v>0</v>
      </c>
    </row>
    <row r="9" spans="1:22" s="95" customFormat="1">
      <c r="A9" s="96">
        <v>3</v>
      </c>
      <c r="B9" s="112" t="s">
        <v>136</v>
      </c>
      <c r="C9" s="668">
        <v>0</v>
      </c>
      <c r="D9" s="665">
        <v>0</v>
      </c>
      <c r="E9" s="665">
        <v>0</v>
      </c>
      <c r="F9" s="665">
        <v>0</v>
      </c>
      <c r="G9" s="665">
        <v>0</v>
      </c>
      <c r="H9" s="665">
        <v>0</v>
      </c>
      <c r="I9" s="665">
        <v>0</v>
      </c>
      <c r="J9" s="665">
        <v>0</v>
      </c>
      <c r="K9" s="665">
        <v>0</v>
      </c>
      <c r="L9" s="669">
        <v>0</v>
      </c>
      <c r="M9" s="668">
        <v>0</v>
      </c>
      <c r="N9" s="665">
        <v>0</v>
      </c>
      <c r="O9" s="665">
        <v>0</v>
      </c>
      <c r="P9" s="665">
        <v>0</v>
      </c>
      <c r="Q9" s="665">
        <v>0</v>
      </c>
      <c r="R9" s="665">
        <v>0</v>
      </c>
      <c r="S9" s="669">
        <v>0</v>
      </c>
      <c r="T9" s="671">
        <v>0</v>
      </c>
      <c r="U9" s="671">
        <v>0</v>
      </c>
      <c r="V9" s="672">
        <f>SUM(C9:S9)</f>
        <v>0</v>
      </c>
    </row>
    <row r="10" spans="1:22" s="95" customFormat="1">
      <c r="A10" s="96">
        <v>4</v>
      </c>
      <c r="B10" s="112" t="s">
        <v>137</v>
      </c>
      <c r="C10" s="668">
        <v>0</v>
      </c>
      <c r="D10" s="665">
        <v>0</v>
      </c>
      <c r="E10" s="665">
        <v>0</v>
      </c>
      <c r="F10" s="665">
        <v>0</v>
      </c>
      <c r="G10" s="665">
        <v>0</v>
      </c>
      <c r="H10" s="665">
        <v>0</v>
      </c>
      <c r="I10" s="665">
        <v>0</v>
      </c>
      <c r="J10" s="665">
        <v>0</v>
      </c>
      <c r="K10" s="665">
        <v>0</v>
      </c>
      <c r="L10" s="669">
        <v>0</v>
      </c>
      <c r="M10" s="668">
        <v>0</v>
      </c>
      <c r="N10" s="665">
        <v>0</v>
      </c>
      <c r="O10" s="665">
        <v>0</v>
      </c>
      <c r="P10" s="665">
        <v>0</v>
      </c>
      <c r="Q10" s="665">
        <v>0</v>
      </c>
      <c r="R10" s="665">
        <v>0</v>
      </c>
      <c r="S10" s="669">
        <v>0</v>
      </c>
      <c r="T10" s="671">
        <v>0</v>
      </c>
      <c r="U10" s="671">
        <v>0</v>
      </c>
      <c r="V10" s="672">
        <f t="shared" si="0"/>
        <v>0</v>
      </c>
    </row>
    <row r="11" spans="1:22" s="95" customFormat="1">
      <c r="A11" s="96">
        <v>5</v>
      </c>
      <c r="B11" s="112" t="s">
        <v>947</v>
      </c>
      <c r="C11" s="668">
        <v>0</v>
      </c>
      <c r="D11" s="665">
        <v>0</v>
      </c>
      <c r="E11" s="665">
        <v>0</v>
      </c>
      <c r="F11" s="665">
        <v>0</v>
      </c>
      <c r="G11" s="665">
        <v>0</v>
      </c>
      <c r="H11" s="665">
        <v>0</v>
      </c>
      <c r="I11" s="665">
        <v>0</v>
      </c>
      <c r="J11" s="665">
        <v>0</v>
      </c>
      <c r="K11" s="665">
        <v>0</v>
      </c>
      <c r="L11" s="669">
        <v>0</v>
      </c>
      <c r="M11" s="668">
        <v>0</v>
      </c>
      <c r="N11" s="665">
        <v>0</v>
      </c>
      <c r="O11" s="665">
        <v>0</v>
      </c>
      <c r="P11" s="665">
        <v>0</v>
      </c>
      <c r="Q11" s="665">
        <v>0</v>
      </c>
      <c r="R11" s="665">
        <v>0</v>
      </c>
      <c r="S11" s="669">
        <v>0</v>
      </c>
      <c r="T11" s="671">
        <v>0</v>
      </c>
      <c r="U11" s="671">
        <v>0</v>
      </c>
      <c r="V11" s="672">
        <f t="shared" si="0"/>
        <v>0</v>
      </c>
    </row>
    <row r="12" spans="1:22" s="95" customFormat="1">
      <c r="A12" s="96">
        <v>6</v>
      </c>
      <c r="B12" s="112" t="s">
        <v>138</v>
      </c>
      <c r="C12" s="668">
        <v>0</v>
      </c>
      <c r="D12" s="665">
        <v>0</v>
      </c>
      <c r="E12" s="665">
        <v>0</v>
      </c>
      <c r="F12" s="665">
        <v>0</v>
      </c>
      <c r="G12" s="665">
        <v>0</v>
      </c>
      <c r="H12" s="665">
        <v>0</v>
      </c>
      <c r="I12" s="665">
        <v>0</v>
      </c>
      <c r="J12" s="665">
        <v>0</v>
      </c>
      <c r="K12" s="665">
        <v>0</v>
      </c>
      <c r="L12" s="669">
        <v>0</v>
      </c>
      <c r="M12" s="668">
        <v>0</v>
      </c>
      <c r="N12" s="665">
        <v>0</v>
      </c>
      <c r="O12" s="665">
        <v>0</v>
      </c>
      <c r="P12" s="665">
        <v>0</v>
      </c>
      <c r="Q12" s="665">
        <v>0</v>
      </c>
      <c r="R12" s="665">
        <v>0</v>
      </c>
      <c r="S12" s="669">
        <v>0</v>
      </c>
      <c r="T12" s="671">
        <v>0</v>
      </c>
      <c r="U12" s="671">
        <v>0</v>
      </c>
      <c r="V12" s="672">
        <f t="shared" si="0"/>
        <v>0</v>
      </c>
    </row>
    <row r="13" spans="1:22" s="95" customFormat="1">
      <c r="A13" s="96">
        <v>7</v>
      </c>
      <c r="B13" s="112" t="s">
        <v>71</v>
      </c>
      <c r="C13" s="668">
        <v>0</v>
      </c>
      <c r="D13" s="665">
        <v>9159054.7930500023</v>
      </c>
      <c r="E13" s="665">
        <v>0</v>
      </c>
      <c r="F13" s="665">
        <v>0</v>
      </c>
      <c r="G13" s="665">
        <v>0</v>
      </c>
      <c r="H13" s="665">
        <v>0</v>
      </c>
      <c r="I13" s="665">
        <v>0</v>
      </c>
      <c r="J13" s="665">
        <v>0</v>
      </c>
      <c r="K13" s="665">
        <v>0</v>
      </c>
      <c r="L13" s="669">
        <v>0</v>
      </c>
      <c r="M13" s="668">
        <v>274837.95990000002</v>
      </c>
      <c r="N13" s="665">
        <v>0</v>
      </c>
      <c r="O13" s="665">
        <v>0</v>
      </c>
      <c r="P13" s="665">
        <v>0</v>
      </c>
      <c r="Q13" s="665">
        <v>0</v>
      </c>
      <c r="R13" s="665">
        <v>0</v>
      </c>
      <c r="S13" s="669">
        <v>0</v>
      </c>
      <c r="T13" s="671">
        <v>7156045.0079500014</v>
      </c>
      <c r="U13" s="671">
        <v>2277847.7450000001</v>
      </c>
      <c r="V13" s="672">
        <f t="shared" si="0"/>
        <v>9433892.7529500015</v>
      </c>
    </row>
    <row r="14" spans="1:22" s="95" customFormat="1">
      <c r="A14" s="96">
        <v>8</v>
      </c>
      <c r="B14" s="112" t="s">
        <v>72</v>
      </c>
      <c r="C14" s="668">
        <v>0</v>
      </c>
      <c r="D14" s="665">
        <v>830812.30500000005</v>
      </c>
      <c r="E14" s="665">
        <v>0</v>
      </c>
      <c r="F14" s="665">
        <v>0</v>
      </c>
      <c r="G14" s="665">
        <v>0</v>
      </c>
      <c r="H14" s="665">
        <v>0</v>
      </c>
      <c r="I14" s="665">
        <v>0</v>
      </c>
      <c r="J14" s="665">
        <v>0</v>
      </c>
      <c r="K14" s="665">
        <v>0</v>
      </c>
      <c r="L14" s="669">
        <v>0</v>
      </c>
      <c r="M14" s="668">
        <v>64002.796200000004</v>
      </c>
      <c r="N14" s="665">
        <v>0</v>
      </c>
      <c r="O14" s="665">
        <v>0</v>
      </c>
      <c r="P14" s="665">
        <v>0</v>
      </c>
      <c r="Q14" s="665">
        <v>0</v>
      </c>
      <c r="R14" s="665">
        <v>0</v>
      </c>
      <c r="S14" s="669">
        <v>0</v>
      </c>
      <c r="T14" s="671">
        <v>894815.10120000003</v>
      </c>
      <c r="U14" s="671">
        <v>0</v>
      </c>
      <c r="V14" s="672">
        <f t="shared" si="0"/>
        <v>894815.10120000003</v>
      </c>
    </row>
    <row r="15" spans="1:22" s="95" customFormat="1">
      <c r="A15" s="96">
        <v>9</v>
      </c>
      <c r="B15" s="112" t="s">
        <v>948</v>
      </c>
      <c r="C15" s="668">
        <v>0</v>
      </c>
      <c r="D15" s="665">
        <v>0</v>
      </c>
      <c r="E15" s="665">
        <v>0</v>
      </c>
      <c r="F15" s="665">
        <v>0</v>
      </c>
      <c r="G15" s="665">
        <v>0</v>
      </c>
      <c r="H15" s="665">
        <v>0</v>
      </c>
      <c r="I15" s="665">
        <v>0</v>
      </c>
      <c r="J15" s="665">
        <v>0</v>
      </c>
      <c r="K15" s="665">
        <v>0</v>
      </c>
      <c r="L15" s="669">
        <v>0</v>
      </c>
      <c r="M15" s="668">
        <v>0</v>
      </c>
      <c r="N15" s="665">
        <v>0</v>
      </c>
      <c r="O15" s="665">
        <v>0</v>
      </c>
      <c r="P15" s="665">
        <v>0</v>
      </c>
      <c r="Q15" s="665">
        <v>0</v>
      </c>
      <c r="R15" s="665">
        <v>0</v>
      </c>
      <c r="S15" s="669">
        <v>0</v>
      </c>
      <c r="T15" s="671">
        <v>0</v>
      </c>
      <c r="U15" s="671">
        <v>0</v>
      </c>
      <c r="V15" s="672">
        <f t="shared" si="0"/>
        <v>0</v>
      </c>
    </row>
    <row r="16" spans="1:22" s="95" customFormat="1">
      <c r="A16" s="96">
        <v>10</v>
      </c>
      <c r="B16" s="112" t="s">
        <v>67</v>
      </c>
      <c r="C16" s="668">
        <v>0</v>
      </c>
      <c r="D16" s="665">
        <v>0</v>
      </c>
      <c r="E16" s="665">
        <v>0</v>
      </c>
      <c r="F16" s="665">
        <v>0</v>
      </c>
      <c r="G16" s="665">
        <v>0</v>
      </c>
      <c r="H16" s="665">
        <v>0</v>
      </c>
      <c r="I16" s="665">
        <v>0</v>
      </c>
      <c r="J16" s="665">
        <v>0</v>
      </c>
      <c r="K16" s="665">
        <v>0</v>
      </c>
      <c r="L16" s="669">
        <v>0</v>
      </c>
      <c r="M16" s="668">
        <v>0</v>
      </c>
      <c r="N16" s="665">
        <v>0</v>
      </c>
      <c r="O16" s="665">
        <v>0</v>
      </c>
      <c r="P16" s="665">
        <v>0</v>
      </c>
      <c r="Q16" s="665">
        <v>0</v>
      </c>
      <c r="R16" s="665">
        <v>0</v>
      </c>
      <c r="S16" s="669">
        <v>0</v>
      </c>
      <c r="T16" s="671">
        <v>0</v>
      </c>
      <c r="U16" s="671">
        <v>0</v>
      </c>
      <c r="V16" s="672">
        <f t="shared" si="0"/>
        <v>0</v>
      </c>
    </row>
    <row r="17" spans="1:22" s="95" customFormat="1">
      <c r="A17" s="96">
        <v>11</v>
      </c>
      <c r="B17" s="112" t="s">
        <v>68</v>
      </c>
      <c r="C17" s="668">
        <v>0</v>
      </c>
      <c r="D17" s="665">
        <v>0</v>
      </c>
      <c r="E17" s="665">
        <v>0</v>
      </c>
      <c r="F17" s="665">
        <v>0</v>
      </c>
      <c r="G17" s="665">
        <v>0</v>
      </c>
      <c r="H17" s="665">
        <v>0</v>
      </c>
      <c r="I17" s="665">
        <v>0</v>
      </c>
      <c r="J17" s="665">
        <v>0</v>
      </c>
      <c r="K17" s="665">
        <v>0</v>
      </c>
      <c r="L17" s="669">
        <v>0</v>
      </c>
      <c r="M17" s="668">
        <v>0</v>
      </c>
      <c r="N17" s="665">
        <v>0</v>
      </c>
      <c r="O17" s="665">
        <v>0</v>
      </c>
      <c r="P17" s="665">
        <v>0</v>
      </c>
      <c r="Q17" s="665">
        <v>0</v>
      </c>
      <c r="R17" s="665">
        <v>0</v>
      </c>
      <c r="S17" s="669">
        <v>0</v>
      </c>
      <c r="T17" s="671">
        <v>0</v>
      </c>
      <c r="U17" s="671">
        <v>0</v>
      </c>
      <c r="V17" s="672">
        <f t="shared" si="0"/>
        <v>0</v>
      </c>
    </row>
    <row r="18" spans="1:22" s="95" customFormat="1">
      <c r="A18" s="96">
        <v>12</v>
      </c>
      <c r="B18" s="112" t="s">
        <v>69</v>
      </c>
      <c r="C18" s="668">
        <v>0</v>
      </c>
      <c r="D18" s="665">
        <v>0</v>
      </c>
      <c r="E18" s="665">
        <v>0</v>
      </c>
      <c r="F18" s="665">
        <v>0</v>
      </c>
      <c r="G18" s="665">
        <v>0</v>
      </c>
      <c r="H18" s="665">
        <v>0</v>
      </c>
      <c r="I18" s="665">
        <v>0</v>
      </c>
      <c r="J18" s="665">
        <v>0</v>
      </c>
      <c r="K18" s="665">
        <v>0</v>
      </c>
      <c r="L18" s="669">
        <v>0</v>
      </c>
      <c r="M18" s="668">
        <v>0</v>
      </c>
      <c r="N18" s="665">
        <v>0</v>
      </c>
      <c r="O18" s="665">
        <v>0</v>
      </c>
      <c r="P18" s="665">
        <v>0</v>
      </c>
      <c r="Q18" s="665">
        <v>0</v>
      </c>
      <c r="R18" s="665">
        <v>0</v>
      </c>
      <c r="S18" s="669">
        <v>0</v>
      </c>
      <c r="T18" s="671">
        <v>0</v>
      </c>
      <c r="U18" s="671">
        <v>0</v>
      </c>
      <c r="V18" s="672">
        <f t="shared" si="0"/>
        <v>0</v>
      </c>
    </row>
    <row r="19" spans="1:22" s="95" customFormat="1">
      <c r="A19" s="96">
        <v>13</v>
      </c>
      <c r="B19" s="112" t="s">
        <v>70</v>
      </c>
      <c r="C19" s="668">
        <v>0</v>
      </c>
      <c r="D19" s="665">
        <v>0</v>
      </c>
      <c r="E19" s="665">
        <v>0</v>
      </c>
      <c r="F19" s="665">
        <v>0</v>
      </c>
      <c r="G19" s="665">
        <v>0</v>
      </c>
      <c r="H19" s="665">
        <v>0</v>
      </c>
      <c r="I19" s="665">
        <v>0</v>
      </c>
      <c r="J19" s="665">
        <v>0</v>
      </c>
      <c r="K19" s="665">
        <v>0</v>
      </c>
      <c r="L19" s="669">
        <v>0</v>
      </c>
      <c r="M19" s="668">
        <v>0</v>
      </c>
      <c r="N19" s="665">
        <v>0</v>
      </c>
      <c r="O19" s="665">
        <v>0</v>
      </c>
      <c r="P19" s="665">
        <v>0</v>
      </c>
      <c r="Q19" s="665">
        <v>0</v>
      </c>
      <c r="R19" s="665">
        <v>0</v>
      </c>
      <c r="S19" s="669">
        <v>0</v>
      </c>
      <c r="T19" s="671">
        <v>0</v>
      </c>
      <c r="U19" s="671">
        <v>0</v>
      </c>
      <c r="V19" s="672">
        <f t="shared" si="0"/>
        <v>0</v>
      </c>
    </row>
    <row r="20" spans="1:22" s="95" customFormat="1">
      <c r="A20" s="96">
        <v>14</v>
      </c>
      <c r="B20" s="112" t="s">
        <v>154</v>
      </c>
      <c r="C20" s="668">
        <v>0</v>
      </c>
      <c r="D20" s="665">
        <v>2735885.26</v>
      </c>
      <c r="E20" s="665">
        <v>0</v>
      </c>
      <c r="F20" s="665">
        <v>0</v>
      </c>
      <c r="G20" s="665">
        <v>0</v>
      </c>
      <c r="H20" s="665">
        <v>0</v>
      </c>
      <c r="I20" s="665">
        <v>0</v>
      </c>
      <c r="J20" s="665">
        <v>0</v>
      </c>
      <c r="K20" s="665">
        <v>0</v>
      </c>
      <c r="L20" s="669">
        <v>0</v>
      </c>
      <c r="M20" s="668">
        <v>0</v>
      </c>
      <c r="N20" s="665">
        <v>0</v>
      </c>
      <c r="O20" s="665">
        <v>0</v>
      </c>
      <c r="P20" s="665">
        <v>0</v>
      </c>
      <c r="Q20" s="665">
        <v>0</v>
      </c>
      <c r="R20" s="665">
        <v>0</v>
      </c>
      <c r="S20" s="669">
        <v>0</v>
      </c>
      <c r="T20" s="671">
        <v>2735885.26</v>
      </c>
      <c r="U20" s="671">
        <v>0</v>
      </c>
      <c r="V20" s="672">
        <f t="shared" si="0"/>
        <v>2735885.26</v>
      </c>
    </row>
    <row r="21" spans="1:22" ht="13.5" thickBot="1">
      <c r="A21" s="62"/>
      <c r="B21" s="63" t="s">
        <v>66</v>
      </c>
      <c r="C21" s="673">
        <f>SUM(C7:C20)</f>
        <v>0</v>
      </c>
      <c r="D21" s="674">
        <f t="shared" ref="D21:V21" si="1">SUM(D7:D20)</f>
        <v>12725752.358050002</v>
      </c>
      <c r="E21" s="674">
        <f t="shared" si="1"/>
        <v>0</v>
      </c>
      <c r="F21" s="674">
        <f t="shared" si="1"/>
        <v>0</v>
      </c>
      <c r="G21" s="674">
        <f t="shared" si="1"/>
        <v>0</v>
      </c>
      <c r="H21" s="674">
        <f t="shared" si="1"/>
        <v>0</v>
      </c>
      <c r="I21" s="674">
        <f t="shared" si="1"/>
        <v>0</v>
      </c>
      <c r="J21" s="674">
        <f t="shared" si="1"/>
        <v>0</v>
      </c>
      <c r="K21" s="674">
        <f t="shared" si="1"/>
        <v>0</v>
      </c>
      <c r="L21" s="667">
        <f t="shared" si="1"/>
        <v>0</v>
      </c>
      <c r="M21" s="673">
        <f t="shared" si="1"/>
        <v>338840.7561</v>
      </c>
      <c r="N21" s="674">
        <f t="shared" si="1"/>
        <v>0</v>
      </c>
      <c r="O21" s="674">
        <f t="shared" si="1"/>
        <v>0</v>
      </c>
      <c r="P21" s="674">
        <f t="shared" si="1"/>
        <v>0</v>
      </c>
      <c r="Q21" s="674">
        <f t="shared" si="1"/>
        <v>0</v>
      </c>
      <c r="R21" s="674">
        <f t="shared" si="1"/>
        <v>0</v>
      </c>
      <c r="S21" s="667">
        <f t="shared" si="1"/>
        <v>0</v>
      </c>
      <c r="T21" s="667">
        <f>SUM(T7:T20)</f>
        <v>10786745.369150002</v>
      </c>
      <c r="U21" s="667">
        <f t="shared" si="1"/>
        <v>2277847.7450000001</v>
      </c>
      <c r="V21" s="675">
        <f t="shared" si="1"/>
        <v>13064593.114150001</v>
      </c>
    </row>
    <row r="24" spans="1:22">
      <c r="A24" s="16"/>
      <c r="B24" s="16"/>
      <c r="C24" s="39"/>
      <c r="D24" s="39"/>
      <c r="E24" s="39"/>
    </row>
    <row r="25" spans="1:22">
      <c r="A25" s="55"/>
      <c r="B25" s="55"/>
      <c r="C25" s="16"/>
      <c r="D25" s="39"/>
      <c r="E25" s="39"/>
    </row>
    <row r="26" spans="1:22">
      <c r="A26" s="55"/>
      <c r="B26" s="56"/>
      <c r="C26" s="16"/>
      <c r="D26" s="39"/>
      <c r="E26" s="39"/>
    </row>
    <row r="27" spans="1:22">
      <c r="A27" s="55"/>
      <c r="B27" s="55"/>
      <c r="C27" s="16"/>
      <c r="D27" s="39"/>
      <c r="E27" s="39"/>
    </row>
    <row r="28" spans="1:22">
      <c r="A28" s="55"/>
      <c r="B28" s="56"/>
      <c r="C28" s="16"/>
      <c r="D28" s="39"/>
      <c r="E28" s="39"/>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28"/>
  <sheetViews>
    <sheetView zoomScale="70" zoomScaleNormal="70" workbookViewId="0">
      <pane xSplit="1" ySplit="7" topLeftCell="B8" activePane="bottomRight" state="frozen"/>
      <selection activeCell="J12" sqref="J12"/>
      <selection pane="topRight" activeCell="J12" sqref="J12"/>
      <selection pane="bottomLeft" activeCell="J12" sqref="J12"/>
      <selection pane="bottomRight" activeCell="H9" sqref="H9:H12"/>
    </sheetView>
  </sheetViews>
  <sheetFormatPr defaultColWidth="9.140625" defaultRowHeight="12.75"/>
  <cols>
    <col min="1" max="1" width="10.5703125" style="2" bestFit="1" customWidth="1"/>
    <col min="2" max="2" width="101.85546875" style="2" customWidth="1"/>
    <col min="3" max="3" width="13.7109375" style="2" customWidth="1"/>
    <col min="4" max="4" width="14.85546875" style="2" bestFit="1" customWidth="1"/>
    <col min="5" max="5" width="17.7109375" style="2" customWidth="1"/>
    <col min="6" max="6" width="15.85546875" style="2" customWidth="1"/>
    <col min="7" max="7" width="17.42578125" style="2" customWidth="1"/>
    <col min="8" max="8" width="15.28515625" style="2" customWidth="1"/>
    <col min="9" max="16384" width="9.140625" style="11"/>
  </cols>
  <sheetData>
    <row r="1" spans="1:9">
      <c r="A1" s="2" t="s">
        <v>108</v>
      </c>
      <c r="B1" s="196" t="str">
        <f>Info!C2</f>
        <v>სს "ხალიკ ბანკი საქართველო"</v>
      </c>
    </row>
    <row r="2" spans="1:9">
      <c r="A2" s="2" t="s">
        <v>109</v>
      </c>
      <c r="B2" s="286">
        <f>'1. key ratios'!B2</f>
        <v>45657</v>
      </c>
    </row>
    <row r="4" spans="1:9" ht="13.5" thickBot="1">
      <c r="A4" s="2" t="s">
        <v>261</v>
      </c>
      <c r="B4" s="166" t="s">
        <v>296</v>
      </c>
    </row>
    <row r="5" spans="1:9">
      <c r="A5" s="60"/>
      <c r="B5" s="93"/>
      <c r="C5" s="98" t="s">
        <v>0</v>
      </c>
      <c r="D5" s="98" t="s">
        <v>1</v>
      </c>
      <c r="E5" s="98" t="s">
        <v>2</v>
      </c>
      <c r="F5" s="98" t="s">
        <v>3</v>
      </c>
      <c r="G5" s="164" t="s">
        <v>4</v>
      </c>
      <c r="H5" s="99" t="s">
        <v>5</v>
      </c>
      <c r="I5" s="22"/>
    </row>
    <row r="6" spans="1:9" ht="15" customHeight="1">
      <c r="A6" s="92"/>
      <c r="B6" s="20"/>
      <c r="C6" s="860" t="s">
        <v>288</v>
      </c>
      <c r="D6" s="864" t="s">
        <v>309</v>
      </c>
      <c r="E6" s="865"/>
      <c r="F6" s="860" t="s">
        <v>315</v>
      </c>
      <c r="G6" s="860" t="s">
        <v>316</v>
      </c>
      <c r="H6" s="862" t="s">
        <v>290</v>
      </c>
      <c r="I6" s="22"/>
    </row>
    <row r="7" spans="1:9" ht="76.5">
      <c r="A7" s="92"/>
      <c r="B7" s="20"/>
      <c r="C7" s="861"/>
      <c r="D7" s="165" t="s">
        <v>291</v>
      </c>
      <c r="E7" s="165" t="s">
        <v>289</v>
      </c>
      <c r="F7" s="861"/>
      <c r="G7" s="861"/>
      <c r="H7" s="863"/>
      <c r="I7" s="22"/>
    </row>
    <row r="8" spans="1:9">
      <c r="A8" s="52">
        <v>1</v>
      </c>
      <c r="B8" s="112" t="s">
        <v>134</v>
      </c>
      <c r="C8" s="676">
        <v>76314287.659999996</v>
      </c>
      <c r="D8" s="677">
        <v>0</v>
      </c>
      <c r="E8" s="676">
        <v>0</v>
      </c>
      <c r="F8" s="676">
        <v>63082305.840000004</v>
      </c>
      <c r="G8" s="678">
        <v>63082305.840000004</v>
      </c>
      <c r="H8" s="171">
        <f>G8/(C8+E8)</f>
        <v>0.82661199854276413</v>
      </c>
    </row>
    <row r="9" spans="1:9" ht="15" customHeight="1">
      <c r="A9" s="52">
        <v>2</v>
      </c>
      <c r="B9" s="112" t="s">
        <v>135</v>
      </c>
      <c r="C9" s="676">
        <v>0</v>
      </c>
      <c r="D9" s="677">
        <v>0</v>
      </c>
      <c r="E9" s="676">
        <v>0</v>
      </c>
      <c r="F9" s="676">
        <v>0</v>
      </c>
      <c r="G9" s="678">
        <v>0</v>
      </c>
      <c r="H9" s="171" t="e">
        <f t="shared" ref="H9:H21" si="0">G9/(C9+E9)</f>
        <v>#DIV/0!</v>
      </c>
    </row>
    <row r="10" spans="1:9">
      <c r="A10" s="52">
        <v>3</v>
      </c>
      <c r="B10" s="112" t="s">
        <v>136</v>
      </c>
      <c r="C10" s="676">
        <v>0</v>
      </c>
      <c r="D10" s="677">
        <v>0</v>
      </c>
      <c r="E10" s="676">
        <v>0</v>
      </c>
      <c r="F10" s="676">
        <v>0</v>
      </c>
      <c r="G10" s="678">
        <v>0</v>
      </c>
      <c r="H10" s="171" t="e">
        <f t="shared" si="0"/>
        <v>#DIV/0!</v>
      </c>
    </row>
    <row r="11" spans="1:9">
      <c r="A11" s="52">
        <v>4</v>
      </c>
      <c r="B11" s="112" t="s">
        <v>137</v>
      </c>
      <c r="C11" s="676">
        <v>0</v>
      </c>
      <c r="D11" s="677">
        <v>0</v>
      </c>
      <c r="E11" s="676">
        <v>0</v>
      </c>
      <c r="F11" s="676">
        <v>0</v>
      </c>
      <c r="G11" s="678">
        <v>0</v>
      </c>
      <c r="H11" s="171" t="e">
        <f t="shared" si="0"/>
        <v>#DIV/0!</v>
      </c>
    </row>
    <row r="12" spans="1:9">
      <c r="A12" s="52">
        <v>5</v>
      </c>
      <c r="B12" s="112" t="s">
        <v>947</v>
      </c>
      <c r="C12" s="676">
        <v>0</v>
      </c>
      <c r="D12" s="677">
        <v>0</v>
      </c>
      <c r="E12" s="676">
        <v>0</v>
      </c>
      <c r="F12" s="676">
        <v>0</v>
      </c>
      <c r="G12" s="678">
        <v>0</v>
      </c>
      <c r="H12" s="171" t="e">
        <f t="shared" si="0"/>
        <v>#DIV/0!</v>
      </c>
    </row>
    <row r="13" spans="1:9">
      <c r="A13" s="52">
        <v>6</v>
      </c>
      <c r="B13" s="112" t="s">
        <v>138</v>
      </c>
      <c r="C13" s="676">
        <v>25793188.379999992</v>
      </c>
      <c r="D13" s="677">
        <v>0</v>
      </c>
      <c r="E13" s="676">
        <v>0</v>
      </c>
      <c r="F13" s="676">
        <v>12208535.870999997</v>
      </c>
      <c r="G13" s="678">
        <v>12208535.870999997</v>
      </c>
      <c r="H13" s="171">
        <f t="shared" si="0"/>
        <v>0.4733240300166412</v>
      </c>
    </row>
    <row r="14" spans="1:9">
      <c r="A14" s="52">
        <v>7</v>
      </c>
      <c r="B14" s="112" t="s">
        <v>71</v>
      </c>
      <c r="C14" s="676">
        <v>471396064.43397868</v>
      </c>
      <c r="D14" s="677">
        <v>66724698.003009215</v>
      </c>
      <c r="E14" s="676">
        <v>21002155.908492003</v>
      </c>
      <c r="F14" s="677">
        <v>492398220.34247071</v>
      </c>
      <c r="G14" s="679">
        <v>482964327.58952069</v>
      </c>
      <c r="H14" s="171">
        <f>G14/(C14+E14)</f>
        <v>0.98084092841280257</v>
      </c>
    </row>
    <row r="15" spans="1:9">
      <c r="A15" s="52">
        <v>8</v>
      </c>
      <c r="B15" s="112" t="s">
        <v>72</v>
      </c>
      <c r="C15" s="676">
        <v>180691547.9799996</v>
      </c>
      <c r="D15" s="677">
        <v>4119338.2000000114</v>
      </c>
      <c r="E15" s="676">
        <v>1216476.3110000053</v>
      </c>
      <c r="F15" s="677">
        <v>136735137.29599974</v>
      </c>
      <c r="G15" s="679">
        <v>135840322.19479972</v>
      </c>
      <c r="H15" s="171">
        <f t="shared" si="0"/>
        <v>0.74675277643329763</v>
      </c>
    </row>
    <row r="16" spans="1:9">
      <c r="A16" s="52">
        <v>9</v>
      </c>
      <c r="B16" s="112" t="s">
        <v>948</v>
      </c>
      <c r="C16" s="676">
        <v>0</v>
      </c>
      <c r="D16" s="677">
        <v>0</v>
      </c>
      <c r="E16" s="676">
        <v>0</v>
      </c>
      <c r="F16" s="677">
        <v>0</v>
      </c>
      <c r="G16" s="679">
        <v>0</v>
      </c>
      <c r="H16" s="171" t="e">
        <f t="shared" si="0"/>
        <v>#DIV/0!</v>
      </c>
    </row>
    <row r="17" spans="1:8">
      <c r="A17" s="52">
        <v>10</v>
      </c>
      <c r="B17" s="112" t="s">
        <v>67</v>
      </c>
      <c r="C17" s="676">
        <v>28630444.814274155</v>
      </c>
      <c r="D17" s="677">
        <v>21597.420000000002</v>
      </c>
      <c r="E17" s="676">
        <v>10798.710000000001</v>
      </c>
      <c r="F17" s="677">
        <v>40781611.617555335</v>
      </c>
      <c r="G17" s="679">
        <v>40781611.617555335</v>
      </c>
      <c r="H17" s="171">
        <f t="shared" si="0"/>
        <v>1.4238771296013011</v>
      </c>
    </row>
    <row r="18" spans="1:8">
      <c r="A18" s="52">
        <v>11</v>
      </c>
      <c r="B18" s="112" t="s">
        <v>68</v>
      </c>
      <c r="C18" s="676">
        <v>0</v>
      </c>
      <c r="D18" s="677">
        <v>0</v>
      </c>
      <c r="E18" s="676">
        <v>0</v>
      </c>
      <c r="F18" s="677">
        <v>0</v>
      </c>
      <c r="G18" s="679">
        <v>0</v>
      </c>
      <c r="H18" s="171" t="e">
        <f t="shared" si="0"/>
        <v>#DIV/0!</v>
      </c>
    </row>
    <row r="19" spans="1:8">
      <c r="A19" s="52">
        <v>12</v>
      </c>
      <c r="B19" s="112" t="s">
        <v>69</v>
      </c>
      <c r="C19" s="676">
        <v>0</v>
      </c>
      <c r="D19" s="677">
        <v>0</v>
      </c>
      <c r="E19" s="676">
        <v>0</v>
      </c>
      <c r="F19" s="677">
        <v>0</v>
      </c>
      <c r="G19" s="679">
        <v>0</v>
      </c>
      <c r="H19" s="171" t="e">
        <f t="shared" si="0"/>
        <v>#DIV/0!</v>
      </c>
    </row>
    <row r="20" spans="1:8">
      <c r="A20" s="52">
        <v>13</v>
      </c>
      <c r="B20" s="112" t="s">
        <v>70</v>
      </c>
      <c r="C20" s="676">
        <v>0</v>
      </c>
      <c r="D20" s="677">
        <v>0</v>
      </c>
      <c r="E20" s="676">
        <v>0</v>
      </c>
      <c r="F20" s="677">
        <v>0</v>
      </c>
      <c r="G20" s="679">
        <v>0</v>
      </c>
      <c r="H20" s="171" t="e">
        <f t="shared" si="0"/>
        <v>#DIV/0!</v>
      </c>
    </row>
    <row r="21" spans="1:8">
      <c r="A21" s="52">
        <v>14</v>
      </c>
      <c r="B21" s="112" t="s">
        <v>154</v>
      </c>
      <c r="C21" s="676">
        <v>128379235.85655597</v>
      </c>
      <c r="D21" s="677">
        <v>367112.85</v>
      </c>
      <c r="E21" s="676">
        <v>99554.078999999998</v>
      </c>
      <c r="F21" s="677">
        <v>116261723.66555597</v>
      </c>
      <c r="G21" s="679">
        <v>113525838.40555596</v>
      </c>
      <c r="H21" s="171">
        <f t="shared" si="0"/>
        <v>0.88361540813467898</v>
      </c>
    </row>
    <row r="22" spans="1:8" ht="13.5" thickBot="1">
      <c r="A22" s="94"/>
      <c r="B22" s="100" t="s">
        <v>66</v>
      </c>
      <c r="C22" s="161">
        <f>SUM(C8:C21)</f>
        <v>911204769.12480843</v>
      </c>
      <c r="D22" s="161">
        <f>SUM(D8:D21)</f>
        <v>71232746.473009229</v>
      </c>
      <c r="E22" s="161">
        <f>SUM(E8:E21)</f>
        <v>22328985.008492008</v>
      </c>
      <c r="F22" s="161">
        <f>SUM(F8:F21)</f>
        <v>861467534.63258183</v>
      </c>
      <c r="G22" s="161">
        <f>SUM(G8:G21)</f>
        <v>848402941.51843166</v>
      </c>
      <c r="H22" s="172">
        <f>G22/(C22+E22)</f>
        <v>0.90880799731349315</v>
      </c>
    </row>
    <row r="28" spans="1:8"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28"/>
  <sheetViews>
    <sheetView zoomScale="70" zoomScaleNormal="70" workbookViewId="0">
      <pane xSplit="2" ySplit="6" topLeftCell="C7" activePane="bottomRight" state="frozen"/>
      <selection activeCell="J12" sqref="J12"/>
      <selection pane="topRight" activeCell="J12" sqref="J12"/>
      <selection pane="bottomLeft" activeCell="J12" sqref="J12"/>
      <selection pane="bottomRight" activeCell="H8" sqref="H8:K11"/>
    </sheetView>
  </sheetViews>
  <sheetFormatPr defaultColWidth="9.140625" defaultRowHeight="12.75"/>
  <cols>
    <col min="1" max="1" width="10.5703125" style="196" bestFit="1" customWidth="1"/>
    <col min="2" max="2" width="104.140625" style="196" customWidth="1"/>
    <col min="3" max="11" width="12.7109375" style="196" customWidth="1"/>
    <col min="12" max="16384" width="9.140625" style="196"/>
  </cols>
  <sheetData>
    <row r="1" spans="1:11">
      <c r="A1" s="196" t="s">
        <v>108</v>
      </c>
      <c r="B1" s="196" t="str">
        <f>Info!C2</f>
        <v>სს "ხალიკ ბანკი საქართველო"</v>
      </c>
    </row>
    <row r="2" spans="1:11">
      <c r="A2" s="196" t="s">
        <v>109</v>
      </c>
      <c r="B2" s="286">
        <f>'1. key ratios'!B2</f>
        <v>45657</v>
      </c>
      <c r="C2" s="197"/>
      <c r="D2" s="197"/>
    </row>
    <row r="3" spans="1:11">
      <c r="B3" s="197"/>
      <c r="C3" s="197"/>
      <c r="D3" s="197"/>
    </row>
    <row r="4" spans="1:11" ht="13.5" thickBot="1">
      <c r="A4" s="196" t="s">
        <v>352</v>
      </c>
      <c r="B4" s="166" t="s">
        <v>351</v>
      </c>
      <c r="C4" s="197"/>
      <c r="D4" s="197"/>
    </row>
    <row r="5" spans="1:11" ht="30" customHeight="1">
      <c r="A5" s="869"/>
      <c r="B5" s="870"/>
      <c r="C5" s="871" t="s">
        <v>384</v>
      </c>
      <c r="D5" s="871"/>
      <c r="E5" s="871"/>
      <c r="F5" s="871" t="s">
        <v>385</v>
      </c>
      <c r="G5" s="871"/>
      <c r="H5" s="871"/>
      <c r="I5" s="871" t="s">
        <v>386</v>
      </c>
      <c r="J5" s="871"/>
      <c r="K5" s="872"/>
    </row>
    <row r="6" spans="1:11">
      <c r="A6" s="194"/>
      <c r="B6" s="195"/>
      <c r="C6" s="198" t="s">
        <v>26</v>
      </c>
      <c r="D6" s="198" t="s">
        <v>90</v>
      </c>
      <c r="E6" s="198" t="s">
        <v>66</v>
      </c>
      <c r="F6" s="198" t="s">
        <v>26</v>
      </c>
      <c r="G6" s="198" t="s">
        <v>90</v>
      </c>
      <c r="H6" s="198" t="s">
        <v>66</v>
      </c>
      <c r="I6" s="198" t="s">
        <v>26</v>
      </c>
      <c r="J6" s="198" t="s">
        <v>90</v>
      </c>
      <c r="K6" s="200" t="s">
        <v>66</v>
      </c>
    </row>
    <row r="7" spans="1:11">
      <c r="A7" s="201" t="s">
        <v>322</v>
      </c>
      <c r="B7" s="193"/>
      <c r="C7" s="193"/>
      <c r="D7" s="193"/>
      <c r="E7" s="193"/>
      <c r="F7" s="193"/>
      <c r="G7" s="193"/>
      <c r="H7" s="193"/>
      <c r="I7" s="193"/>
      <c r="J7" s="193"/>
      <c r="K7" s="202"/>
    </row>
    <row r="8" spans="1:11">
      <c r="A8" s="192">
        <v>1</v>
      </c>
      <c r="B8" s="178" t="s">
        <v>322</v>
      </c>
      <c r="C8" s="176"/>
      <c r="D8" s="557"/>
      <c r="E8" s="557"/>
      <c r="F8" s="680">
        <v>27409217.506212123</v>
      </c>
      <c r="G8" s="680">
        <v>115433512.03484848</v>
      </c>
      <c r="H8" s="680">
        <v>142842729.54106063</v>
      </c>
      <c r="I8" s="680">
        <v>19836232.44560606</v>
      </c>
      <c r="J8" s="680">
        <v>52068633.277272731</v>
      </c>
      <c r="K8" s="681">
        <v>71904865.722878784</v>
      </c>
    </row>
    <row r="9" spans="1:11">
      <c r="A9" s="201" t="s">
        <v>323</v>
      </c>
      <c r="B9" s="193"/>
      <c r="C9" s="193"/>
      <c r="D9" s="682"/>
      <c r="E9" s="682"/>
      <c r="F9" s="682"/>
      <c r="G9" s="682"/>
      <c r="H9" s="682"/>
      <c r="I9" s="682"/>
      <c r="J9" s="682"/>
      <c r="K9" s="683"/>
    </row>
    <row r="10" spans="1:11">
      <c r="A10" s="203">
        <v>2</v>
      </c>
      <c r="B10" s="179" t="s">
        <v>324</v>
      </c>
      <c r="C10" s="313">
        <v>16924024.523484826</v>
      </c>
      <c r="D10" s="684">
        <v>63071839.295909047</v>
      </c>
      <c r="E10" s="684">
        <v>79995863.819393873</v>
      </c>
      <c r="F10" s="684">
        <v>3856113.8013613597</v>
      </c>
      <c r="G10" s="684">
        <v>14581850.315012574</v>
      </c>
      <c r="H10" s="684">
        <v>18437964.116373934</v>
      </c>
      <c r="I10" s="684">
        <v>907481.91568939283</v>
      </c>
      <c r="J10" s="684">
        <v>3595311.2542666672</v>
      </c>
      <c r="K10" s="685">
        <v>4502793.1699560592</v>
      </c>
    </row>
    <row r="11" spans="1:11">
      <c r="A11" s="203">
        <v>3</v>
      </c>
      <c r="B11" s="179" t="s">
        <v>325</v>
      </c>
      <c r="C11" s="313">
        <v>84820800.2380303</v>
      </c>
      <c r="D11" s="684">
        <v>461698071.85805351</v>
      </c>
      <c r="E11" s="684">
        <v>546518872.09608376</v>
      </c>
      <c r="F11" s="684">
        <v>24436687.290234853</v>
      </c>
      <c r="G11" s="684">
        <v>29570445.486324046</v>
      </c>
      <c r="H11" s="684">
        <v>54007132.776558898</v>
      </c>
      <c r="I11" s="684">
        <v>22944939.570507575</v>
      </c>
      <c r="J11" s="684">
        <v>31750163.859175548</v>
      </c>
      <c r="K11" s="685">
        <v>54695103.429683119</v>
      </c>
    </row>
    <row r="12" spans="1:11">
      <c r="A12" s="203">
        <v>4</v>
      </c>
      <c r="B12" s="179" t="s">
        <v>326</v>
      </c>
      <c r="C12" s="313">
        <v>0</v>
      </c>
      <c r="D12" s="684">
        <v>0</v>
      </c>
      <c r="E12" s="684">
        <v>0</v>
      </c>
      <c r="F12" s="684">
        <v>0</v>
      </c>
      <c r="G12" s="684">
        <v>0</v>
      </c>
      <c r="H12" s="684">
        <v>0</v>
      </c>
      <c r="I12" s="684">
        <v>0</v>
      </c>
      <c r="J12" s="684">
        <v>0</v>
      </c>
      <c r="K12" s="685">
        <v>0</v>
      </c>
    </row>
    <row r="13" spans="1:11">
      <c r="A13" s="203">
        <v>5</v>
      </c>
      <c r="B13" s="179" t="s">
        <v>327</v>
      </c>
      <c r="C13" s="313">
        <v>42348054.663787864</v>
      </c>
      <c r="D13" s="684">
        <v>46669699.096212141</v>
      </c>
      <c r="E13" s="684">
        <v>89017753.75999999</v>
      </c>
      <c r="F13" s="684">
        <v>3634469.1473431825</v>
      </c>
      <c r="G13" s="684">
        <v>16956165.863536362</v>
      </c>
      <c r="H13" s="684">
        <v>20590635.010879543</v>
      </c>
      <c r="I13" s="684">
        <v>1270317.4748787878</v>
      </c>
      <c r="J13" s="684">
        <v>4380524.0139393946</v>
      </c>
      <c r="K13" s="685">
        <v>5650841.4888181826</v>
      </c>
    </row>
    <row r="14" spans="1:11">
      <c r="A14" s="203">
        <v>6</v>
      </c>
      <c r="B14" s="179" t="s">
        <v>342</v>
      </c>
      <c r="C14" s="313">
        <v>0</v>
      </c>
      <c r="D14" s="684">
        <v>0</v>
      </c>
      <c r="E14" s="684">
        <v>0</v>
      </c>
      <c r="F14" s="684">
        <v>0</v>
      </c>
      <c r="G14" s="684">
        <v>0</v>
      </c>
      <c r="H14" s="684">
        <v>0</v>
      </c>
      <c r="I14" s="684">
        <v>0</v>
      </c>
      <c r="J14" s="684">
        <v>0</v>
      </c>
      <c r="K14" s="685">
        <v>0</v>
      </c>
    </row>
    <row r="15" spans="1:11">
      <c r="A15" s="203">
        <v>7</v>
      </c>
      <c r="B15" s="179" t="s">
        <v>329</v>
      </c>
      <c r="C15" s="313">
        <v>6814922.9472727282</v>
      </c>
      <c r="D15" s="684">
        <v>90897270.272424236</v>
      </c>
      <c r="E15" s="684">
        <v>97712193.219696984</v>
      </c>
      <c r="F15" s="684">
        <v>1663328.0212121212</v>
      </c>
      <c r="G15" s="684">
        <v>16949158.213333335</v>
      </c>
      <c r="H15" s="684">
        <v>18612486.234545454</v>
      </c>
      <c r="I15" s="684">
        <v>1663328.0212121212</v>
      </c>
      <c r="J15" s="684">
        <v>16949158.213333335</v>
      </c>
      <c r="K15" s="685">
        <v>18612486.234545454</v>
      </c>
    </row>
    <row r="16" spans="1:11">
      <c r="A16" s="203">
        <v>8</v>
      </c>
      <c r="B16" s="180" t="s">
        <v>330</v>
      </c>
      <c r="C16" s="313">
        <v>150907802.3725757</v>
      </c>
      <c r="D16" s="684">
        <v>662336880.52259886</v>
      </c>
      <c r="E16" s="684">
        <v>813244682.89517462</v>
      </c>
      <c r="F16" s="684">
        <v>33590598.260151513</v>
      </c>
      <c r="G16" s="684">
        <v>78057619.878206313</v>
      </c>
      <c r="H16" s="684">
        <v>111648218.13835783</v>
      </c>
      <c r="I16" s="684">
        <v>26786066.982287876</v>
      </c>
      <c r="J16" s="684">
        <v>56675157.340714946</v>
      </c>
      <c r="K16" s="685">
        <v>83461224.323002815</v>
      </c>
    </row>
    <row r="17" spans="1:11">
      <c r="A17" s="201" t="s">
        <v>331</v>
      </c>
      <c r="B17" s="193"/>
      <c r="C17" s="682"/>
      <c r="D17" s="682"/>
      <c r="E17" s="682"/>
      <c r="F17" s="682"/>
      <c r="G17" s="682"/>
      <c r="H17" s="682"/>
      <c r="I17" s="682"/>
      <c r="J17" s="682"/>
      <c r="K17" s="683"/>
    </row>
    <row r="18" spans="1:11">
      <c r="A18" s="203">
        <v>9</v>
      </c>
      <c r="B18" s="179" t="s">
        <v>332</v>
      </c>
      <c r="C18" s="313">
        <v>0</v>
      </c>
      <c r="D18" s="684">
        <v>0</v>
      </c>
      <c r="E18" s="684">
        <v>0</v>
      </c>
      <c r="F18" s="684">
        <v>0</v>
      </c>
      <c r="G18" s="684">
        <v>0</v>
      </c>
      <c r="H18" s="684">
        <v>0</v>
      </c>
      <c r="I18" s="684">
        <v>0</v>
      </c>
      <c r="J18" s="684">
        <v>0</v>
      </c>
      <c r="K18" s="685">
        <v>0</v>
      </c>
    </row>
    <row r="19" spans="1:11">
      <c r="A19" s="203">
        <v>10</v>
      </c>
      <c r="B19" s="179" t="s">
        <v>333</v>
      </c>
      <c r="C19" s="313">
        <v>202056002.64949647</v>
      </c>
      <c r="D19" s="684">
        <v>461135627.7395345</v>
      </c>
      <c r="E19" s="684">
        <v>663191630.38903093</v>
      </c>
      <c r="F19" s="684">
        <v>1590897.7840794344</v>
      </c>
      <c r="G19" s="684">
        <v>2563106.2526108781</v>
      </c>
      <c r="H19" s="684">
        <v>4154004.0366903124</v>
      </c>
      <c r="I19" s="684">
        <v>9163882.8446854949</v>
      </c>
      <c r="J19" s="684">
        <v>66336196.101095729</v>
      </c>
      <c r="K19" s="685">
        <v>75500078.945781231</v>
      </c>
    </row>
    <row r="20" spans="1:11">
      <c r="A20" s="203">
        <v>11</v>
      </c>
      <c r="B20" s="179" t="s">
        <v>334</v>
      </c>
      <c r="C20" s="313">
        <v>76075602.810454533</v>
      </c>
      <c r="D20" s="684">
        <v>1109897.8477272731</v>
      </c>
      <c r="E20" s="684">
        <v>77185500.658181831</v>
      </c>
      <c r="F20" s="684">
        <v>15693278.677272728</v>
      </c>
      <c r="G20" s="684">
        <v>0</v>
      </c>
      <c r="H20" s="684">
        <v>15693278.677272728</v>
      </c>
      <c r="I20" s="684">
        <v>15693278.677272728</v>
      </c>
      <c r="J20" s="684">
        <v>0</v>
      </c>
      <c r="K20" s="685">
        <v>15693278.677272728</v>
      </c>
    </row>
    <row r="21" spans="1:11" ht="13.5" thickBot="1">
      <c r="A21" s="141">
        <v>12</v>
      </c>
      <c r="B21" s="204" t="s">
        <v>335</v>
      </c>
      <c r="C21" s="687">
        <v>278131605.45995098</v>
      </c>
      <c r="D21" s="686">
        <v>462245525.5872618</v>
      </c>
      <c r="E21" s="687">
        <v>740377131.04721272</v>
      </c>
      <c r="F21" s="686">
        <v>17284176.461352162</v>
      </c>
      <c r="G21" s="686">
        <v>2563106.2526108781</v>
      </c>
      <c r="H21" s="686">
        <v>19847282.713963039</v>
      </c>
      <c r="I21" s="686">
        <v>24857161.521958224</v>
      </c>
      <c r="J21" s="686">
        <v>66336196.101095729</v>
      </c>
      <c r="K21" s="688">
        <v>91193357.623053953</v>
      </c>
    </row>
    <row r="22" spans="1:11" ht="38.25" customHeight="1" thickBot="1">
      <c r="A22" s="190"/>
      <c r="B22" s="191"/>
      <c r="C22" s="191"/>
      <c r="D22" s="310"/>
      <c r="E22" s="310"/>
      <c r="F22" s="866" t="s">
        <v>336</v>
      </c>
      <c r="G22" s="867"/>
      <c r="H22" s="867"/>
      <c r="I22" s="866" t="s">
        <v>337</v>
      </c>
      <c r="J22" s="867"/>
      <c r="K22" s="868"/>
    </row>
    <row r="23" spans="1:11">
      <c r="A23" s="184">
        <v>13</v>
      </c>
      <c r="B23" s="181" t="s">
        <v>322</v>
      </c>
      <c r="C23" s="189"/>
      <c r="D23" s="689"/>
      <c r="E23" s="689"/>
      <c r="F23" s="690">
        <v>27409217.506212123</v>
      </c>
      <c r="G23" s="690">
        <v>115433512.03484848</v>
      </c>
      <c r="H23" s="690">
        <v>142842729.54106063</v>
      </c>
      <c r="I23" s="690">
        <v>19836232.44560606</v>
      </c>
      <c r="J23" s="690">
        <v>52068633.277272731</v>
      </c>
      <c r="K23" s="691">
        <v>71904865.722878784</v>
      </c>
    </row>
    <row r="24" spans="1:11" ht="13.5" thickBot="1">
      <c r="A24" s="185">
        <v>14</v>
      </c>
      <c r="B24" s="182" t="s">
        <v>338</v>
      </c>
      <c r="C24" s="205"/>
      <c r="D24" s="692"/>
      <c r="E24" s="693"/>
      <c r="F24" s="694">
        <v>16306421.798799351</v>
      </c>
      <c r="G24" s="694">
        <v>75494513.625595436</v>
      </c>
      <c r="H24" s="694">
        <v>91800935.424394786</v>
      </c>
      <c r="I24" s="694">
        <v>6696516.7455719691</v>
      </c>
      <c r="J24" s="694">
        <v>14168789.335178737</v>
      </c>
      <c r="K24" s="695">
        <v>20865306.080750704</v>
      </c>
    </row>
    <row r="25" spans="1:11" ht="13.5" thickBot="1">
      <c r="A25" s="186">
        <v>15</v>
      </c>
      <c r="B25" s="183" t="s">
        <v>339</v>
      </c>
      <c r="C25" s="187"/>
      <c r="D25" s="696"/>
      <c r="E25" s="696"/>
      <c r="F25" s="697">
        <v>1.6808848590087542</v>
      </c>
      <c r="G25" s="697">
        <v>1.5290317996791789</v>
      </c>
      <c r="H25" s="697">
        <v>1.5560051635715926</v>
      </c>
      <c r="I25" s="697">
        <v>2.962171707958865</v>
      </c>
      <c r="J25" s="697">
        <v>3.6748823096688308</v>
      </c>
      <c r="K25" s="698">
        <v>3.4461447842940891</v>
      </c>
    </row>
    <row r="28" spans="1:11" ht="38.25">
      <c r="B28" s="21" t="s">
        <v>383</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N22"/>
  <sheetViews>
    <sheetView zoomScale="70" zoomScaleNormal="70" workbookViewId="0">
      <pane xSplit="1" ySplit="5" topLeftCell="B6" activePane="bottomRight" state="frozen"/>
      <selection activeCell="J12" sqref="J12"/>
      <selection pane="topRight" activeCell="J12" sqref="J12"/>
      <selection pane="bottomLeft" activeCell="J12" sqref="J12"/>
      <selection pane="bottomRight" activeCell="F37" sqref="F37"/>
    </sheetView>
  </sheetViews>
  <sheetFormatPr defaultColWidth="9.140625" defaultRowHeight="15"/>
  <cols>
    <col min="1" max="1" width="10.5703125" style="37" bestFit="1" customWidth="1"/>
    <col min="2" max="2" width="95" style="37" customWidth="1"/>
    <col min="3" max="3" width="14.85546875" style="37" customWidth="1"/>
    <col min="4" max="4" width="10" style="37" bestFit="1" customWidth="1"/>
    <col min="5" max="5" width="18.28515625" style="37" bestFit="1" customWidth="1"/>
    <col min="6" max="13" width="10.7109375" style="37" customWidth="1"/>
    <col min="14" max="14" width="31" style="37" bestFit="1" customWidth="1"/>
    <col min="15" max="16384" width="9.140625" style="11"/>
  </cols>
  <sheetData>
    <row r="1" spans="1:14">
      <c r="A1" s="5" t="s">
        <v>108</v>
      </c>
      <c r="B1" s="37" t="str">
        <f>Info!C2</f>
        <v>სს "ხალიკ ბანკი საქართველო"</v>
      </c>
    </row>
    <row r="2" spans="1:14" ht="14.25" customHeight="1">
      <c r="A2" s="37" t="s">
        <v>109</v>
      </c>
      <c r="B2" s="286">
        <f>'1. key ratios'!B2</f>
        <v>45657</v>
      </c>
    </row>
    <row r="3" spans="1:14" ht="14.25" customHeight="1"/>
    <row r="4" spans="1:14" ht="15.75" thickBot="1">
      <c r="A4" s="2" t="s">
        <v>262</v>
      </c>
      <c r="B4" s="53" t="s">
        <v>74</v>
      </c>
    </row>
    <row r="5" spans="1:14" s="23" customFormat="1" ht="12.75">
      <c r="A5" s="108"/>
      <c r="B5" s="109"/>
      <c r="C5" s="110" t="s">
        <v>0</v>
      </c>
      <c r="D5" s="110" t="s">
        <v>1</v>
      </c>
      <c r="E5" s="110" t="s">
        <v>2</v>
      </c>
      <c r="F5" s="110" t="s">
        <v>3</v>
      </c>
      <c r="G5" s="110" t="s">
        <v>4</v>
      </c>
      <c r="H5" s="110" t="s">
        <v>5</v>
      </c>
      <c r="I5" s="110" t="s">
        <v>145</v>
      </c>
      <c r="J5" s="110" t="s">
        <v>146</v>
      </c>
      <c r="K5" s="110" t="s">
        <v>147</v>
      </c>
      <c r="L5" s="110" t="s">
        <v>148</v>
      </c>
      <c r="M5" s="110" t="s">
        <v>149</v>
      </c>
      <c r="N5" s="111" t="s">
        <v>150</v>
      </c>
    </row>
    <row r="6" spans="1:14" ht="45">
      <c r="A6" s="101"/>
      <c r="B6" s="65"/>
      <c r="C6" s="66" t="s">
        <v>84</v>
      </c>
      <c r="D6" s="67" t="s">
        <v>73</v>
      </c>
      <c r="E6" s="68" t="s">
        <v>83</v>
      </c>
      <c r="F6" s="69">
        <v>0</v>
      </c>
      <c r="G6" s="69">
        <v>0.2</v>
      </c>
      <c r="H6" s="69">
        <v>0.35</v>
      </c>
      <c r="I6" s="69">
        <v>0.5</v>
      </c>
      <c r="J6" s="69">
        <v>0.75</v>
      </c>
      <c r="K6" s="69">
        <v>1</v>
      </c>
      <c r="L6" s="69">
        <v>1.5</v>
      </c>
      <c r="M6" s="69">
        <v>2.5</v>
      </c>
      <c r="N6" s="102" t="s">
        <v>74</v>
      </c>
    </row>
    <row r="7" spans="1:14">
      <c r="A7" s="103">
        <v>1</v>
      </c>
      <c r="B7" s="70" t="s">
        <v>75</v>
      </c>
      <c r="C7" s="704">
        <f>SUM(C8:C13)</f>
        <v>45314619.5</v>
      </c>
      <c r="D7" s="700"/>
      <c r="E7" s="704">
        <f t="shared" ref="E7:M7" si="0">SUM(E8:E13)</f>
        <v>906292.39</v>
      </c>
      <c r="F7" s="699">
        <f>SUM(F8:F13)</f>
        <v>0</v>
      </c>
      <c r="G7" s="699">
        <f t="shared" si="0"/>
        <v>0</v>
      </c>
      <c r="H7" s="699">
        <f t="shared" si="0"/>
        <v>0</v>
      </c>
      <c r="I7" s="699">
        <f t="shared" si="0"/>
        <v>0</v>
      </c>
      <c r="J7" s="699">
        <f t="shared" si="0"/>
        <v>0</v>
      </c>
      <c r="K7" s="699">
        <f t="shared" si="0"/>
        <v>906292.39</v>
      </c>
      <c r="L7" s="699">
        <f t="shared" si="0"/>
        <v>0</v>
      </c>
      <c r="M7" s="699">
        <f t="shared" si="0"/>
        <v>0</v>
      </c>
      <c r="N7" s="104">
        <f>SUM(N8:N13)</f>
        <v>906292.39</v>
      </c>
    </row>
    <row r="8" spans="1:14">
      <c r="A8" s="103">
        <v>1.1000000000000001</v>
      </c>
      <c r="B8" s="71" t="s">
        <v>76</v>
      </c>
      <c r="C8" s="705">
        <v>45314619.5</v>
      </c>
      <c r="D8" s="701">
        <v>0.02</v>
      </c>
      <c r="E8" s="704">
        <f>C8*D8</f>
        <v>906292.39</v>
      </c>
      <c r="F8" s="705">
        <v>0</v>
      </c>
      <c r="G8" s="705">
        <v>0</v>
      </c>
      <c r="H8" s="705">
        <v>0</v>
      </c>
      <c r="I8" s="705">
        <v>0</v>
      </c>
      <c r="J8" s="705">
        <v>0</v>
      </c>
      <c r="K8" s="705">
        <v>906292.39</v>
      </c>
      <c r="L8" s="705">
        <v>0</v>
      </c>
      <c r="M8" s="705">
        <v>0</v>
      </c>
      <c r="N8" s="104">
        <f>SUMPRODUCT($F$6:$M$6,F8:M8)</f>
        <v>906292.39</v>
      </c>
    </row>
    <row r="9" spans="1:14">
      <c r="A9" s="103">
        <v>1.2</v>
      </c>
      <c r="B9" s="71" t="s">
        <v>77</v>
      </c>
      <c r="C9" s="705">
        <v>0</v>
      </c>
      <c r="D9" s="701">
        <v>0.05</v>
      </c>
      <c r="E9" s="704">
        <f>C9*D9</f>
        <v>0</v>
      </c>
      <c r="F9" s="705">
        <v>0</v>
      </c>
      <c r="G9" s="705">
        <v>0</v>
      </c>
      <c r="H9" s="705">
        <v>0</v>
      </c>
      <c r="I9" s="705">
        <v>0</v>
      </c>
      <c r="J9" s="705">
        <v>0</v>
      </c>
      <c r="K9" s="705">
        <v>0</v>
      </c>
      <c r="L9" s="705">
        <v>0</v>
      </c>
      <c r="M9" s="705">
        <v>0</v>
      </c>
      <c r="N9" s="104">
        <f t="shared" ref="N9:N12" si="1">SUMPRODUCT($F$6:$M$6,F9:M9)</f>
        <v>0</v>
      </c>
    </row>
    <row r="10" spans="1:14">
      <c r="A10" s="103">
        <v>1.3</v>
      </c>
      <c r="B10" s="71" t="s">
        <v>78</v>
      </c>
      <c r="C10" s="705">
        <v>0</v>
      </c>
      <c r="D10" s="701">
        <v>0.08</v>
      </c>
      <c r="E10" s="704">
        <f>C10*D10</f>
        <v>0</v>
      </c>
      <c r="F10" s="705">
        <v>0</v>
      </c>
      <c r="G10" s="705">
        <v>0</v>
      </c>
      <c r="H10" s="705">
        <v>0</v>
      </c>
      <c r="I10" s="705">
        <v>0</v>
      </c>
      <c r="J10" s="705">
        <v>0</v>
      </c>
      <c r="K10" s="705">
        <v>0</v>
      </c>
      <c r="L10" s="705">
        <v>0</v>
      </c>
      <c r="M10" s="705">
        <v>0</v>
      </c>
      <c r="N10" s="104">
        <f>SUMPRODUCT($F$6:$M$6,F10:M10)</f>
        <v>0</v>
      </c>
    </row>
    <row r="11" spans="1:14">
      <c r="A11" s="103">
        <v>1.4</v>
      </c>
      <c r="B11" s="71" t="s">
        <v>79</v>
      </c>
      <c r="C11" s="705">
        <v>0</v>
      </c>
      <c r="D11" s="701">
        <v>0.11</v>
      </c>
      <c r="E11" s="704">
        <f>C11*D11</f>
        <v>0</v>
      </c>
      <c r="F11" s="705">
        <v>0</v>
      </c>
      <c r="G11" s="705">
        <v>0</v>
      </c>
      <c r="H11" s="705">
        <v>0</v>
      </c>
      <c r="I11" s="705">
        <v>0</v>
      </c>
      <c r="J11" s="705">
        <v>0</v>
      </c>
      <c r="K11" s="705">
        <v>0</v>
      </c>
      <c r="L11" s="705">
        <v>0</v>
      </c>
      <c r="M11" s="705">
        <v>0</v>
      </c>
      <c r="N11" s="104">
        <f t="shared" si="1"/>
        <v>0</v>
      </c>
    </row>
    <row r="12" spans="1:14">
      <c r="A12" s="103">
        <v>1.5</v>
      </c>
      <c r="B12" s="71" t="s">
        <v>80</v>
      </c>
      <c r="C12" s="705">
        <v>0</v>
      </c>
      <c r="D12" s="701">
        <v>0.14000000000000001</v>
      </c>
      <c r="E12" s="704">
        <f>C12*D12</f>
        <v>0</v>
      </c>
      <c r="F12" s="705">
        <v>0</v>
      </c>
      <c r="G12" s="705">
        <v>0</v>
      </c>
      <c r="H12" s="705">
        <v>0</v>
      </c>
      <c r="I12" s="705">
        <v>0</v>
      </c>
      <c r="J12" s="705">
        <v>0</v>
      </c>
      <c r="K12" s="705">
        <v>0</v>
      </c>
      <c r="L12" s="705">
        <v>0</v>
      </c>
      <c r="M12" s="705">
        <v>0</v>
      </c>
      <c r="N12" s="104">
        <f t="shared" si="1"/>
        <v>0</v>
      </c>
    </row>
    <row r="13" spans="1:14">
      <c r="A13" s="103">
        <v>1.6</v>
      </c>
      <c r="B13" s="72" t="s">
        <v>81</v>
      </c>
      <c r="C13" s="705">
        <v>0</v>
      </c>
      <c r="D13" s="702"/>
      <c r="E13" s="705"/>
      <c r="F13" s="705">
        <v>0</v>
      </c>
      <c r="G13" s="705">
        <v>0</v>
      </c>
      <c r="H13" s="705">
        <v>0</v>
      </c>
      <c r="I13" s="705">
        <v>0</v>
      </c>
      <c r="J13" s="705">
        <v>0</v>
      </c>
      <c r="K13" s="705">
        <v>0</v>
      </c>
      <c r="L13" s="705">
        <v>0</v>
      </c>
      <c r="M13" s="705">
        <v>0</v>
      </c>
      <c r="N13" s="104">
        <f>SUMPRODUCT($F$6:$M$6,F13:M13)</f>
        <v>0</v>
      </c>
    </row>
    <row r="14" spans="1:14">
      <c r="A14" s="103">
        <v>2</v>
      </c>
      <c r="B14" s="73" t="s">
        <v>82</v>
      </c>
      <c r="C14" s="704">
        <f>SUM(C15:C20)</f>
        <v>0</v>
      </c>
      <c r="D14" s="700"/>
      <c r="E14" s="704">
        <f t="shared" ref="E14:M14" si="2">SUM(E15:E20)</f>
        <v>0</v>
      </c>
      <c r="F14" s="705">
        <f t="shared" si="2"/>
        <v>0</v>
      </c>
      <c r="G14" s="705">
        <f t="shared" si="2"/>
        <v>0</v>
      </c>
      <c r="H14" s="705">
        <f t="shared" si="2"/>
        <v>0</v>
      </c>
      <c r="I14" s="705">
        <f t="shared" si="2"/>
        <v>0</v>
      </c>
      <c r="J14" s="705">
        <f t="shared" si="2"/>
        <v>0</v>
      </c>
      <c r="K14" s="705">
        <f t="shared" si="2"/>
        <v>0</v>
      </c>
      <c r="L14" s="705">
        <f t="shared" si="2"/>
        <v>0</v>
      </c>
      <c r="M14" s="705">
        <f t="shared" si="2"/>
        <v>0</v>
      </c>
      <c r="N14" s="104">
        <f>SUM(N15:N20)</f>
        <v>0</v>
      </c>
    </row>
    <row r="15" spans="1:14">
      <c r="A15" s="103">
        <v>2.1</v>
      </c>
      <c r="B15" s="72" t="s">
        <v>76</v>
      </c>
      <c r="C15" s="705">
        <v>0</v>
      </c>
      <c r="D15" s="701">
        <v>5.0000000000000001E-3</v>
      </c>
      <c r="E15" s="704">
        <f>C15*D15</f>
        <v>0</v>
      </c>
      <c r="F15" s="705">
        <v>0</v>
      </c>
      <c r="G15" s="705">
        <v>0</v>
      </c>
      <c r="H15" s="705">
        <v>0</v>
      </c>
      <c r="I15" s="705">
        <v>0</v>
      </c>
      <c r="J15" s="705">
        <v>0</v>
      </c>
      <c r="K15" s="705">
        <v>0</v>
      </c>
      <c r="L15" s="705">
        <v>0</v>
      </c>
      <c r="M15" s="705">
        <v>0</v>
      </c>
      <c r="N15" s="104">
        <f>SUMPRODUCT($F$6:$M$6,F15:M15)</f>
        <v>0</v>
      </c>
    </row>
    <row r="16" spans="1:14">
      <c r="A16" s="103">
        <v>2.2000000000000002</v>
      </c>
      <c r="B16" s="72" t="s">
        <v>77</v>
      </c>
      <c r="C16" s="705">
        <v>0</v>
      </c>
      <c r="D16" s="701">
        <v>0.01</v>
      </c>
      <c r="E16" s="704">
        <f>C16*D16</f>
        <v>0</v>
      </c>
      <c r="F16" s="705">
        <v>0</v>
      </c>
      <c r="G16" s="705">
        <v>0</v>
      </c>
      <c r="H16" s="705">
        <v>0</v>
      </c>
      <c r="I16" s="705">
        <v>0</v>
      </c>
      <c r="J16" s="705">
        <v>0</v>
      </c>
      <c r="K16" s="705">
        <v>0</v>
      </c>
      <c r="L16" s="705">
        <v>0</v>
      </c>
      <c r="M16" s="705">
        <v>0</v>
      </c>
      <c r="N16" s="104">
        <f t="shared" ref="N16:N20" si="3">SUMPRODUCT($F$6:$M$6,F16:M16)</f>
        <v>0</v>
      </c>
    </row>
    <row r="17" spans="1:14">
      <c r="A17" s="103">
        <v>2.2999999999999998</v>
      </c>
      <c r="B17" s="72" t="s">
        <v>78</v>
      </c>
      <c r="C17" s="705">
        <v>0</v>
      </c>
      <c r="D17" s="701">
        <v>0.02</v>
      </c>
      <c r="E17" s="704">
        <f>C17*D17</f>
        <v>0</v>
      </c>
      <c r="F17" s="705">
        <v>0</v>
      </c>
      <c r="G17" s="705">
        <v>0</v>
      </c>
      <c r="H17" s="705">
        <v>0</v>
      </c>
      <c r="I17" s="705">
        <v>0</v>
      </c>
      <c r="J17" s="705">
        <v>0</v>
      </c>
      <c r="K17" s="705">
        <v>0</v>
      </c>
      <c r="L17" s="705">
        <v>0</v>
      </c>
      <c r="M17" s="705">
        <v>0</v>
      </c>
      <c r="N17" s="104">
        <f t="shared" si="3"/>
        <v>0</v>
      </c>
    </row>
    <row r="18" spans="1:14">
      <c r="A18" s="103">
        <v>2.4</v>
      </c>
      <c r="B18" s="72" t="s">
        <v>79</v>
      </c>
      <c r="C18" s="705">
        <v>0</v>
      </c>
      <c r="D18" s="701">
        <v>0.03</v>
      </c>
      <c r="E18" s="704">
        <f>C18*D18</f>
        <v>0</v>
      </c>
      <c r="F18" s="705">
        <v>0</v>
      </c>
      <c r="G18" s="705">
        <v>0</v>
      </c>
      <c r="H18" s="705">
        <v>0</v>
      </c>
      <c r="I18" s="705">
        <v>0</v>
      </c>
      <c r="J18" s="705">
        <v>0</v>
      </c>
      <c r="K18" s="705">
        <v>0</v>
      </c>
      <c r="L18" s="705">
        <v>0</v>
      </c>
      <c r="M18" s="705">
        <v>0</v>
      </c>
      <c r="N18" s="104">
        <f t="shared" si="3"/>
        <v>0</v>
      </c>
    </row>
    <row r="19" spans="1:14">
      <c r="A19" s="103">
        <v>2.5</v>
      </c>
      <c r="B19" s="72" t="s">
        <v>80</v>
      </c>
      <c r="C19" s="705">
        <v>0</v>
      </c>
      <c r="D19" s="701">
        <v>0.04</v>
      </c>
      <c r="E19" s="704">
        <f>C19*D19</f>
        <v>0</v>
      </c>
      <c r="F19" s="705">
        <v>0</v>
      </c>
      <c r="G19" s="705">
        <v>0</v>
      </c>
      <c r="H19" s="705">
        <v>0</v>
      </c>
      <c r="I19" s="705">
        <v>0</v>
      </c>
      <c r="J19" s="705">
        <v>0</v>
      </c>
      <c r="K19" s="705">
        <v>0</v>
      </c>
      <c r="L19" s="705">
        <v>0</v>
      </c>
      <c r="M19" s="705">
        <v>0</v>
      </c>
      <c r="N19" s="104">
        <f t="shared" si="3"/>
        <v>0</v>
      </c>
    </row>
    <row r="20" spans="1:14">
      <c r="A20" s="103">
        <v>2.6</v>
      </c>
      <c r="B20" s="72" t="s">
        <v>81</v>
      </c>
      <c r="C20" s="705">
        <v>0</v>
      </c>
      <c r="D20" s="702"/>
      <c r="E20" s="741"/>
      <c r="F20" s="705">
        <v>0</v>
      </c>
      <c r="G20" s="705">
        <v>0</v>
      </c>
      <c r="H20" s="705">
        <v>0</v>
      </c>
      <c r="I20" s="705">
        <v>0</v>
      </c>
      <c r="J20" s="705">
        <v>0</v>
      </c>
      <c r="K20" s="705">
        <v>0</v>
      </c>
      <c r="L20" s="705">
        <v>0</v>
      </c>
      <c r="M20" s="705">
        <v>0</v>
      </c>
      <c r="N20" s="104">
        <f t="shared" si="3"/>
        <v>0</v>
      </c>
    </row>
    <row r="21" spans="1:14" ht="15.75" thickBot="1">
      <c r="A21" s="105">
        <v>3</v>
      </c>
      <c r="B21" s="106" t="s">
        <v>66</v>
      </c>
      <c r="C21" s="706">
        <f>C14+C7</f>
        <v>45314619.5</v>
      </c>
      <c r="D21" s="703"/>
      <c r="E21" s="706">
        <f>E14+E7</f>
        <v>906292.39</v>
      </c>
      <c r="F21" s="707">
        <f>F7+F14</f>
        <v>0</v>
      </c>
      <c r="G21" s="707">
        <f t="shared" ref="G21:L21" si="4">G7+G14</f>
        <v>0</v>
      </c>
      <c r="H21" s="707">
        <f t="shared" si="4"/>
        <v>0</v>
      </c>
      <c r="I21" s="707">
        <f t="shared" si="4"/>
        <v>0</v>
      </c>
      <c r="J21" s="707">
        <f t="shared" si="4"/>
        <v>0</v>
      </c>
      <c r="K21" s="707">
        <f t="shared" si="4"/>
        <v>906292.39</v>
      </c>
      <c r="L21" s="707">
        <f t="shared" si="4"/>
        <v>0</v>
      </c>
      <c r="M21" s="707">
        <f>M7+M14</f>
        <v>0</v>
      </c>
      <c r="N21" s="107">
        <f>N14+N7</f>
        <v>906292.39</v>
      </c>
    </row>
    <row r="22" spans="1:14">
      <c r="E22" s="162"/>
      <c r="F22" s="162"/>
      <c r="G22" s="162"/>
      <c r="H22" s="162"/>
      <c r="I22" s="162"/>
      <c r="J22" s="162"/>
      <c r="K22" s="162"/>
      <c r="L22" s="162"/>
      <c r="M22" s="162"/>
    </row>
  </sheetData>
  <conditionalFormatting sqref="E8:E12">
    <cfRule type="expression" dxfId="28" priority="2">
      <formula>(C8*D8)&lt;&gt;SUM(#REF!)</formula>
    </cfRule>
  </conditionalFormatting>
  <conditionalFormatting sqref="E20">
    <cfRule type="expression" dxfId="27" priority="3">
      <formula>$E$88&lt;&gt;SUM(#REF!)</formula>
    </cfRule>
  </conditionalFormatting>
  <conditionalFormatting sqref="E15:E19">
    <cfRule type="expression" dxfId="26"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43"/>
  <sheetViews>
    <sheetView topLeftCell="A10" workbookViewId="0">
      <selection activeCell="C38" sqref="C38"/>
    </sheetView>
  </sheetViews>
  <sheetFormatPr defaultRowHeight="15"/>
  <cols>
    <col min="1" max="1" width="11.42578125" customWidth="1"/>
    <col min="2" max="2" width="76.85546875" style="4" customWidth="1"/>
    <col min="3" max="3" width="22.85546875" customWidth="1"/>
  </cols>
  <sheetData>
    <row r="1" spans="1:3">
      <c r="A1" s="196" t="s">
        <v>108</v>
      </c>
      <c r="B1" t="str">
        <f>Info!C2</f>
        <v>სს "ხალიკ ბანკი საქართველო"</v>
      </c>
    </row>
    <row r="2" spans="1:3">
      <c r="A2" s="196" t="s">
        <v>109</v>
      </c>
      <c r="B2" s="286">
        <f>'1. key ratios'!B2</f>
        <v>45657</v>
      </c>
    </row>
    <row r="3" spans="1:3">
      <c r="A3" s="196"/>
      <c r="B3"/>
    </row>
    <row r="4" spans="1:3">
      <c r="A4" s="196" t="s">
        <v>428</v>
      </c>
      <c r="B4" t="s">
        <v>387</v>
      </c>
    </row>
    <row r="5" spans="1:3">
      <c r="A5" s="238"/>
      <c r="B5" s="238" t="s">
        <v>388</v>
      </c>
      <c r="C5" s="250"/>
    </row>
    <row r="6" spans="1:3">
      <c r="A6" s="239">
        <v>1</v>
      </c>
      <c r="B6" s="251" t="s">
        <v>440</v>
      </c>
      <c r="C6" s="252">
        <v>917083357.06480849</v>
      </c>
    </row>
    <row r="7" spans="1:3">
      <c r="A7" s="239">
        <v>2</v>
      </c>
      <c r="B7" s="251" t="s">
        <v>389</v>
      </c>
      <c r="C7" s="252">
        <v>-7915955.9899999984</v>
      </c>
    </row>
    <row r="8" spans="1:3">
      <c r="A8" s="240">
        <v>3</v>
      </c>
      <c r="B8" s="253" t="s">
        <v>390</v>
      </c>
      <c r="C8" s="254">
        <f>C6+C7</f>
        <v>909167401.07480848</v>
      </c>
    </row>
    <row r="9" spans="1:3">
      <c r="A9" s="241"/>
      <c r="B9" s="241" t="s">
        <v>391</v>
      </c>
      <c r="C9" s="255"/>
    </row>
    <row r="10" spans="1:3">
      <c r="A10" s="242">
        <v>4</v>
      </c>
      <c r="B10" s="256" t="s">
        <v>392</v>
      </c>
      <c r="C10" s="252">
        <v>0</v>
      </c>
    </row>
    <row r="11" spans="1:3">
      <c r="A11" s="242">
        <v>5</v>
      </c>
      <c r="B11" s="257" t="s">
        <v>393</v>
      </c>
      <c r="C11" s="252">
        <v>0</v>
      </c>
    </row>
    <row r="12" spans="1:3">
      <c r="A12" s="242" t="s">
        <v>394</v>
      </c>
      <c r="B12" s="251" t="s">
        <v>395</v>
      </c>
      <c r="C12" s="254">
        <f>'15. CCR'!E21</f>
        <v>906292.39</v>
      </c>
    </row>
    <row r="13" spans="1:3">
      <c r="A13" s="243">
        <v>6</v>
      </c>
      <c r="B13" s="258" t="s">
        <v>396</v>
      </c>
      <c r="C13" s="252">
        <v>0</v>
      </c>
    </row>
    <row r="14" spans="1:3">
      <c r="A14" s="243">
        <v>7</v>
      </c>
      <c r="B14" s="259" t="s">
        <v>397</v>
      </c>
      <c r="C14" s="252">
        <v>0</v>
      </c>
    </row>
    <row r="15" spans="1:3">
      <c r="A15" s="244">
        <v>8</v>
      </c>
      <c r="B15" s="251" t="s">
        <v>398</v>
      </c>
      <c r="C15" s="252">
        <v>0</v>
      </c>
    </row>
    <row r="16" spans="1:3" ht="24">
      <c r="A16" s="243">
        <v>9</v>
      </c>
      <c r="B16" s="259" t="s">
        <v>399</v>
      </c>
      <c r="C16" s="252">
        <v>0</v>
      </c>
    </row>
    <row r="17" spans="1:3">
      <c r="A17" s="243">
        <v>10</v>
      </c>
      <c r="B17" s="259" t="s">
        <v>400</v>
      </c>
      <c r="C17" s="252">
        <v>0</v>
      </c>
    </row>
    <row r="18" spans="1:3">
      <c r="A18" s="245">
        <v>11</v>
      </c>
      <c r="B18" s="260" t="s">
        <v>401</v>
      </c>
      <c r="C18" s="254">
        <f>SUM(C10:C17)</f>
        <v>906292.39</v>
      </c>
    </row>
    <row r="19" spans="1:3">
      <c r="A19" s="241"/>
      <c r="B19" s="241" t="s">
        <v>402</v>
      </c>
      <c r="C19" s="261"/>
    </row>
    <row r="20" spans="1:3">
      <c r="A20" s="243">
        <v>12</v>
      </c>
      <c r="B20" s="256" t="s">
        <v>403</v>
      </c>
      <c r="C20" s="252">
        <v>0</v>
      </c>
    </row>
    <row r="21" spans="1:3">
      <c r="A21" s="243">
        <v>13</v>
      </c>
      <c r="B21" s="256" t="s">
        <v>404</v>
      </c>
      <c r="C21" s="252">
        <v>0</v>
      </c>
    </row>
    <row r="22" spans="1:3">
      <c r="A22" s="243">
        <v>14</v>
      </c>
      <c r="B22" s="256" t="s">
        <v>405</v>
      </c>
      <c r="C22" s="252">
        <v>0</v>
      </c>
    </row>
    <row r="23" spans="1:3" ht="24">
      <c r="A23" s="243" t="s">
        <v>406</v>
      </c>
      <c r="B23" s="256" t="s">
        <v>407</v>
      </c>
      <c r="C23" s="252">
        <v>0</v>
      </c>
    </row>
    <row r="24" spans="1:3">
      <c r="A24" s="243">
        <v>15</v>
      </c>
      <c r="B24" s="256" t="s">
        <v>408</v>
      </c>
      <c r="C24" s="252">
        <v>0</v>
      </c>
    </row>
    <row r="25" spans="1:3">
      <c r="A25" s="243" t="s">
        <v>409</v>
      </c>
      <c r="B25" s="251" t="s">
        <v>410</v>
      </c>
      <c r="C25" s="252">
        <v>0</v>
      </c>
    </row>
    <row r="26" spans="1:3">
      <c r="A26" s="245">
        <v>16</v>
      </c>
      <c r="B26" s="260" t="s">
        <v>411</v>
      </c>
      <c r="C26" s="254">
        <f>SUM(C20:C25)</f>
        <v>0</v>
      </c>
    </row>
    <row r="27" spans="1:3">
      <c r="A27" s="241"/>
      <c r="B27" s="241" t="s">
        <v>412</v>
      </c>
      <c r="C27" s="255"/>
    </row>
    <row r="28" spans="1:3">
      <c r="A28" s="242">
        <v>17</v>
      </c>
      <c r="B28" s="251" t="s">
        <v>413</v>
      </c>
      <c r="C28" s="252">
        <v>71232746.473009244</v>
      </c>
    </row>
    <row r="29" spans="1:3">
      <c r="A29" s="242">
        <v>18</v>
      </c>
      <c r="B29" s="251" t="s">
        <v>414</v>
      </c>
      <c r="C29" s="252">
        <v>-48903761.464517228</v>
      </c>
    </row>
    <row r="30" spans="1:3">
      <c r="A30" s="245">
        <v>19</v>
      </c>
      <c r="B30" s="260" t="s">
        <v>415</v>
      </c>
      <c r="C30" s="254">
        <f>C28+C29</f>
        <v>22328985.008492015</v>
      </c>
    </row>
    <row r="31" spans="1:3">
      <c r="A31" s="246"/>
      <c r="B31" s="241" t="s">
        <v>416</v>
      </c>
      <c r="C31" s="255"/>
    </row>
    <row r="32" spans="1:3">
      <c r="A32" s="242" t="s">
        <v>417</v>
      </c>
      <c r="B32" s="256" t="s">
        <v>418</v>
      </c>
      <c r="C32" s="262">
        <v>0</v>
      </c>
    </row>
    <row r="33" spans="1:3">
      <c r="A33" s="242" t="s">
        <v>419</v>
      </c>
      <c r="B33" s="257" t="s">
        <v>420</v>
      </c>
      <c r="C33" s="262">
        <v>0</v>
      </c>
    </row>
    <row r="34" spans="1:3">
      <c r="A34" s="241"/>
      <c r="B34" s="241" t="s">
        <v>421</v>
      </c>
      <c r="C34" s="255"/>
    </row>
    <row r="35" spans="1:3">
      <c r="A35" s="245">
        <v>20</v>
      </c>
      <c r="B35" s="260" t="s">
        <v>86</v>
      </c>
      <c r="C35" s="254">
        <f>'1. key ratios'!C9</f>
        <v>247615342.11999995</v>
      </c>
    </row>
    <row r="36" spans="1:3">
      <c r="A36" s="245">
        <v>21</v>
      </c>
      <c r="B36" s="260" t="s">
        <v>422</v>
      </c>
      <c r="C36" s="254">
        <f>C8+C18+C26+C30</f>
        <v>932402678.47330046</v>
      </c>
    </row>
    <row r="37" spans="1:3">
      <c r="A37" s="247"/>
      <c r="B37" s="247" t="s">
        <v>387</v>
      </c>
      <c r="C37" s="255"/>
    </row>
    <row r="38" spans="1:3">
      <c r="A38" s="245">
        <v>22</v>
      </c>
      <c r="B38" s="260" t="s">
        <v>387</v>
      </c>
      <c r="C38" s="742">
        <f>IFERROR(C35/C36,0)</f>
        <v>0.26556695710638767</v>
      </c>
    </row>
    <row r="39" spans="1:3">
      <c r="A39" s="247"/>
      <c r="B39" s="247" t="s">
        <v>423</v>
      </c>
      <c r="C39" s="255"/>
    </row>
    <row r="40" spans="1:3">
      <c r="A40" s="248" t="s">
        <v>424</v>
      </c>
      <c r="B40" s="256" t="s">
        <v>425</v>
      </c>
      <c r="C40" s="262">
        <v>0</v>
      </c>
    </row>
    <row r="41" spans="1:3">
      <c r="A41" s="249" t="s">
        <v>426</v>
      </c>
      <c r="B41" s="257" t="s">
        <v>427</v>
      </c>
      <c r="C41" s="262">
        <v>0</v>
      </c>
    </row>
    <row r="43" spans="1:3">
      <c r="B43" s="271" t="s">
        <v>441</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G42"/>
  <sheetViews>
    <sheetView zoomScale="90" zoomScaleNormal="90" workbookViewId="0">
      <pane xSplit="2" ySplit="6" topLeftCell="C16" activePane="bottomRight" state="frozen"/>
      <selection activeCell="J12" sqref="J12"/>
      <selection pane="topRight" activeCell="J12" sqref="J12"/>
      <selection pane="bottomLeft" activeCell="J12" sqref="J12"/>
      <selection pane="bottomRight" activeCell="K26" sqref="K26"/>
    </sheetView>
  </sheetViews>
  <sheetFormatPr defaultRowHeight="15"/>
  <cols>
    <col min="1" max="1" width="9.85546875" style="196" bestFit="1" customWidth="1"/>
    <col min="2" max="2" width="82.5703125" style="21" customWidth="1"/>
    <col min="3" max="4" width="17.5703125" style="196" customWidth="1"/>
    <col min="5" max="5" width="19.28515625" style="196" customWidth="1"/>
    <col min="6" max="7" width="17.5703125" style="196" customWidth="1"/>
  </cols>
  <sheetData>
    <row r="1" spans="1:7">
      <c r="A1" s="196" t="s">
        <v>108</v>
      </c>
      <c r="B1" s="196" t="str">
        <f>Info!C2</f>
        <v>სს "ხალიკ ბანკი საქართველო"</v>
      </c>
    </row>
    <row r="2" spans="1:7">
      <c r="A2" s="196" t="s">
        <v>109</v>
      </c>
      <c r="B2" s="286">
        <f>'1. key ratios'!B2</f>
        <v>45657</v>
      </c>
    </row>
    <row r="3" spans="1:7">
      <c r="B3" s="286"/>
    </row>
    <row r="4" spans="1:7" ht="15.75" thickBot="1">
      <c r="A4" s="196" t="s">
        <v>488</v>
      </c>
      <c r="B4" s="287" t="s">
        <v>453</v>
      </c>
    </row>
    <row r="5" spans="1:7">
      <c r="A5" s="288"/>
      <c r="B5" s="289"/>
      <c r="C5" s="873" t="s">
        <v>454</v>
      </c>
      <c r="D5" s="873"/>
      <c r="E5" s="873"/>
      <c r="F5" s="873"/>
      <c r="G5" s="874" t="s">
        <v>455</v>
      </c>
    </row>
    <row r="6" spans="1:7">
      <c r="A6" s="290"/>
      <c r="B6" s="291"/>
      <c r="C6" s="292" t="s">
        <v>456</v>
      </c>
      <c r="D6" s="293" t="s">
        <v>457</v>
      </c>
      <c r="E6" s="293" t="s">
        <v>458</v>
      </c>
      <c r="F6" s="293" t="s">
        <v>459</v>
      </c>
      <c r="G6" s="875"/>
    </row>
    <row r="7" spans="1:7">
      <c r="A7" s="294"/>
      <c r="B7" s="295" t="s">
        <v>460</v>
      </c>
      <c r="C7" s="296"/>
      <c r="D7" s="296"/>
      <c r="E7" s="296"/>
      <c r="F7" s="296"/>
      <c r="G7" s="297"/>
    </row>
    <row r="8" spans="1:7">
      <c r="A8" s="298">
        <v>1</v>
      </c>
      <c r="B8" s="299" t="s">
        <v>461</v>
      </c>
      <c r="C8" s="300">
        <f>SUM(C9:C10)</f>
        <v>236358670.71999994</v>
      </c>
      <c r="D8" s="300">
        <f>SUM(D9:D10)</f>
        <v>0</v>
      </c>
      <c r="E8" s="300">
        <f>SUM(E9:E10)</f>
        <v>0</v>
      </c>
      <c r="F8" s="300">
        <f>SUM(F9:F10)</f>
        <v>436930319.00000006</v>
      </c>
      <c r="G8" s="301">
        <f>SUM(G9:G10)</f>
        <v>673288989.72000003</v>
      </c>
    </row>
    <row r="9" spans="1:7">
      <c r="A9" s="298">
        <v>2</v>
      </c>
      <c r="B9" s="302" t="s">
        <v>85</v>
      </c>
      <c r="C9" s="300">
        <v>236358670.71999994</v>
      </c>
      <c r="D9" s="300">
        <v>0</v>
      </c>
      <c r="E9" s="300">
        <v>0</v>
      </c>
      <c r="F9" s="300">
        <v>28141678.5</v>
      </c>
      <c r="G9" s="301">
        <v>264500349.21999994</v>
      </c>
    </row>
    <row r="10" spans="1:7">
      <c r="A10" s="298">
        <v>3</v>
      </c>
      <c r="B10" s="302" t="s">
        <v>462</v>
      </c>
      <c r="C10" s="303"/>
      <c r="D10" s="303"/>
      <c r="E10" s="303"/>
      <c r="F10" s="300">
        <v>408788640.50000006</v>
      </c>
      <c r="G10" s="301">
        <v>408788640.50000006</v>
      </c>
    </row>
    <row r="11" spans="1:7" ht="26.25">
      <c r="A11" s="298">
        <v>4</v>
      </c>
      <c r="B11" s="299" t="s">
        <v>463</v>
      </c>
      <c r="C11" s="300">
        <f t="shared" ref="C11:F11" si="0">SUM(C12:C13)</f>
        <v>26249116.249999959</v>
      </c>
      <c r="D11" s="300">
        <f t="shared" si="0"/>
        <v>30766177.010000002</v>
      </c>
      <c r="E11" s="300">
        <f t="shared" si="0"/>
        <v>20792487.850000001</v>
      </c>
      <c r="F11" s="300">
        <f t="shared" si="0"/>
        <v>5940855.3899999997</v>
      </c>
      <c r="G11" s="301">
        <f>SUM(G12:G13)</f>
        <v>76096604.240499958</v>
      </c>
    </row>
    <row r="12" spans="1:7">
      <c r="A12" s="298">
        <v>5</v>
      </c>
      <c r="B12" s="302" t="s">
        <v>464</v>
      </c>
      <c r="C12" s="300">
        <v>19617734.729999959</v>
      </c>
      <c r="D12" s="304">
        <v>26914582.290000003</v>
      </c>
      <c r="E12" s="300">
        <v>16370643.870000001</v>
      </c>
      <c r="F12" s="300">
        <v>5298692.9799999995</v>
      </c>
      <c r="G12" s="301">
        <v>68124456.100499958</v>
      </c>
    </row>
    <row r="13" spans="1:7">
      <c r="A13" s="298">
        <v>6</v>
      </c>
      <c r="B13" s="302" t="s">
        <v>465</v>
      </c>
      <c r="C13" s="300">
        <v>6631381.5200000005</v>
      </c>
      <c r="D13" s="304">
        <v>3851594.7199999997</v>
      </c>
      <c r="E13" s="300">
        <v>4421843.9800000004</v>
      </c>
      <c r="F13" s="300">
        <v>642162.41</v>
      </c>
      <c r="G13" s="301">
        <v>7972148.1399999997</v>
      </c>
    </row>
    <row r="14" spans="1:7">
      <c r="A14" s="298">
        <v>7</v>
      </c>
      <c r="B14" s="299" t="s">
        <v>466</v>
      </c>
      <c r="C14" s="300">
        <f t="shared" ref="C14:F14" si="1">SUM(C15:C16)</f>
        <v>47484815.490000002</v>
      </c>
      <c r="D14" s="300">
        <f t="shared" si="1"/>
        <v>39160992.050000094</v>
      </c>
      <c r="E14" s="300">
        <f t="shared" si="1"/>
        <v>9799275.9699999988</v>
      </c>
      <c r="F14" s="300">
        <f t="shared" si="1"/>
        <v>6798470.96</v>
      </c>
      <c r="G14" s="301">
        <f>SUM(G15:G16)</f>
        <v>40126616.19000005</v>
      </c>
    </row>
    <row r="15" spans="1:7" ht="51.75">
      <c r="A15" s="298">
        <v>8</v>
      </c>
      <c r="B15" s="302" t="s">
        <v>467</v>
      </c>
      <c r="C15" s="300">
        <v>43865384.740000002</v>
      </c>
      <c r="D15" s="304">
        <v>21622538.900000095</v>
      </c>
      <c r="E15" s="300">
        <v>9606837.7799999993</v>
      </c>
      <c r="F15" s="300">
        <v>5158470.96</v>
      </c>
      <c r="G15" s="301">
        <v>40126616.19000005</v>
      </c>
    </row>
    <row r="16" spans="1:7" ht="26.25">
      <c r="A16" s="298">
        <v>9</v>
      </c>
      <c r="B16" s="302" t="s">
        <v>468</v>
      </c>
      <c r="C16" s="300">
        <v>3619430.75</v>
      </c>
      <c r="D16" s="304">
        <v>17538453.149999999</v>
      </c>
      <c r="E16" s="300">
        <v>192438.19</v>
      </c>
      <c r="F16" s="300">
        <v>1640000</v>
      </c>
      <c r="G16" s="301">
        <v>0</v>
      </c>
    </row>
    <row r="17" spans="1:7">
      <c r="A17" s="298">
        <v>10</v>
      </c>
      <c r="B17" s="299" t="s">
        <v>469</v>
      </c>
      <c r="C17" s="300">
        <v>0</v>
      </c>
      <c r="D17" s="304">
        <v>0</v>
      </c>
      <c r="E17" s="300">
        <v>0</v>
      </c>
      <c r="F17" s="300">
        <v>0</v>
      </c>
      <c r="G17" s="301">
        <v>0</v>
      </c>
    </row>
    <row r="18" spans="1:7">
      <c r="A18" s="298">
        <v>11</v>
      </c>
      <c r="B18" s="299" t="s">
        <v>89</v>
      </c>
      <c r="C18" s="300">
        <f>SUM(C19:C20)</f>
        <v>0</v>
      </c>
      <c r="D18" s="304">
        <f t="shared" ref="D18:G18" si="2">SUM(D19:D20)</f>
        <v>9642001.1469907947</v>
      </c>
      <c r="E18" s="300">
        <f t="shared" si="2"/>
        <v>21592909.899999902</v>
      </c>
      <c r="F18" s="300">
        <f t="shared" si="2"/>
        <v>4157146.98</v>
      </c>
      <c r="G18" s="301">
        <f t="shared" si="2"/>
        <v>0</v>
      </c>
    </row>
    <row r="19" spans="1:7">
      <c r="A19" s="298">
        <v>12</v>
      </c>
      <c r="B19" s="302" t="s">
        <v>470</v>
      </c>
      <c r="C19" s="303"/>
      <c r="D19" s="304">
        <v>0</v>
      </c>
      <c r="E19" s="300">
        <v>0</v>
      </c>
      <c r="F19" s="300">
        <v>2078573.49</v>
      </c>
      <c r="G19" s="301">
        <v>0</v>
      </c>
    </row>
    <row r="20" spans="1:7" ht="26.25">
      <c r="A20" s="298">
        <v>13</v>
      </c>
      <c r="B20" s="302" t="s">
        <v>471</v>
      </c>
      <c r="C20" s="300">
        <v>0</v>
      </c>
      <c r="D20" s="300">
        <v>9642001.1469907947</v>
      </c>
      <c r="E20" s="300">
        <v>21592909.899999902</v>
      </c>
      <c r="F20" s="300">
        <v>2078573.49</v>
      </c>
      <c r="G20" s="301">
        <v>0</v>
      </c>
    </row>
    <row r="21" spans="1:7">
      <c r="A21" s="305">
        <v>14</v>
      </c>
      <c r="B21" s="306" t="s">
        <v>472</v>
      </c>
      <c r="C21" s="303"/>
      <c r="D21" s="303"/>
      <c r="E21" s="303"/>
      <c r="F21" s="303"/>
      <c r="G21" s="307">
        <f>SUM(G8,G11,G14,G17,G18)</f>
        <v>789512210.15050006</v>
      </c>
    </row>
    <row r="22" spans="1:7">
      <c r="A22" s="308"/>
      <c r="B22" s="323" t="s">
        <v>473</v>
      </c>
      <c r="C22" s="309"/>
      <c r="D22" s="310"/>
      <c r="E22" s="309"/>
      <c r="F22" s="309"/>
      <c r="G22" s="311"/>
    </row>
    <row r="23" spans="1:7">
      <c r="A23" s="298">
        <v>15</v>
      </c>
      <c r="B23" s="299" t="s">
        <v>322</v>
      </c>
      <c r="C23" s="312">
        <v>112857533.82050002</v>
      </c>
      <c r="D23" s="313">
        <v>0</v>
      </c>
      <c r="E23" s="312">
        <v>0</v>
      </c>
      <c r="F23" s="312">
        <v>865558.38</v>
      </c>
      <c r="G23" s="301">
        <v>2688533.6560249999</v>
      </c>
    </row>
    <row r="24" spans="1:7">
      <c r="A24" s="298">
        <v>16</v>
      </c>
      <c r="B24" s="299" t="s">
        <v>474</v>
      </c>
      <c r="C24" s="300">
        <f>SUM(C25:C27,C29,C31)</f>
        <v>0</v>
      </c>
      <c r="D24" s="304">
        <f t="shared" ref="D24:G24" si="3">SUM(D25:D27,D29,D31)</f>
        <v>60856834.468482949</v>
      </c>
      <c r="E24" s="300">
        <f t="shared" si="3"/>
        <v>97359405.662101656</v>
      </c>
      <c r="F24" s="300">
        <f t="shared" si="3"/>
        <v>480970823.18885714</v>
      </c>
      <c r="G24" s="301">
        <f t="shared" si="3"/>
        <v>485661741.74103934</v>
      </c>
    </row>
    <row r="25" spans="1:7" ht="26.25">
      <c r="A25" s="298">
        <v>17</v>
      </c>
      <c r="B25" s="302" t="s">
        <v>475</v>
      </c>
      <c r="C25" s="300">
        <v>0</v>
      </c>
      <c r="D25" s="304">
        <v>0</v>
      </c>
      <c r="E25" s="300">
        <v>0</v>
      </c>
      <c r="F25" s="300">
        <v>0</v>
      </c>
      <c r="G25" s="301">
        <v>0</v>
      </c>
    </row>
    <row r="26" spans="1:7" ht="39">
      <c r="A26" s="298">
        <v>18</v>
      </c>
      <c r="B26" s="302" t="s">
        <v>476</v>
      </c>
      <c r="C26" s="300">
        <v>0</v>
      </c>
      <c r="D26" s="304">
        <v>6870616.7962407926</v>
      </c>
      <c r="E26" s="300">
        <v>41100811.927741192</v>
      </c>
      <c r="F26" s="300">
        <v>887585.62601801718</v>
      </c>
      <c r="G26" s="301">
        <v>22468584.109324731</v>
      </c>
    </row>
    <row r="27" spans="1:7">
      <c r="A27" s="298">
        <v>19</v>
      </c>
      <c r="B27" s="302" t="s">
        <v>477</v>
      </c>
      <c r="C27" s="300">
        <v>0</v>
      </c>
      <c r="D27" s="304">
        <v>42560139.275877453</v>
      </c>
      <c r="E27" s="300">
        <v>44235552.034606136</v>
      </c>
      <c r="F27" s="300">
        <v>264281353.80945802</v>
      </c>
      <c r="G27" s="301">
        <v>268036996.3932811</v>
      </c>
    </row>
    <row r="28" spans="1:7">
      <c r="A28" s="298">
        <v>20</v>
      </c>
      <c r="B28" s="314" t="s">
        <v>478</v>
      </c>
      <c r="C28" s="300">
        <v>0</v>
      </c>
      <c r="D28" s="304">
        <v>0</v>
      </c>
      <c r="E28" s="300">
        <v>0</v>
      </c>
      <c r="F28" s="300">
        <v>0</v>
      </c>
      <c r="G28" s="301">
        <v>0</v>
      </c>
    </row>
    <row r="29" spans="1:7">
      <c r="A29" s="298">
        <v>21</v>
      </c>
      <c r="B29" s="302" t="s">
        <v>479</v>
      </c>
      <c r="C29" s="300">
        <v>0</v>
      </c>
      <c r="D29" s="304">
        <v>11426078.396364704</v>
      </c>
      <c r="E29" s="300">
        <v>12023041.699754322</v>
      </c>
      <c r="F29" s="300">
        <v>215194960.92388111</v>
      </c>
      <c r="G29" s="301">
        <v>194640276.83335847</v>
      </c>
    </row>
    <row r="30" spans="1:7">
      <c r="A30" s="298">
        <v>22</v>
      </c>
      <c r="B30" s="314" t="s">
        <v>478</v>
      </c>
      <c r="C30" s="300">
        <v>0</v>
      </c>
      <c r="D30" s="304">
        <v>0</v>
      </c>
      <c r="E30" s="300">
        <v>0</v>
      </c>
      <c r="F30" s="300">
        <v>0</v>
      </c>
      <c r="G30" s="301">
        <v>0</v>
      </c>
    </row>
    <row r="31" spans="1:7" ht="26.25">
      <c r="A31" s="298">
        <v>23</v>
      </c>
      <c r="B31" s="302" t="s">
        <v>480</v>
      </c>
      <c r="C31" s="300">
        <v>0</v>
      </c>
      <c r="D31" s="304">
        <v>0</v>
      </c>
      <c r="E31" s="300">
        <v>0</v>
      </c>
      <c r="F31" s="300">
        <v>606922.82949999999</v>
      </c>
      <c r="G31" s="301">
        <v>515884.40507499996</v>
      </c>
    </row>
    <row r="32" spans="1:7">
      <c r="A32" s="298">
        <v>24</v>
      </c>
      <c r="B32" s="299" t="s">
        <v>481</v>
      </c>
      <c r="C32" s="300">
        <v>0</v>
      </c>
      <c r="D32" s="304">
        <v>0</v>
      </c>
      <c r="E32" s="300">
        <v>0</v>
      </c>
      <c r="F32" s="300">
        <v>0</v>
      </c>
      <c r="G32" s="301">
        <v>0</v>
      </c>
    </row>
    <row r="33" spans="1:7">
      <c r="A33" s="298">
        <v>25</v>
      </c>
      <c r="B33" s="299" t="s">
        <v>99</v>
      </c>
      <c r="C33" s="300">
        <f>SUM(C34:C35)</f>
        <v>37251964.679999992</v>
      </c>
      <c r="D33" s="300">
        <f>SUM(D34:D35)</f>
        <v>23040753.947575409</v>
      </c>
      <c r="E33" s="300">
        <f>SUM(E34:E35)</f>
        <v>8480819.3909348603</v>
      </c>
      <c r="F33" s="300">
        <f>SUM(F34:F35)</f>
        <v>91000641.526356161</v>
      </c>
      <c r="G33" s="301">
        <f>SUM(G34:G35)</f>
        <v>150812033.86956093</v>
      </c>
    </row>
    <row r="34" spans="1:7">
      <c r="A34" s="298">
        <v>26</v>
      </c>
      <c r="B34" s="302" t="s">
        <v>482</v>
      </c>
      <c r="C34" s="303"/>
      <c r="D34" s="304">
        <v>1479419.5</v>
      </c>
      <c r="E34" s="300">
        <v>0</v>
      </c>
      <c r="F34" s="300">
        <v>0</v>
      </c>
      <c r="G34" s="301">
        <v>1479419.5</v>
      </c>
    </row>
    <row r="35" spans="1:7">
      <c r="A35" s="298">
        <v>27</v>
      </c>
      <c r="B35" s="302" t="s">
        <v>483</v>
      </c>
      <c r="C35" s="300">
        <v>37251964.679999992</v>
      </c>
      <c r="D35" s="304">
        <v>21561334.447575409</v>
      </c>
      <c r="E35" s="300">
        <v>8480819.3909348603</v>
      </c>
      <c r="F35" s="300">
        <v>91000641.526356161</v>
      </c>
      <c r="G35" s="301">
        <v>149332614.36956093</v>
      </c>
    </row>
    <row r="36" spans="1:7">
      <c r="A36" s="298">
        <v>28</v>
      </c>
      <c r="B36" s="299" t="s">
        <v>484</v>
      </c>
      <c r="C36" s="300">
        <v>47127440.100000001</v>
      </c>
      <c r="D36" s="304">
        <v>6189381</v>
      </c>
      <c r="E36" s="300">
        <v>11404207</v>
      </c>
      <c r="F36" s="300">
        <v>6553633.4500000002</v>
      </c>
      <c r="G36" s="301">
        <v>4139577.1390000004</v>
      </c>
    </row>
    <row r="37" spans="1:7">
      <c r="A37" s="305">
        <v>29</v>
      </c>
      <c r="B37" s="306" t="s">
        <v>485</v>
      </c>
      <c r="C37" s="303"/>
      <c r="D37" s="303"/>
      <c r="E37" s="303"/>
      <c r="F37" s="303"/>
      <c r="G37" s="307">
        <f>SUM(G23:G24,G32:G33,G36)</f>
        <v>643301886.40562534</v>
      </c>
    </row>
    <row r="38" spans="1:7">
      <c r="A38" s="294"/>
      <c r="B38" s="315"/>
      <c r="C38" s="316"/>
      <c r="D38" s="316"/>
      <c r="E38" s="316"/>
      <c r="F38" s="316"/>
      <c r="G38" s="317"/>
    </row>
    <row r="39" spans="1:7" ht="15.75" thickBot="1">
      <c r="A39" s="318">
        <v>30</v>
      </c>
      <c r="B39" s="319" t="s">
        <v>453</v>
      </c>
      <c r="C39" s="205"/>
      <c r="D39" s="188"/>
      <c r="E39" s="188"/>
      <c r="F39" s="320"/>
      <c r="G39" s="321">
        <f>IFERROR(G21/G37,0)</f>
        <v>1.2272810430602155</v>
      </c>
    </row>
    <row r="42" spans="1:7" ht="39">
      <c r="B42" s="21" t="s">
        <v>486</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C22" sqref="C22:G22"/>
    </sheetView>
  </sheetViews>
  <sheetFormatPr defaultColWidth="9.140625" defaultRowHeight="12.75"/>
  <cols>
    <col min="1" max="1" width="11.85546875" style="328" bestFit="1" customWidth="1"/>
    <col min="2" max="2" width="105.140625" style="328" bestFit="1" customWidth="1"/>
    <col min="3" max="3" width="18.42578125" style="328" bestFit="1" customWidth="1"/>
    <col min="4" max="5" width="18" style="328" bestFit="1" customWidth="1"/>
    <col min="6" max="6" width="16" style="328" bestFit="1" customWidth="1"/>
    <col min="7" max="7" width="30.42578125" style="328" customWidth="1"/>
    <col min="8" max="8" width="15.5703125" style="328" bestFit="1" customWidth="1"/>
    <col min="9" max="16384" width="9.140625" style="328"/>
  </cols>
  <sheetData>
    <row r="1" spans="1:8" ht="13.5">
      <c r="A1" s="327" t="s">
        <v>108</v>
      </c>
      <c r="B1" s="270" t="str">
        <f>Info!C2</f>
        <v>სს "ხალიკ ბანკი საქართველო"</v>
      </c>
    </row>
    <row r="2" spans="1:8">
      <c r="A2" s="329" t="s">
        <v>109</v>
      </c>
      <c r="B2" s="331">
        <f>'1. key ratios'!B2</f>
        <v>45657</v>
      </c>
    </row>
    <row r="3" spans="1:8">
      <c r="A3" s="330" t="s">
        <v>493</v>
      </c>
    </row>
    <row r="5" spans="1:8">
      <c r="A5" s="876" t="s">
        <v>494</v>
      </c>
      <c r="B5" s="877"/>
      <c r="C5" s="882" t="s">
        <v>495</v>
      </c>
      <c r="D5" s="883"/>
      <c r="E5" s="883"/>
      <c r="F5" s="883"/>
      <c r="G5" s="883"/>
      <c r="H5" s="884"/>
    </row>
    <row r="6" spans="1:8">
      <c r="A6" s="878"/>
      <c r="B6" s="879"/>
      <c r="C6" s="885"/>
      <c r="D6" s="886"/>
      <c r="E6" s="886"/>
      <c r="F6" s="886"/>
      <c r="G6" s="886"/>
      <c r="H6" s="887"/>
    </row>
    <row r="7" spans="1:8" ht="25.5">
      <c r="A7" s="880"/>
      <c r="B7" s="881"/>
      <c r="C7" s="421" t="s">
        <v>496</v>
      </c>
      <c r="D7" s="421" t="s">
        <v>497</v>
      </c>
      <c r="E7" s="421" t="s">
        <v>498</v>
      </c>
      <c r="F7" s="421" t="s">
        <v>499</v>
      </c>
      <c r="G7" s="422" t="s">
        <v>679</v>
      </c>
      <c r="H7" s="421" t="s">
        <v>66</v>
      </c>
    </row>
    <row r="8" spans="1:8">
      <c r="A8" s="417">
        <v>1</v>
      </c>
      <c r="B8" s="416" t="s">
        <v>134</v>
      </c>
      <c r="C8" s="708">
        <v>63680421.430000007</v>
      </c>
      <c r="D8" s="708">
        <v>6709659.9874563701</v>
      </c>
      <c r="E8" s="708">
        <v>5924206.24617365</v>
      </c>
      <c r="F8" s="708">
        <v>0</v>
      </c>
      <c r="G8" s="708">
        <v>0</v>
      </c>
      <c r="H8" s="708">
        <f t="shared" ref="H8:H20" si="0">SUM(C8:G8)</f>
        <v>76314287.663630024</v>
      </c>
    </row>
    <row r="9" spans="1:8">
      <c r="A9" s="417">
        <v>2</v>
      </c>
      <c r="B9" s="416" t="s">
        <v>135</v>
      </c>
      <c r="C9" s="708">
        <v>0</v>
      </c>
      <c r="D9" s="708">
        <v>0</v>
      </c>
      <c r="E9" s="708">
        <v>0</v>
      </c>
      <c r="F9" s="708">
        <v>0</v>
      </c>
      <c r="G9" s="708">
        <v>0</v>
      </c>
      <c r="H9" s="708">
        <f t="shared" si="0"/>
        <v>0</v>
      </c>
    </row>
    <row r="10" spans="1:8">
      <c r="A10" s="417">
        <v>3</v>
      </c>
      <c r="B10" s="416" t="s">
        <v>136</v>
      </c>
      <c r="C10" s="708">
        <v>0</v>
      </c>
      <c r="D10" s="708">
        <v>0</v>
      </c>
      <c r="E10" s="708">
        <v>0</v>
      </c>
      <c r="F10" s="708">
        <v>0</v>
      </c>
      <c r="G10" s="708">
        <v>0</v>
      </c>
      <c r="H10" s="708">
        <f t="shared" si="0"/>
        <v>0</v>
      </c>
    </row>
    <row r="11" spans="1:8">
      <c r="A11" s="417">
        <v>4</v>
      </c>
      <c r="B11" s="416" t="s">
        <v>137</v>
      </c>
      <c r="C11" s="708">
        <v>0</v>
      </c>
      <c r="D11" s="708">
        <v>0</v>
      </c>
      <c r="E11" s="708">
        <v>0</v>
      </c>
      <c r="F11" s="708">
        <v>0</v>
      </c>
      <c r="G11" s="708">
        <v>0</v>
      </c>
      <c r="H11" s="708">
        <f t="shared" si="0"/>
        <v>0</v>
      </c>
    </row>
    <row r="12" spans="1:8">
      <c r="A12" s="417">
        <v>5</v>
      </c>
      <c r="B12" s="416" t="s">
        <v>947</v>
      </c>
      <c r="C12" s="708">
        <v>0</v>
      </c>
      <c r="D12" s="708">
        <v>0</v>
      </c>
      <c r="E12" s="708">
        <v>0</v>
      </c>
      <c r="F12" s="708">
        <v>0</v>
      </c>
      <c r="G12" s="708">
        <v>0</v>
      </c>
      <c r="H12" s="708">
        <f t="shared" si="0"/>
        <v>0</v>
      </c>
    </row>
    <row r="13" spans="1:8">
      <c r="A13" s="417">
        <v>6</v>
      </c>
      <c r="B13" s="416" t="s">
        <v>138</v>
      </c>
      <c r="C13" s="708">
        <v>24928620.689999994</v>
      </c>
      <c r="D13" s="708">
        <v>0.14999999999999858</v>
      </c>
      <c r="E13" s="708">
        <v>0</v>
      </c>
      <c r="F13" s="708">
        <v>864567.57999999891</v>
      </c>
      <c r="G13" s="708">
        <v>0</v>
      </c>
      <c r="H13" s="708">
        <f t="shared" si="0"/>
        <v>25793188.419999991</v>
      </c>
    </row>
    <row r="14" spans="1:8">
      <c r="A14" s="417">
        <v>7</v>
      </c>
      <c r="B14" s="416" t="s">
        <v>71</v>
      </c>
      <c r="C14" s="708">
        <v>0</v>
      </c>
      <c r="D14" s="708">
        <v>104282415.8353976</v>
      </c>
      <c r="E14" s="708">
        <v>63568061.830113359</v>
      </c>
      <c r="F14" s="708">
        <v>0</v>
      </c>
      <c r="G14" s="708">
        <v>319618740.98358762</v>
      </c>
      <c r="H14" s="708">
        <f t="shared" si="0"/>
        <v>487469218.64909858</v>
      </c>
    </row>
    <row r="15" spans="1:8">
      <c r="A15" s="417">
        <v>8</v>
      </c>
      <c r="B15" s="418" t="s">
        <v>72</v>
      </c>
      <c r="C15" s="708">
        <v>0</v>
      </c>
      <c r="D15" s="708">
        <v>5383156.3799999971</v>
      </c>
      <c r="E15" s="708">
        <v>34075664.250000015</v>
      </c>
      <c r="F15" s="708">
        <v>0</v>
      </c>
      <c r="G15" s="708">
        <v>143600592.18999967</v>
      </c>
      <c r="H15" s="708">
        <f t="shared" si="0"/>
        <v>183059412.81999969</v>
      </c>
    </row>
    <row r="16" spans="1:8">
      <c r="A16" s="417">
        <v>9</v>
      </c>
      <c r="B16" s="416" t="s">
        <v>948</v>
      </c>
      <c r="C16" s="708">
        <v>0</v>
      </c>
      <c r="D16" s="708">
        <v>0</v>
      </c>
      <c r="E16" s="708">
        <v>0</v>
      </c>
      <c r="F16" s="708">
        <v>0</v>
      </c>
      <c r="G16" s="708">
        <v>0</v>
      </c>
      <c r="H16" s="708">
        <f t="shared" si="0"/>
        <v>0</v>
      </c>
    </row>
    <row r="17" spans="1:8">
      <c r="A17" s="417">
        <v>10</v>
      </c>
      <c r="B17" s="420" t="s">
        <v>514</v>
      </c>
      <c r="C17" s="708">
        <v>0</v>
      </c>
      <c r="D17" s="708">
        <v>410202.94312769605</v>
      </c>
      <c r="E17" s="708">
        <v>5040321.4501532251</v>
      </c>
      <c r="F17" s="708">
        <v>0</v>
      </c>
      <c r="G17" s="708">
        <v>23179920.420993224</v>
      </c>
      <c r="H17" s="708">
        <f t="shared" si="0"/>
        <v>28630444.814274147</v>
      </c>
    </row>
    <row r="18" spans="1:8">
      <c r="A18" s="417">
        <v>11</v>
      </c>
      <c r="B18" s="416" t="s">
        <v>68</v>
      </c>
      <c r="C18" s="708">
        <v>0</v>
      </c>
      <c r="D18" s="708">
        <v>0</v>
      </c>
      <c r="E18" s="708">
        <v>0</v>
      </c>
      <c r="F18" s="708">
        <v>0</v>
      </c>
      <c r="G18" s="708">
        <v>0</v>
      </c>
      <c r="H18" s="708">
        <f t="shared" si="0"/>
        <v>0</v>
      </c>
    </row>
    <row r="19" spans="1:8">
      <c r="A19" s="417">
        <v>12</v>
      </c>
      <c r="B19" s="416" t="s">
        <v>69</v>
      </c>
      <c r="C19" s="708">
        <v>0</v>
      </c>
      <c r="D19" s="708">
        <v>0</v>
      </c>
      <c r="E19" s="708">
        <v>0</v>
      </c>
      <c r="F19" s="708">
        <v>0</v>
      </c>
      <c r="G19" s="708">
        <v>0</v>
      </c>
      <c r="H19" s="708">
        <f t="shared" si="0"/>
        <v>0</v>
      </c>
    </row>
    <row r="20" spans="1:8">
      <c r="A20" s="419">
        <v>13</v>
      </c>
      <c r="B20" s="418" t="s">
        <v>70</v>
      </c>
      <c r="C20" s="708">
        <v>0</v>
      </c>
      <c r="D20" s="708">
        <v>0</v>
      </c>
      <c r="E20" s="708">
        <v>0</v>
      </c>
      <c r="F20" s="708">
        <v>0</v>
      </c>
      <c r="G20" s="708">
        <v>0</v>
      </c>
      <c r="H20" s="708">
        <f t="shared" si="0"/>
        <v>0</v>
      </c>
    </row>
    <row r="21" spans="1:8">
      <c r="A21" s="417">
        <v>14</v>
      </c>
      <c r="B21" s="416" t="s">
        <v>500</v>
      </c>
      <c r="C21" s="708">
        <v>12217066.27</v>
      </c>
      <c r="D21" s="708">
        <v>15617969.320732871</v>
      </c>
      <c r="E21" s="708">
        <v>9477961.8200000003</v>
      </c>
      <c r="F21" s="708">
        <v>53999.05</v>
      </c>
      <c r="G21" s="708">
        <v>101201665.11279492</v>
      </c>
      <c r="H21" s="708">
        <f>SUM(C21:G21)</f>
        <v>138568661.57352778</v>
      </c>
    </row>
    <row r="22" spans="1:8">
      <c r="A22" s="415">
        <v>15</v>
      </c>
      <c r="B22" s="414" t="s">
        <v>66</v>
      </c>
      <c r="C22" s="708">
        <f>SUM(C18:C21)+SUM(C8:C16)</f>
        <v>100826108.39</v>
      </c>
      <c r="D22" s="708">
        <f t="shared" ref="D22:H22" si="1">SUM(D18:D21)+SUM(D8:D16)</f>
        <v>131993201.67358685</v>
      </c>
      <c r="E22" s="708">
        <f t="shared" si="1"/>
        <v>113045894.14628702</v>
      </c>
      <c r="F22" s="708">
        <f t="shared" si="1"/>
        <v>918566.62999999896</v>
      </c>
      <c r="G22" s="708">
        <f t="shared" si="1"/>
        <v>564420998.2863822</v>
      </c>
      <c r="H22" s="708">
        <f t="shared" si="1"/>
        <v>911204769.12625611</v>
      </c>
    </row>
    <row r="26" spans="1:8" ht="38.25">
      <c r="B26" s="347" t="s">
        <v>678</v>
      </c>
    </row>
  </sheetData>
  <mergeCells count="2">
    <mergeCell ref="A5:B7"/>
    <mergeCell ref="C5:H6"/>
  </mergeCells>
  <conditionalFormatting sqref="A5">
    <cfRule type="duplicateValues" dxfId="25" priority="1"/>
    <cfRule type="duplicateValues" dxfId="24" priority="2"/>
  </conditionalFormatting>
  <conditionalFormatting sqref="A5">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70" zoomScaleNormal="70" workbookViewId="0">
      <selection activeCell="J12" sqref="J12"/>
    </sheetView>
  </sheetViews>
  <sheetFormatPr defaultColWidth="9.140625" defaultRowHeight="12.75"/>
  <cols>
    <col min="1" max="1" width="11.85546875" style="332" bestFit="1" customWidth="1"/>
    <col min="2" max="2" width="86.85546875" style="328" customWidth="1"/>
    <col min="3" max="4" width="31.5703125" style="328" customWidth="1"/>
    <col min="5" max="5" width="16.42578125" style="334" bestFit="1" customWidth="1"/>
    <col min="6" max="6" width="14.28515625" style="334" bestFit="1" customWidth="1"/>
    <col min="7" max="7" width="20" style="328" bestFit="1" customWidth="1"/>
    <col min="8" max="8" width="25.140625" style="328" bestFit="1" customWidth="1"/>
    <col min="9" max="16384" width="9.140625" style="328"/>
  </cols>
  <sheetData>
    <row r="1" spans="1:8" ht="13.5">
      <c r="A1" s="327" t="s">
        <v>108</v>
      </c>
      <c r="B1" s="270" t="str">
        <f>Info!C2</f>
        <v>სს "ხალიკ ბანკი საქართველო"</v>
      </c>
      <c r="C1" s="435"/>
      <c r="D1" s="435"/>
      <c r="E1" s="435"/>
      <c r="F1" s="435"/>
      <c r="G1" s="435"/>
      <c r="H1" s="435"/>
    </row>
    <row r="2" spans="1:8">
      <c r="A2" s="329" t="s">
        <v>109</v>
      </c>
      <c r="B2" s="331">
        <f>'1. key ratios'!B2</f>
        <v>45657</v>
      </c>
      <c r="C2" s="435"/>
      <c r="D2" s="435"/>
      <c r="E2" s="435"/>
      <c r="F2" s="435"/>
      <c r="G2" s="435"/>
      <c r="H2" s="435"/>
    </row>
    <row r="3" spans="1:8">
      <c r="A3" s="330" t="s">
        <v>501</v>
      </c>
      <c r="B3" s="435"/>
      <c r="C3" s="435"/>
      <c r="D3" s="435"/>
      <c r="E3" s="435"/>
      <c r="F3" s="435"/>
      <c r="G3" s="435"/>
      <c r="H3" s="435"/>
    </row>
    <row r="4" spans="1:8">
      <c r="A4" s="436"/>
      <c r="B4" s="435"/>
      <c r="C4" s="434" t="s">
        <v>502</v>
      </c>
      <c r="D4" s="434" t="s">
        <v>503</v>
      </c>
      <c r="E4" s="434" t="s">
        <v>504</v>
      </c>
      <c r="F4" s="434" t="s">
        <v>505</v>
      </c>
      <c r="G4" s="434" t="s">
        <v>506</v>
      </c>
      <c r="H4" s="434" t="s">
        <v>507</v>
      </c>
    </row>
    <row r="5" spans="1:8" ht="33.950000000000003" customHeight="1">
      <c r="A5" s="876" t="s">
        <v>866</v>
      </c>
      <c r="B5" s="877"/>
      <c r="C5" s="890" t="s">
        <v>596</v>
      </c>
      <c r="D5" s="890"/>
      <c r="E5" s="890" t="s">
        <v>865</v>
      </c>
      <c r="F5" s="888" t="s">
        <v>864</v>
      </c>
      <c r="G5" s="888" t="s">
        <v>511</v>
      </c>
      <c r="H5" s="432" t="s">
        <v>863</v>
      </c>
    </row>
    <row r="6" spans="1:8" ht="25.5">
      <c r="A6" s="880"/>
      <c r="B6" s="881"/>
      <c r="C6" s="433" t="s">
        <v>512</v>
      </c>
      <c r="D6" s="433" t="s">
        <v>513</v>
      </c>
      <c r="E6" s="890"/>
      <c r="F6" s="889"/>
      <c r="G6" s="889"/>
      <c r="H6" s="432" t="s">
        <v>862</v>
      </c>
    </row>
    <row r="7" spans="1:8">
      <c r="A7" s="430">
        <v>1</v>
      </c>
      <c r="B7" s="416" t="s">
        <v>134</v>
      </c>
      <c r="C7" s="709">
        <v>0</v>
      </c>
      <c r="D7" s="709">
        <v>76321574.570000008</v>
      </c>
      <c r="E7" s="710">
        <v>7286.91</v>
      </c>
      <c r="F7" s="710">
        <v>0</v>
      </c>
      <c r="G7" s="709">
        <v>0</v>
      </c>
      <c r="H7" s="423">
        <f t="shared" ref="H7:H20" si="0">C7+D7-E7-F7</f>
        <v>76314287.660000011</v>
      </c>
    </row>
    <row r="8" spans="1:8" ht="14.45" customHeight="1">
      <c r="A8" s="430">
        <v>2</v>
      </c>
      <c r="B8" s="416" t="s">
        <v>135</v>
      </c>
      <c r="C8" s="709">
        <v>0</v>
      </c>
      <c r="D8" s="709">
        <v>0</v>
      </c>
      <c r="E8" s="710">
        <v>0</v>
      </c>
      <c r="F8" s="710">
        <v>0</v>
      </c>
      <c r="G8" s="709">
        <v>0</v>
      </c>
      <c r="H8" s="423">
        <f t="shared" si="0"/>
        <v>0</v>
      </c>
    </row>
    <row r="9" spans="1:8">
      <c r="A9" s="430">
        <v>3</v>
      </c>
      <c r="B9" s="416" t="s">
        <v>136</v>
      </c>
      <c r="C9" s="709">
        <v>0</v>
      </c>
      <c r="D9" s="709">
        <v>0</v>
      </c>
      <c r="E9" s="710">
        <v>0</v>
      </c>
      <c r="F9" s="710">
        <v>0</v>
      </c>
      <c r="G9" s="709">
        <v>0</v>
      </c>
      <c r="H9" s="423">
        <f t="shared" si="0"/>
        <v>0</v>
      </c>
    </row>
    <row r="10" spans="1:8">
      <c r="A10" s="430">
        <v>4</v>
      </c>
      <c r="B10" s="416" t="s">
        <v>137</v>
      </c>
      <c r="C10" s="709">
        <v>0</v>
      </c>
      <c r="D10" s="709">
        <v>0</v>
      </c>
      <c r="E10" s="710">
        <v>0</v>
      </c>
      <c r="F10" s="710">
        <v>0</v>
      </c>
      <c r="G10" s="709">
        <v>0</v>
      </c>
      <c r="H10" s="423">
        <f t="shared" si="0"/>
        <v>0</v>
      </c>
    </row>
    <row r="11" spans="1:8">
      <c r="A11" s="430">
        <v>5</v>
      </c>
      <c r="B11" s="416" t="s">
        <v>947</v>
      </c>
      <c r="C11" s="709">
        <v>0</v>
      </c>
      <c r="D11" s="709">
        <v>0</v>
      </c>
      <c r="E11" s="710">
        <v>0</v>
      </c>
      <c r="F11" s="710">
        <v>0</v>
      </c>
      <c r="G11" s="709">
        <v>0</v>
      </c>
      <c r="H11" s="423">
        <f t="shared" si="0"/>
        <v>0</v>
      </c>
    </row>
    <row r="12" spans="1:8">
      <c r="A12" s="430">
        <v>6</v>
      </c>
      <c r="B12" s="416" t="s">
        <v>138</v>
      </c>
      <c r="C12" s="709">
        <v>0</v>
      </c>
      <c r="D12" s="709">
        <v>25793211.309999991</v>
      </c>
      <c r="E12" s="710">
        <v>22.93</v>
      </c>
      <c r="F12" s="710">
        <v>0</v>
      </c>
      <c r="G12" s="709">
        <v>0</v>
      </c>
      <c r="H12" s="423">
        <f t="shared" si="0"/>
        <v>25793188.379999992</v>
      </c>
    </row>
    <row r="13" spans="1:8">
      <c r="A13" s="430">
        <v>7</v>
      </c>
      <c r="B13" s="416" t="s">
        <v>71</v>
      </c>
      <c r="C13" s="709">
        <v>51030367.349999994</v>
      </c>
      <c r="D13" s="709">
        <v>445315723.86000001</v>
      </c>
      <c r="E13" s="710">
        <v>8876872.5609013345</v>
      </c>
      <c r="F13" s="710">
        <v>0</v>
      </c>
      <c r="G13" s="709">
        <v>0</v>
      </c>
      <c r="H13" s="423">
        <f t="shared" si="0"/>
        <v>487469218.64909869</v>
      </c>
    </row>
    <row r="14" spans="1:8">
      <c r="A14" s="430">
        <v>8</v>
      </c>
      <c r="B14" s="418" t="s">
        <v>72</v>
      </c>
      <c r="C14" s="709">
        <v>14124969.210000008</v>
      </c>
      <c r="D14" s="709">
        <v>173149213.46000031</v>
      </c>
      <c r="E14" s="710">
        <v>4214769.8500000006</v>
      </c>
      <c r="F14" s="710">
        <v>0</v>
      </c>
      <c r="G14" s="709">
        <v>0</v>
      </c>
      <c r="H14" s="423">
        <f t="shared" si="0"/>
        <v>183059412.82000032</v>
      </c>
    </row>
    <row r="15" spans="1:8" ht="24">
      <c r="A15" s="430">
        <v>9</v>
      </c>
      <c r="B15" s="416" t="s">
        <v>948</v>
      </c>
      <c r="C15" s="709">
        <v>0</v>
      </c>
      <c r="D15" s="709">
        <v>0</v>
      </c>
      <c r="E15" s="710">
        <v>0</v>
      </c>
      <c r="F15" s="710">
        <v>0</v>
      </c>
      <c r="G15" s="709">
        <v>0</v>
      </c>
      <c r="H15" s="423">
        <f t="shared" si="0"/>
        <v>0</v>
      </c>
    </row>
    <row r="16" spans="1:8">
      <c r="A16" s="430">
        <v>10</v>
      </c>
      <c r="B16" s="420" t="s">
        <v>514</v>
      </c>
      <c r="C16" s="709">
        <v>35721129.900000013</v>
      </c>
      <c r="D16" s="709">
        <v>0</v>
      </c>
      <c r="E16" s="710">
        <v>7090685.0857258542</v>
      </c>
      <c r="F16" s="710">
        <v>0</v>
      </c>
      <c r="G16" s="709">
        <v>0</v>
      </c>
      <c r="H16" s="423">
        <f t="shared" si="0"/>
        <v>28630444.814274158</v>
      </c>
    </row>
    <row r="17" spans="1:8">
      <c r="A17" s="430">
        <v>11</v>
      </c>
      <c r="B17" s="416" t="s">
        <v>68</v>
      </c>
      <c r="C17" s="709">
        <v>0</v>
      </c>
      <c r="D17" s="709">
        <v>0</v>
      </c>
      <c r="E17" s="710">
        <v>0</v>
      </c>
      <c r="F17" s="710">
        <v>0</v>
      </c>
      <c r="G17" s="709">
        <v>0</v>
      </c>
      <c r="H17" s="423">
        <f t="shared" si="0"/>
        <v>0</v>
      </c>
    </row>
    <row r="18" spans="1:8">
      <c r="A18" s="430">
        <v>12</v>
      </c>
      <c r="B18" s="416" t="s">
        <v>69</v>
      </c>
      <c r="C18" s="709">
        <v>0</v>
      </c>
      <c r="D18" s="709">
        <v>0</v>
      </c>
      <c r="E18" s="710">
        <v>0</v>
      </c>
      <c r="F18" s="710">
        <v>0</v>
      </c>
      <c r="G18" s="709">
        <v>0</v>
      </c>
      <c r="H18" s="423">
        <f t="shared" si="0"/>
        <v>0</v>
      </c>
    </row>
    <row r="19" spans="1:8">
      <c r="A19" s="431">
        <v>13</v>
      </c>
      <c r="B19" s="418" t="s">
        <v>70</v>
      </c>
      <c r="C19" s="709">
        <v>0</v>
      </c>
      <c r="D19" s="709">
        <v>0</v>
      </c>
      <c r="E19" s="710">
        <v>0</v>
      </c>
      <c r="F19" s="710">
        <v>0</v>
      </c>
      <c r="G19" s="709">
        <v>0</v>
      </c>
      <c r="H19" s="423">
        <f t="shared" si="0"/>
        <v>0</v>
      </c>
    </row>
    <row r="20" spans="1:8">
      <c r="A20" s="430">
        <v>14</v>
      </c>
      <c r="B20" s="416" t="s">
        <v>500</v>
      </c>
      <c r="C20" s="709">
        <v>17388360.920000009</v>
      </c>
      <c r="D20" s="709">
        <v>131584617.67000002</v>
      </c>
      <c r="E20" s="710">
        <v>4525729.0364721986</v>
      </c>
      <c r="F20" s="710">
        <v>0</v>
      </c>
      <c r="G20" s="709">
        <v>0</v>
      </c>
      <c r="H20" s="423">
        <f t="shared" si="0"/>
        <v>144447249.55352783</v>
      </c>
    </row>
    <row r="21" spans="1:8" s="333" customFormat="1">
      <c r="A21" s="429">
        <v>15</v>
      </c>
      <c r="B21" s="428" t="s">
        <v>66</v>
      </c>
      <c r="C21" s="711">
        <f t="shared" ref="C21:H21" si="1">SUM(C7:C15)+SUM(C17:C20)</f>
        <v>82543697.480000019</v>
      </c>
      <c r="D21" s="711">
        <f t="shared" si="1"/>
        <v>852164340.87000036</v>
      </c>
      <c r="E21" s="711">
        <f t="shared" si="1"/>
        <v>17624681.287373532</v>
      </c>
      <c r="F21" s="711">
        <f t="shared" si="1"/>
        <v>0</v>
      </c>
      <c r="G21" s="711">
        <f t="shared" si="1"/>
        <v>0</v>
      </c>
      <c r="H21" s="423">
        <f t="shared" si="1"/>
        <v>917083357.06262684</v>
      </c>
    </row>
    <row r="22" spans="1:8">
      <c r="A22" s="427">
        <v>16</v>
      </c>
      <c r="B22" s="426" t="s">
        <v>515</v>
      </c>
      <c r="C22" s="709">
        <v>82543697.480000034</v>
      </c>
      <c r="D22" s="709">
        <v>690929795.25999868</v>
      </c>
      <c r="E22" s="710">
        <v>17338835.635190804</v>
      </c>
      <c r="F22" s="710">
        <v>0</v>
      </c>
      <c r="G22" s="709">
        <v>0</v>
      </c>
      <c r="H22" s="423">
        <f>C22+D22-E22-F22</f>
        <v>756134657.10480785</v>
      </c>
    </row>
    <row r="23" spans="1:8">
      <c r="A23" s="427">
        <v>17</v>
      </c>
      <c r="B23" s="426" t="s">
        <v>516</v>
      </c>
      <c r="C23" s="709">
        <v>0</v>
      </c>
      <c r="D23" s="709">
        <v>6795877.96</v>
      </c>
      <c r="E23" s="710">
        <v>6113.61</v>
      </c>
      <c r="F23" s="710">
        <v>0</v>
      </c>
      <c r="G23" s="709">
        <v>0</v>
      </c>
      <c r="H23" s="423">
        <f>C23+D23-E23-F23</f>
        <v>6789764.3499999996</v>
      </c>
    </row>
    <row r="25" spans="1:8">
      <c r="E25" s="328"/>
      <c r="F25" s="328"/>
    </row>
    <row r="26" spans="1:8" ht="42.6" customHeight="1">
      <c r="B26" s="347" t="s">
        <v>678</v>
      </c>
    </row>
  </sheetData>
  <mergeCells count="5">
    <mergeCell ref="G5:G6"/>
    <mergeCell ref="A5:B6"/>
    <mergeCell ref="C5:D5"/>
    <mergeCell ref="E5:E6"/>
    <mergeCell ref="F5:F6"/>
  </mergeCells>
  <conditionalFormatting sqref="A5">
    <cfRule type="duplicateValues" dxfId="22" priority="1"/>
    <cfRule type="duplicateValues" dxfId="21" priority="2"/>
  </conditionalFormatting>
  <conditionalFormatting sqref="A5">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6"/>
  <sheetViews>
    <sheetView showGridLines="0" zoomScale="80" zoomScaleNormal="80" workbookViewId="0">
      <selection activeCell="J12" sqref="J12"/>
    </sheetView>
  </sheetViews>
  <sheetFormatPr defaultColWidth="9.140625" defaultRowHeight="12.75"/>
  <cols>
    <col min="1" max="1" width="11" style="328" bestFit="1" customWidth="1"/>
    <col min="2" max="2" width="93.42578125" style="328" customWidth="1"/>
    <col min="3" max="4" width="35" style="328" customWidth="1"/>
    <col min="5" max="7" width="22" style="328" customWidth="1"/>
    <col min="8" max="8" width="42.28515625" style="328" bestFit="1" customWidth="1"/>
    <col min="9" max="16384" width="9.140625" style="328"/>
  </cols>
  <sheetData>
    <row r="1" spans="1:8" ht="13.5">
      <c r="A1" s="327" t="s">
        <v>108</v>
      </c>
      <c r="B1" s="270" t="str">
        <f>Info!C2</f>
        <v>სს "ხალიკ ბანკი საქართველო"</v>
      </c>
      <c r="C1" s="435"/>
      <c r="D1" s="435"/>
      <c r="E1" s="435"/>
      <c r="F1" s="435"/>
      <c r="G1" s="435"/>
      <c r="H1" s="435"/>
    </row>
    <row r="2" spans="1:8">
      <c r="A2" s="329" t="s">
        <v>109</v>
      </c>
      <c r="B2" s="331">
        <f>'1. key ratios'!B2</f>
        <v>45657</v>
      </c>
      <c r="C2" s="435"/>
      <c r="D2" s="435"/>
      <c r="E2" s="435"/>
      <c r="F2" s="435"/>
      <c r="G2" s="435"/>
      <c r="H2" s="435"/>
    </row>
    <row r="3" spans="1:8">
      <c r="A3" s="330" t="s">
        <v>517</v>
      </c>
      <c r="B3" s="435"/>
      <c r="C3" s="435"/>
      <c r="D3" s="435"/>
      <c r="E3" s="435"/>
      <c r="F3" s="435"/>
      <c r="G3" s="435"/>
      <c r="H3" s="435"/>
    </row>
    <row r="4" spans="1:8">
      <c r="A4" s="435"/>
      <c r="B4" s="435"/>
      <c r="C4" s="434" t="s">
        <v>502</v>
      </c>
      <c r="D4" s="434" t="s">
        <v>503</v>
      </c>
      <c r="E4" s="434" t="s">
        <v>504</v>
      </c>
      <c r="F4" s="434" t="s">
        <v>505</v>
      </c>
      <c r="G4" s="434" t="s">
        <v>506</v>
      </c>
      <c r="H4" s="434" t="s">
        <v>507</v>
      </c>
    </row>
    <row r="5" spans="1:8" ht="41.45" customHeight="1">
      <c r="A5" s="876" t="s">
        <v>868</v>
      </c>
      <c r="B5" s="877"/>
      <c r="C5" s="891" t="s">
        <v>596</v>
      </c>
      <c r="D5" s="892"/>
      <c r="E5" s="888" t="s">
        <v>865</v>
      </c>
      <c r="F5" s="888" t="s">
        <v>864</v>
      </c>
      <c r="G5" s="888" t="s">
        <v>511</v>
      </c>
      <c r="H5" s="432" t="s">
        <v>863</v>
      </c>
    </row>
    <row r="6" spans="1:8" ht="25.5">
      <c r="A6" s="880"/>
      <c r="B6" s="881"/>
      <c r="C6" s="433" t="s">
        <v>512</v>
      </c>
      <c r="D6" s="433" t="s">
        <v>513</v>
      </c>
      <c r="E6" s="889"/>
      <c r="F6" s="889"/>
      <c r="G6" s="889"/>
      <c r="H6" s="432" t="s">
        <v>862</v>
      </c>
    </row>
    <row r="7" spans="1:8">
      <c r="A7" s="424">
        <v>1</v>
      </c>
      <c r="B7" s="439" t="s">
        <v>518</v>
      </c>
      <c r="C7" s="709">
        <v>810194.71</v>
      </c>
      <c r="D7" s="709">
        <v>85608526.900000006</v>
      </c>
      <c r="E7" s="709">
        <v>305035.13000000012</v>
      </c>
      <c r="F7" s="709">
        <v>0</v>
      </c>
      <c r="G7" s="709">
        <v>0</v>
      </c>
      <c r="H7" s="423">
        <f t="shared" ref="H7:H34" si="0">C7+D7-E7-F7</f>
        <v>86113686.480000004</v>
      </c>
    </row>
    <row r="8" spans="1:8">
      <c r="A8" s="424">
        <v>2</v>
      </c>
      <c r="B8" s="439" t="s">
        <v>519</v>
      </c>
      <c r="C8" s="709">
        <v>3099656</v>
      </c>
      <c r="D8" s="709">
        <v>94765730.629999965</v>
      </c>
      <c r="E8" s="709">
        <v>1414692.8875699332</v>
      </c>
      <c r="F8" s="709">
        <v>0</v>
      </c>
      <c r="G8" s="709">
        <v>0</v>
      </c>
      <c r="H8" s="423">
        <f t="shared" si="0"/>
        <v>96450693.742430031</v>
      </c>
    </row>
    <row r="9" spans="1:8">
      <c r="A9" s="424">
        <v>3</v>
      </c>
      <c r="B9" s="439" t="s">
        <v>867</v>
      </c>
      <c r="C9" s="709">
        <v>0</v>
      </c>
      <c r="D9" s="709">
        <v>0</v>
      </c>
      <c r="E9" s="709">
        <v>0</v>
      </c>
      <c r="F9" s="709">
        <v>0</v>
      </c>
      <c r="G9" s="709">
        <v>0</v>
      </c>
      <c r="H9" s="423">
        <f t="shared" si="0"/>
        <v>0</v>
      </c>
    </row>
    <row r="10" spans="1:8">
      <c r="A10" s="424">
        <v>4</v>
      </c>
      <c r="B10" s="439" t="s">
        <v>520</v>
      </c>
      <c r="C10" s="709">
        <v>5864876.0999999987</v>
      </c>
      <c r="D10" s="709">
        <v>35101781.990000002</v>
      </c>
      <c r="E10" s="709">
        <v>673501.82947028056</v>
      </c>
      <c r="F10" s="709">
        <v>0</v>
      </c>
      <c r="G10" s="709">
        <v>0</v>
      </c>
      <c r="H10" s="423">
        <f t="shared" si="0"/>
        <v>40293156.260529727</v>
      </c>
    </row>
    <row r="11" spans="1:8">
      <c r="A11" s="424">
        <v>5</v>
      </c>
      <c r="B11" s="439" t="s">
        <v>521</v>
      </c>
      <c r="C11" s="709">
        <v>15355315.74</v>
      </c>
      <c r="D11" s="709">
        <v>106434931.13000004</v>
      </c>
      <c r="E11" s="709">
        <v>1458039.9781108177</v>
      </c>
      <c r="F11" s="709">
        <v>0</v>
      </c>
      <c r="G11" s="709">
        <v>0</v>
      </c>
      <c r="H11" s="423">
        <f t="shared" si="0"/>
        <v>120332206.89188921</v>
      </c>
    </row>
    <row r="12" spans="1:8">
      <c r="A12" s="424">
        <v>6</v>
      </c>
      <c r="B12" s="439" t="s">
        <v>522</v>
      </c>
      <c r="C12" s="709">
        <v>297079.29000000004</v>
      </c>
      <c r="D12" s="709">
        <v>23240338.130000003</v>
      </c>
      <c r="E12" s="709">
        <v>684341.22102409648</v>
      </c>
      <c r="F12" s="709">
        <v>0</v>
      </c>
      <c r="G12" s="709">
        <v>0</v>
      </c>
      <c r="H12" s="423">
        <f t="shared" si="0"/>
        <v>22853076.198975906</v>
      </c>
    </row>
    <row r="13" spans="1:8">
      <c r="A13" s="424">
        <v>7</v>
      </c>
      <c r="B13" s="439" t="s">
        <v>523</v>
      </c>
      <c r="C13" s="709">
        <v>4295031.45</v>
      </c>
      <c r="D13" s="709">
        <v>2501577.96</v>
      </c>
      <c r="E13" s="709">
        <v>330259.34090736974</v>
      </c>
      <c r="F13" s="709">
        <v>0</v>
      </c>
      <c r="G13" s="709">
        <v>0</v>
      </c>
      <c r="H13" s="423">
        <f t="shared" si="0"/>
        <v>6466350.0690926304</v>
      </c>
    </row>
    <row r="14" spans="1:8">
      <c r="A14" s="424">
        <v>8</v>
      </c>
      <c r="B14" s="439" t="s">
        <v>524</v>
      </c>
      <c r="C14" s="709">
        <v>83160.390000000014</v>
      </c>
      <c r="D14" s="709">
        <v>1629284.4799999997</v>
      </c>
      <c r="E14" s="709">
        <v>34333.270000000004</v>
      </c>
      <c r="F14" s="709">
        <v>0</v>
      </c>
      <c r="G14" s="709">
        <v>0</v>
      </c>
      <c r="H14" s="423">
        <f t="shared" si="0"/>
        <v>1678111.5999999996</v>
      </c>
    </row>
    <row r="15" spans="1:8">
      <c r="A15" s="424">
        <v>9</v>
      </c>
      <c r="B15" s="439" t="s">
        <v>525</v>
      </c>
      <c r="C15" s="709">
        <v>3423598.9300000006</v>
      </c>
      <c r="D15" s="709">
        <v>1334930.6999999997</v>
      </c>
      <c r="E15" s="709">
        <v>382287.76453084504</v>
      </c>
      <c r="F15" s="709">
        <v>0</v>
      </c>
      <c r="G15" s="709">
        <v>0</v>
      </c>
      <c r="H15" s="423">
        <f t="shared" si="0"/>
        <v>4376241.8654691558</v>
      </c>
    </row>
    <row r="16" spans="1:8">
      <c r="A16" s="424">
        <v>10</v>
      </c>
      <c r="B16" s="439" t="s">
        <v>526</v>
      </c>
      <c r="C16" s="709">
        <v>0</v>
      </c>
      <c r="D16" s="709">
        <v>1156154.94</v>
      </c>
      <c r="E16" s="709">
        <v>36284.910000000003</v>
      </c>
      <c r="F16" s="709">
        <v>0</v>
      </c>
      <c r="G16" s="709">
        <v>0</v>
      </c>
      <c r="H16" s="423">
        <f t="shared" si="0"/>
        <v>1119870.03</v>
      </c>
    </row>
    <row r="17" spans="1:9">
      <c r="A17" s="424">
        <v>11</v>
      </c>
      <c r="B17" s="439" t="s">
        <v>527</v>
      </c>
      <c r="C17" s="709">
        <v>34589.22</v>
      </c>
      <c r="D17" s="709">
        <v>12546369.029999997</v>
      </c>
      <c r="E17" s="709">
        <v>541030.44399845856</v>
      </c>
      <c r="F17" s="709">
        <v>0</v>
      </c>
      <c r="G17" s="709">
        <v>0</v>
      </c>
      <c r="H17" s="423">
        <f t="shared" si="0"/>
        <v>12039927.80600154</v>
      </c>
    </row>
    <row r="18" spans="1:9">
      <c r="A18" s="424">
        <v>12</v>
      </c>
      <c r="B18" s="439" t="s">
        <v>528</v>
      </c>
      <c r="C18" s="709">
        <v>5228126.0299999993</v>
      </c>
      <c r="D18" s="709">
        <v>71165724.51000002</v>
      </c>
      <c r="E18" s="709">
        <v>1634735.2985888331</v>
      </c>
      <c r="F18" s="709">
        <v>0</v>
      </c>
      <c r="G18" s="709">
        <v>0</v>
      </c>
      <c r="H18" s="423">
        <f t="shared" si="0"/>
        <v>74759115.241411194</v>
      </c>
    </row>
    <row r="19" spans="1:9">
      <c r="A19" s="424">
        <v>13</v>
      </c>
      <c r="B19" s="439" t="s">
        <v>529</v>
      </c>
      <c r="C19" s="709">
        <v>9007732.5900000054</v>
      </c>
      <c r="D19" s="709">
        <v>34081654.18999999</v>
      </c>
      <c r="E19" s="709">
        <v>1916519.0753515023</v>
      </c>
      <c r="F19" s="709">
        <v>0</v>
      </c>
      <c r="G19" s="709">
        <v>0</v>
      </c>
      <c r="H19" s="423">
        <f t="shared" si="0"/>
        <v>41172867.704648495</v>
      </c>
    </row>
    <row r="20" spans="1:9">
      <c r="A20" s="424">
        <v>14</v>
      </c>
      <c r="B20" s="439" t="s">
        <v>530</v>
      </c>
      <c r="C20" s="709">
        <v>9687546.9499999993</v>
      </c>
      <c r="D20" s="709">
        <v>66071067.00999999</v>
      </c>
      <c r="E20" s="709">
        <v>925825.92884458811</v>
      </c>
      <c r="F20" s="709">
        <v>0</v>
      </c>
      <c r="G20" s="709">
        <v>0</v>
      </c>
      <c r="H20" s="423">
        <f t="shared" si="0"/>
        <v>74832788.031155407</v>
      </c>
    </row>
    <row r="21" spans="1:9">
      <c r="A21" s="424">
        <v>15</v>
      </c>
      <c r="B21" s="439" t="s">
        <v>531</v>
      </c>
      <c r="C21" s="709">
        <v>3833316.43</v>
      </c>
      <c r="D21" s="709">
        <v>17939241.699999999</v>
      </c>
      <c r="E21" s="709">
        <v>673815.54029987671</v>
      </c>
      <c r="F21" s="709">
        <v>0</v>
      </c>
      <c r="G21" s="709">
        <v>0</v>
      </c>
      <c r="H21" s="423">
        <f t="shared" si="0"/>
        <v>21098742.589700121</v>
      </c>
    </row>
    <row r="22" spans="1:9">
      <c r="A22" s="424">
        <v>16</v>
      </c>
      <c r="B22" s="439" t="s">
        <v>532</v>
      </c>
      <c r="C22" s="709">
        <v>529.79</v>
      </c>
      <c r="D22" s="709">
        <v>134015.1</v>
      </c>
      <c r="E22" s="709">
        <v>1086.79</v>
      </c>
      <c r="F22" s="709">
        <v>0</v>
      </c>
      <c r="G22" s="709">
        <v>0</v>
      </c>
      <c r="H22" s="423">
        <f t="shared" si="0"/>
        <v>133458.1</v>
      </c>
    </row>
    <row r="23" spans="1:9">
      <c r="A23" s="424">
        <v>17</v>
      </c>
      <c r="B23" s="439" t="s">
        <v>533</v>
      </c>
      <c r="C23" s="709">
        <v>22046.590000000004</v>
      </c>
      <c r="D23" s="709">
        <v>4321724.16</v>
      </c>
      <c r="E23" s="709">
        <v>38112.97</v>
      </c>
      <c r="F23" s="709">
        <v>0</v>
      </c>
      <c r="G23" s="709">
        <v>0</v>
      </c>
      <c r="H23" s="423">
        <f t="shared" si="0"/>
        <v>4305657.78</v>
      </c>
    </row>
    <row r="24" spans="1:9">
      <c r="A24" s="424">
        <v>18</v>
      </c>
      <c r="B24" s="439" t="s">
        <v>534</v>
      </c>
      <c r="C24" s="709">
        <v>0</v>
      </c>
      <c r="D24" s="709">
        <v>2776944.9299999997</v>
      </c>
      <c r="E24" s="709">
        <v>1927.4699999999996</v>
      </c>
      <c r="F24" s="709">
        <v>0</v>
      </c>
      <c r="G24" s="709">
        <v>0</v>
      </c>
      <c r="H24" s="423">
        <f t="shared" si="0"/>
        <v>2775017.4599999995</v>
      </c>
    </row>
    <row r="25" spans="1:9">
      <c r="A25" s="424">
        <v>19</v>
      </c>
      <c r="B25" s="439" t="s">
        <v>535</v>
      </c>
      <c r="C25" s="709">
        <v>3515.3700000000003</v>
      </c>
      <c r="D25" s="709">
        <v>1993990.61</v>
      </c>
      <c r="E25" s="709">
        <v>13459.04</v>
      </c>
      <c r="F25" s="709">
        <v>0</v>
      </c>
      <c r="G25" s="709">
        <v>0</v>
      </c>
      <c r="H25" s="423">
        <f t="shared" si="0"/>
        <v>1984046.9400000002</v>
      </c>
    </row>
    <row r="26" spans="1:9">
      <c r="A26" s="424">
        <v>20</v>
      </c>
      <c r="B26" s="439" t="s">
        <v>536</v>
      </c>
      <c r="C26" s="709">
        <v>571971.63</v>
      </c>
      <c r="D26" s="709">
        <v>14791673.499999998</v>
      </c>
      <c r="E26" s="709">
        <v>207259.74999999994</v>
      </c>
      <c r="F26" s="709">
        <v>0</v>
      </c>
      <c r="G26" s="709">
        <v>0</v>
      </c>
      <c r="H26" s="423">
        <f t="shared" si="0"/>
        <v>15156385.379999999</v>
      </c>
      <c r="I26" s="335"/>
    </row>
    <row r="27" spans="1:9">
      <c r="A27" s="424">
        <v>21</v>
      </c>
      <c r="B27" s="439" t="s">
        <v>537</v>
      </c>
      <c r="C27" s="709">
        <v>749355.35</v>
      </c>
      <c r="D27" s="709">
        <v>352656.99</v>
      </c>
      <c r="E27" s="709">
        <v>6284.88</v>
      </c>
      <c r="F27" s="709">
        <v>0</v>
      </c>
      <c r="G27" s="709">
        <v>0</v>
      </c>
      <c r="H27" s="423">
        <f t="shared" si="0"/>
        <v>1095727.46</v>
      </c>
      <c r="I27" s="335"/>
    </row>
    <row r="28" spans="1:9">
      <c r="A28" s="424">
        <v>22</v>
      </c>
      <c r="B28" s="439" t="s">
        <v>538</v>
      </c>
      <c r="C28" s="709">
        <v>79197.63</v>
      </c>
      <c r="D28" s="709">
        <v>1002286.7999999999</v>
      </c>
      <c r="E28" s="709">
        <v>38656.380000000005</v>
      </c>
      <c r="F28" s="709">
        <v>0</v>
      </c>
      <c r="G28" s="709">
        <v>0</v>
      </c>
      <c r="H28" s="423">
        <f t="shared" si="0"/>
        <v>1042828.0499999999</v>
      </c>
      <c r="I28" s="335"/>
    </row>
    <row r="29" spans="1:9">
      <c r="A29" s="424">
        <v>23</v>
      </c>
      <c r="B29" s="439" t="s">
        <v>539</v>
      </c>
      <c r="C29" s="709">
        <v>7625189.419999999</v>
      </c>
      <c r="D29" s="709">
        <v>129232604.60000002</v>
      </c>
      <c r="E29" s="709">
        <v>3264771.8205126459</v>
      </c>
      <c r="F29" s="709">
        <v>0</v>
      </c>
      <c r="G29" s="709">
        <v>0</v>
      </c>
      <c r="H29" s="423">
        <f t="shared" si="0"/>
        <v>133593022.19948736</v>
      </c>
      <c r="I29" s="335"/>
    </row>
    <row r="30" spans="1:9">
      <c r="A30" s="424">
        <v>24</v>
      </c>
      <c r="B30" s="439" t="s">
        <v>540</v>
      </c>
      <c r="C30" s="709">
        <v>4506490.959999999</v>
      </c>
      <c r="D30" s="709">
        <v>18168675.18</v>
      </c>
      <c r="E30" s="709">
        <v>506397.87</v>
      </c>
      <c r="F30" s="709">
        <v>0</v>
      </c>
      <c r="G30" s="709">
        <v>0</v>
      </c>
      <c r="H30" s="423">
        <f t="shared" si="0"/>
        <v>22168768.27</v>
      </c>
      <c r="I30" s="335"/>
    </row>
    <row r="31" spans="1:9">
      <c r="A31" s="424">
        <v>25</v>
      </c>
      <c r="B31" s="439" t="s">
        <v>541</v>
      </c>
      <c r="C31" s="709">
        <v>7965176.9099999983</v>
      </c>
      <c r="D31" s="709">
        <v>66692695.060000002</v>
      </c>
      <c r="E31" s="709">
        <v>2257485.8859815765</v>
      </c>
      <c r="F31" s="709">
        <v>0</v>
      </c>
      <c r="G31" s="709">
        <v>0</v>
      </c>
      <c r="H31" s="423">
        <f t="shared" si="0"/>
        <v>72400386.084018424</v>
      </c>
      <c r="I31" s="335"/>
    </row>
    <row r="32" spans="1:9">
      <c r="A32" s="424">
        <v>26</v>
      </c>
      <c r="B32" s="439" t="s">
        <v>542</v>
      </c>
      <c r="C32" s="709">
        <v>0</v>
      </c>
      <c r="D32" s="709">
        <v>0</v>
      </c>
      <c r="E32" s="709">
        <v>0</v>
      </c>
      <c r="F32" s="709">
        <v>0</v>
      </c>
      <c r="G32" s="709">
        <v>0</v>
      </c>
      <c r="H32" s="423">
        <f t="shared" si="0"/>
        <v>0</v>
      </c>
      <c r="I32" s="335"/>
    </row>
    <row r="33" spans="1:9">
      <c r="A33" s="424">
        <v>27</v>
      </c>
      <c r="B33" s="425" t="s">
        <v>99</v>
      </c>
      <c r="C33" s="709">
        <v>0</v>
      </c>
      <c r="D33" s="709">
        <v>59119760.640000015</v>
      </c>
      <c r="E33" s="709">
        <v>278535.81218270789</v>
      </c>
      <c r="F33" s="709">
        <v>0</v>
      </c>
      <c r="G33" s="709">
        <v>0</v>
      </c>
      <c r="H33" s="423">
        <f t="shared" si="0"/>
        <v>58841224.827817306</v>
      </c>
      <c r="I33" s="335"/>
    </row>
    <row r="34" spans="1:9">
      <c r="A34" s="424">
        <v>28</v>
      </c>
      <c r="B34" s="438" t="s">
        <v>66</v>
      </c>
      <c r="C34" s="711">
        <f>SUM(C7:C33)</f>
        <v>82543697.479999989</v>
      </c>
      <c r="D34" s="711">
        <f>SUM(D7:D33)</f>
        <v>852164340.86999977</v>
      </c>
      <c r="E34" s="711">
        <f>SUM(E7:E33)</f>
        <v>17624681.287373535</v>
      </c>
      <c r="F34" s="711">
        <f>SUM(F7:F33)</f>
        <v>0</v>
      </c>
      <c r="G34" s="711">
        <f>SUM(G7:G33)</f>
        <v>0</v>
      </c>
      <c r="H34" s="423">
        <f t="shared" si="0"/>
        <v>917083357.06262624</v>
      </c>
      <c r="I34" s="335"/>
    </row>
    <row r="35" spans="1:9">
      <c r="A35" s="335"/>
      <c r="B35" s="335"/>
      <c r="C35" s="335"/>
      <c r="D35" s="335"/>
      <c r="E35" s="335"/>
      <c r="F35" s="335"/>
      <c r="G35" s="335"/>
      <c r="H35" s="335"/>
      <c r="I35" s="335"/>
    </row>
    <row r="36" spans="1:9">
      <c r="A36" s="335"/>
      <c r="B36" s="336"/>
      <c r="C36" s="335"/>
      <c r="D36" s="335"/>
      <c r="E36" s="335"/>
      <c r="F36" s="335"/>
      <c r="G36" s="335"/>
      <c r="H36" s="335"/>
      <c r="I36" s="335"/>
    </row>
  </sheetData>
  <mergeCells count="5">
    <mergeCell ref="G5:G6"/>
    <mergeCell ref="A5:B6"/>
    <mergeCell ref="C5:D5"/>
    <mergeCell ref="E5:E6"/>
    <mergeCell ref="F5:F6"/>
  </mergeCells>
  <conditionalFormatting sqref="A5">
    <cfRule type="duplicateValues" dxfId="19" priority="1"/>
    <cfRule type="duplicateValues" dxfId="18" priority="2"/>
  </conditionalFormatting>
  <conditionalFormatting sqref="A5">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15"/>
  <sheetViews>
    <sheetView showGridLines="0" zoomScale="85" zoomScaleNormal="85" workbookViewId="0">
      <selection activeCell="J12" sqref="J12"/>
    </sheetView>
  </sheetViews>
  <sheetFormatPr defaultColWidth="9.140625" defaultRowHeight="12.75"/>
  <cols>
    <col min="1" max="1" width="11.85546875" style="328" bestFit="1" customWidth="1"/>
    <col min="2" max="2" width="108" style="328" bestFit="1" customWidth="1"/>
    <col min="3" max="3" width="35.5703125" style="328" customWidth="1"/>
    <col min="4" max="4" width="38.42578125" style="334" customWidth="1"/>
    <col min="5" max="16384" width="9.140625" style="328"/>
  </cols>
  <sheetData>
    <row r="1" spans="1:4" ht="13.5">
      <c r="A1" s="327" t="s">
        <v>108</v>
      </c>
      <c r="B1" s="270" t="str">
        <f>Info!C2</f>
        <v>სს "ხალიკ ბანკი საქართველო"</v>
      </c>
      <c r="D1" s="328"/>
    </row>
    <row r="2" spans="1:4">
      <c r="A2" s="329" t="s">
        <v>109</v>
      </c>
      <c r="B2" s="331">
        <f>'1. key ratios'!B2</f>
        <v>45657</v>
      </c>
      <c r="D2" s="328"/>
    </row>
    <row r="3" spans="1:4">
      <c r="A3" s="330" t="s">
        <v>543</v>
      </c>
      <c r="D3" s="328"/>
    </row>
    <row r="5" spans="1:4">
      <c r="A5" s="893" t="s">
        <v>879</v>
      </c>
      <c r="B5" s="893"/>
      <c r="C5" s="447" t="s">
        <v>562</v>
      </c>
      <c r="D5" s="447" t="s">
        <v>878</v>
      </c>
    </row>
    <row r="6" spans="1:4">
      <c r="A6" s="446">
        <v>1</v>
      </c>
      <c r="B6" s="440" t="s">
        <v>877</v>
      </c>
      <c r="C6" s="712">
        <v>17992675.740000017</v>
      </c>
      <c r="D6" s="712">
        <v>0</v>
      </c>
    </row>
    <row r="7" spans="1:4">
      <c r="A7" s="443">
        <v>2</v>
      </c>
      <c r="B7" s="440" t="s">
        <v>876</v>
      </c>
      <c r="C7" s="712">
        <f>SUM(C8:C9)</f>
        <v>5366805.0076156361</v>
      </c>
      <c r="D7" s="712">
        <f>SUM(D8:D9)</f>
        <v>0</v>
      </c>
    </row>
    <row r="8" spans="1:4">
      <c r="A8" s="445">
        <v>2.1</v>
      </c>
      <c r="B8" s="444" t="s">
        <v>875</v>
      </c>
      <c r="C8" s="712">
        <v>4954730.9442525301</v>
      </c>
      <c r="D8" s="712">
        <v>0</v>
      </c>
    </row>
    <row r="9" spans="1:4">
      <c r="A9" s="445">
        <v>2.2000000000000002</v>
      </c>
      <c r="B9" s="444" t="s">
        <v>874</v>
      </c>
      <c r="C9" s="712">
        <v>412074.06336310628</v>
      </c>
      <c r="D9" s="712">
        <v>0</v>
      </c>
    </row>
    <row r="10" spans="1:4">
      <c r="A10" s="446">
        <v>3</v>
      </c>
      <c r="B10" s="440" t="s">
        <v>873</v>
      </c>
      <c r="C10" s="712">
        <f>SUM(C11:C13)</f>
        <v>6036892.6077543302</v>
      </c>
      <c r="D10" s="712">
        <f>SUM(D11:D13)</f>
        <v>0</v>
      </c>
    </row>
    <row r="11" spans="1:4">
      <c r="A11" s="445">
        <v>3.1</v>
      </c>
      <c r="B11" s="444" t="s">
        <v>544</v>
      </c>
      <c r="C11" s="712">
        <v>0</v>
      </c>
      <c r="D11" s="712">
        <v>0</v>
      </c>
    </row>
    <row r="12" spans="1:4">
      <c r="A12" s="445">
        <v>3.2</v>
      </c>
      <c r="B12" s="444" t="s">
        <v>872</v>
      </c>
      <c r="C12" s="712">
        <v>5844090.056761384</v>
      </c>
      <c r="D12" s="712">
        <v>0</v>
      </c>
    </row>
    <row r="13" spans="1:4">
      <c r="A13" s="445">
        <v>3.3</v>
      </c>
      <c r="B13" s="444" t="s">
        <v>871</v>
      </c>
      <c r="C13" s="712">
        <v>192802.55099294573</v>
      </c>
      <c r="D13" s="712">
        <v>0</v>
      </c>
    </row>
    <row r="14" spans="1:4">
      <c r="A14" s="443">
        <v>4</v>
      </c>
      <c r="B14" s="442" t="s">
        <v>870</v>
      </c>
      <c r="C14" s="712">
        <v>16247.510138696172</v>
      </c>
      <c r="D14" s="712">
        <v>0</v>
      </c>
    </row>
    <row r="15" spans="1:4">
      <c r="A15" s="441">
        <v>5</v>
      </c>
      <c r="B15" s="440" t="s">
        <v>869</v>
      </c>
      <c r="C15" s="713">
        <f>C6+C7-C10+C14</f>
        <v>17338835.650000021</v>
      </c>
      <c r="D15" s="713">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23"/>
  <sheetViews>
    <sheetView showGridLines="0" zoomScale="70" zoomScaleNormal="70" workbookViewId="0">
      <selection activeCell="J12" sqref="J12"/>
    </sheetView>
  </sheetViews>
  <sheetFormatPr defaultColWidth="9.140625" defaultRowHeight="12.75"/>
  <cols>
    <col min="1" max="1" width="11.85546875" style="435" bestFit="1" customWidth="1"/>
    <col min="2" max="2" width="128.85546875" style="435" bestFit="1" customWidth="1"/>
    <col min="3" max="3" width="37" style="435" customWidth="1"/>
    <col min="4" max="4" width="50.5703125" style="435" customWidth="1"/>
    <col min="5" max="16384" width="9.140625" style="435"/>
  </cols>
  <sheetData>
    <row r="1" spans="1:4" ht="13.5">
      <c r="A1" s="327" t="s">
        <v>108</v>
      </c>
      <c r="B1" s="270" t="str">
        <f>Info!C2</f>
        <v>სს "ხალიკ ბანკი საქართველო"</v>
      </c>
    </row>
    <row r="2" spans="1:4">
      <c r="A2" s="329" t="s">
        <v>109</v>
      </c>
      <c r="B2" s="331">
        <f>'1. key ratios'!B2</f>
        <v>45657</v>
      </c>
    </row>
    <row r="3" spans="1:4">
      <c r="A3" s="330" t="s">
        <v>545</v>
      </c>
    </row>
    <row r="4" spans="1:4">
      <c r="A4" s="330"/>
    </row>
    <row r="5" spans="1:4" ht="15" customHeight="1">
      <c r="A5" s="894" t="s">
        <v>546</v>
      </c>
      <c r="B5" s="895"/>
      <c r="C5" s="898" t="s">
        <v>547</v>
      </c>
      <c r="D5" s="898" t="s">
        <v>548</v>
      </c>
    </row>
    <row r="6" spans="1:4">
      <c r="A6" s="896"/>
      <c r="B6" s="897"/>
      <c r="C6" s="898"/>
      <c r="D6" s="898"/>
    </row>
    <row r="7" spans="1:4">
      <c r="A7" s="438">
        <v>1</v>
      </c>
      <c r="B7" s="428" t="s">
        <v>549</v>
      </c>
      <c r="C7" s="709">
        <v>86131104.549999937</v>
      </c>
      <c r="D7" s="448"/>
    </row>
    <row r="8" spans="1:4">
      <c r="A8" s="425">
        <v>2</v>
      </c>
      <c r="B8" s="425" t="s">
        <v>550</v>
      </c>
      <c r="C8" s="709">
        <v>16689532.048311299</v>
      </c>
      <c r="D8" s="448"/>
    </row>
    <row r="9" spans="1:4">
      <c r="A9" s="425">
        <v>3</v>
      </c>
      <c r="B9" s="451" t="s">
        <v>551</v>
      </c>
      <c r="C9" s="709">
        <v>681034.50168870285</v>
      </c>
      <c r="D9" s="448"/>
    </row>
    <row r="10" spans="1:4">
      <c r="A10" s="425">
        <v>4</v>
      </c>
      <c r="B10" s="425" t="s">
        <v>552</v>
      </c>
      <c r="C10" s="709">
        <f>SUM(C11:C17)</f>
        <v>20957973.619999997</v>
      </c>
      <c r="D10" s="448"/>
    </row>
    <row r="11" spans="1:4">
      <c r="A11" s="425">
        <v>5</v>
      </c>
      <c r="B11" s="450" t="s">
        <v>880</v>
      </c>
      <c r="C11" s="709">
        <v>5288936.861246259</v>
      </c>
      <c r="D11" s="448"/>
    </row>
    <row r="12" spans="1:4">
      <c r="A12" s="425">
        <v>6</v>
      </c>
      <c r="B12" s="450" t="s">
        <v>553</v>
      </c>
      <c r="C12" s="709">
        <v>6146461.9999999991</v>
      </c>
      <c r="D12" s="448"/>
    </row>
    <row r="13" spans="1:4">
      <c r="A13" s="425">
        <v>7</v>
      </c>
      <c r="B13" s="450" t="s">
        <v>556</v>
      </c>
      <c r="C13" s="709">
        <v>0</v>
      </c>
      <c r="D13" s="448"/>
    </row>
    <row r="14" spans="1:4">
      <c r="A14" s="425">
        <v>8</v>
      </c>
      <c r="B14" s="450" t="s">
        <v>554</v>
      </c>
      <c r="C14" s="709">
        <v>179065.24</v>
      </c>
      <c r="D14" s="710">
        <v>171462.37</v>
      </c>
    </row>
    <row r="15" spans="1:4">
      <c r="A15" s="425">
        <v>9</v>
      </c>
      <c r="B15" s="450" t="s">
        <v>555</v>
      </c>
      <c r="C15" s="709">
        <v>0</v>
      </c>
      <c r="D15" s="710">
        <v>0</v>
      </c>
    </row>
    <row r="16" spans="1:4">
      <c r="A16" s="425">
        <v>10</v>
      </c>
      <c r="B16" s="450" t="s">
        <v>557</v>
      </c>
      <c r="C16" s="709">
        <v>9096889.9113702402</v>
      </c>
      <c r="D16" s="710">
        <v>0</v>
      </c>
    </row>
    <row r="17" spans="1:4" ht="25.5">
      <c r="A17" s="425">
        <v>11</v>
      </c>
      <c r="B17" s="450" t="s">
        <v>558</v>
      </c>
      <c r="C17" s="709">
        <v>246619.60738349811</v>
      </c>
      <c r="D17" s="448"/>
    </row>
    <row r="18" spans="1:4">
      <c r="A18" s="438">
        <v>12</v>
      </c>
      <c r="B18" s="449" t="s">
        <v>559</v>
      </c>
      <c r="C18" s="711">
        <f>C7+C8+C9-C10</f>
        <v>82543697.47999993</v>
      </c>
      <c r="D18" s="448"/>
    </row>
    <row r="21" spans="1:4">
      <c r="B21" s="327"/>
    </row>
    <row r="22" spans="1:4">
      <c r="B22" s="329"/>
    </row>
    <row r="23" spans="1:4">
      <c r="B23" s="330"/>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B28"/>
  <sheetViews>
    <sheetView showGridLines="0" zoomScale="80" zoomScaleNormal="80" workbookViewId="0">
      <selection activeCell="J12" sqref="J12"/>
    </sheetView>
  </sheetViews>
  <sheetFormatPr defaultColWidth="9.140625" defaultRowHeight="12.75"/>
  <cols>
    <col min="1" max="1" width="11.85546875" style="435" bestFit="1" customWidth="1"/>
    <col min="2" max="2" width="63.85546875" style="435" customWidth="1"/>
    <col min="3" max="3" width="15.5703125" style="435" customWidth="1"/>
    <col min="4" max="18" width="22.28515625" style="435" customWidth="1"/>
    <col min="19" max="19" width="23.28515625" style="435" bestFit="1" customWidth="1"/>
    <col min="20" max="26" width="22.28515625" style="435" customWidth="1"/>
    <col min="27" max="27" width="23.28515625" style="435" bestFit="1" customWidth="1"/>
    <col min="28" max="28" width="20" style="435" customWidth="1"/>
    <col min="29" max="16384" width="9.140625" style="435"/>
  </cols>
  <sheetData>
    <row r="1" spans="1:28" ht="13.5">
      <c r="A1" s="327" t="s">
        <v>108</v>
      </c>
      <c r="B1" s="270" t="str">
        <f>Info!C2</f>
        <v>სს "ხალიკ ბანკი საქართველო"</v>
      </c>
    </row>
    <row r="2" spans="1:28">
      <c r="A2" s="329" t="s">
        <v>109</v>
      </c>
      <c r="B2" s="331">
        <f>'1. key ratios'!B2</f>
        <v>45657</v>
      </c>
      <c r="C2" s="436"/>
    </row>
    <row r="3" spans="1:28">
      <c r="A3" s="330" t="s">
        <v>560</v>
      </c>
    </row>
    <row r="5" spans="1:28" ht="15" customHeight="1">
      <c r="A5" s="899" t="s">
        <v>893</v>
      </c>
      <c r="B5" s="900"/>
      <c r="C5" s="905" t="s">
        <v>892</v>
      </c>
      <c r="D5" s="906"/>
      <c r="E5" s="906"/>
      <c r="F5" s="906"/>
      <c r="G5" s="906"/>
      <c r="H5" s="906"/>
      <c r="I5" s="906"/>
      <c r="J5" s="906"/>
      <c r="K5" s="906"/>
      <c r="L5" s="906"/>
      <c r="M5" s="906"/>
      <c r="N5" s="906"/>
      <c r="O5" s="906"/>
      <c r="P5" s="906"/>
      <c r="Q5" s="906"/>
      <c r="R5" s="906"/>
      <c r="S5" s="906"/>
      <c r="T5" s="465"/>
      <c r="U5" s="465"/>
      <c r="V5" s="465"/>
      <c r="W5" s="465"/>
      <c r="X5" s="465"/>
      <c r="Y5" s="465"/>
      <c r="Z5" s="465"/>
      <c r="AA5" s="464"/>
      <c r="AB5" s="455"/>
    </row>
    <row r="6" spans="1:28">
      <c r="A6" s="901"/>
      <c r="B6" s="902"/>
      <c r="C6" s="907" t="s">
        <v>66</v>
      </c>
      <c r="D6" s="909" t="s">
        <v>891</v>
      </c>
      <c r="E6" s="909"/>
      <c r="F6" s="909"/>
      <c r="G6" s="909"/>
      <c r="H6" s="910" t="s">
        <v>890</v>
      </c>
      <c r="I6" s="911"/>
      <c r="J6" s="911"/>
      <c r="K6" s="912"/>
      <c r="L6" s="463"/>
      <c r="M6" s="913" t="s">
        <v>889</v>
      </c>
      <c r="N6" s="913"/>
      <c r="O6" s="913"/>
      <c r="P6" s="913"/>
      <c r="Q6" s="913"/>
      <c r="R6" s="913"/>
      <c r="S6" s="889"/>
      <c r="T6" s="462"/>
      <c r="U6" s="892" t="s">
        <v>888</v>
      </c>
      <c r="V6" s="892"/>
      <c r="W6" s="892"/>
      <c r="X6" s="892"/>
      <c r="Y6" s="892"/>
      <c r="Z6" s="892"/>
      <c r="AA6" s="890"/>
      <c r="AB6" s="461"/>
    </row>
    <row r="7" spans="1:28" ht="25.5">
      <c r="A7" s="903"/>
      <c r="B7" s="904"/>
      <c r="C7" s="908"/>
      <c r="D7" s="460"/>
      <c r="E7" s="456" t="s">
        <v>561</v>
      </c>
      <c r="F7" s="432" t="s">
        <v>886</v>
      </c>
      <c r="G7" s="432" t="s">
        <v>887</v>
      </c>
      <c r="H7" s="459"/>
      <c r="I7" s="456" t="s">
        <v>561</v>
      </c>
      <c r="J7" s="432" t="s">
        <v>886</v>
      </c>
      <c r="K7" s="432" t="s">
        <v>887</v>
      </c>
      <c r="L7" s="458"/>
      <c r="M7" s="456" t="s">
        <v>561</v>
      </c>
      <c r="N7" s="432" t="s">
        <v>886</v>
      </c>
      <c r="O7" s="432" t="s">
        <v>885</v>
      </c>
      <c r="P7" s="432" t="s">
        <v>884</v>
      </c>
      <c r="Q7" s="432" t="s">
        <v>883</v>
      </c>
      <c r="R7" s="432" t="s">
        <v>882</v>
      </c>
      <c r="S7" s="432" t="s">
        <v>881</v>
      </c>
      <c r="T7" s="457"/>
      <c r="U7" s="456" t="s">
        <v>561</v>
      </c>
      <c r="V7" s="432" t="s">
        <v>886</v>
      </c>
      <c r="W7" s="432" t="s">
        <v>885</v>
      </c>
      <c r="X7" s="432" t="s">
        <v>884</v>
      </c>
      <c r="Y7" s="432" t="s">
        <v>883</v>
      </c>
      <c r="Z7" s="432" t="s">
        <v>882</v>
      </c>
      <c r="AA7" s="432" t="s">
        <v>881</v>
      </c>
      <c r="AB7" s="455"/>
    </row>
    <row r="8" spans="1:28">
      <c r="A8" s="454">
        <v>1</v>
      </c>
      <c r="B8" s="428" t="s">
        <v>562</v>
      </c>
      <c r="C8" s="711">
        <v>773473492.74000049</v>
      </c>
      <c r="D8" s="709">
        <v>641607601.73000038</v>
      </c>
      <c r="E8" s="709">
        <v>31715456.799999997</v>
      </c>
      <c r="F8" s="709">
        <v>0</v>
      </c>
      <c r="G8" s="709">
        <v>0</v>
      </c>
      <c r="H8" s="709">
        <v>49322193.530000001</v>
      </c>
      <c r="I8" s="709">
        <v>12172208.24</v>
      </c>
      <c r="J8" s="709">
        <v>12526739.91</v>
      </c>
      <c r="K8" s="709">
        <v>0</v>
      </c>
      <c r="L8" s="709">
        <v>80360777.949999973</v>
      </c>
      <c r="M8" s="709">
        <v>7815455.0599999996</v>
      </c>
      <c r="N8" s="709">
        <v>3727579.9</v>
      </c>
      <c r="O8" s="709">
        <v>6664733.7999999989</v>
      </c>
      <c r="P8" s="709">
        <v>5380403.9500000011</v>
      </c>
      <c r="Q8" s="709">
        <v>12371130.399999999</v>
      </c>
      <c r="R8" s="709">
        <v>6938102.379999999</v>
      </c>
      <c r="S8" s="709">
        <v>1920171.31</v>
      </c>
      <c r="T8" s="709">
        <v>2182919.5300000003</v>
      </c>
      <c r="U8" s="709">
        <v>0</v>
      </c>
      <c r="V8" s="709">
        <v>0</v>
      </c>
      <c r="W8" s="709">
        <v>0</v>
      </c>
      <c r="X8" s="709">
        <v>0</v>
      </c>
      <c r="Y8" s="709">
        <v>82463.170000000013</v>
      </c>
      <c r="Z8" s="709">
        <v>2010169.1999999997</v>
      </c>
      <c r="AA8" s="709">
        <v>90287.16</v>
      </c>
      <c r="AB8" s="452"/>
    </row>
    <row r="9" spans="1:28">
      <c r="A9" s="424">
        <v>1.1000000000000001</v>
      </c>
      <c r="B9" s="453" t="s">
        <v>563</v>
      </c>
      <c r="C9" s="714">
        <v>0</v>
      </c>
      <c r="D9" s="709">
        <v>0</v>
      </c>
      <c r="E9" s="709">
        <v>0</v>
      </c>
      <c r="F9" s="709">
        <v>0</v>
      </c>
      <c r="G9" s="709">
        <v>0</v>
      </c>
      <c r="H9" s="709">
        <v>0</v>
      </c>
      <c r="I9" s="709">
        <v>0</v>
      </c>
      <c r="J9" s="709">
        <v>0</v>
      </c>
      <c r="K9" s="709">
        <v>0</v>
      </c>
      <c r="L9" s="709">
        <v>0</v>
      </c>
      <c r="M9" s="709">
        <v>0</v>
      </c>
      <c r="N9" s="709">
        <v>0</v>
      </c>
      <c r="O9" s="709">
        <v>0</v>
      </c>
      <c r="P9" s="709">
        <v>0</v>
      </c>
      <c r="Q9" s="709">
        <v>0</v>
      </c>
      <c r="R9" s="709">
        <v>0</v>
      </c>
      <c r="S9" s="709">
        <v>0</v>
      </c>
      <c r="T9" s="709">
        <v>0</v>
      </c>
      <c r="U9" s="709">
        <v>0</v>
      </c>
      <c r="V9" s="709">
        <v>0</v>
      </c>
      <c r="W9" s="709">
        <v>0</v>
      </c>
      <c r="X9" s="709">
        <v>0</v>
      </c>
      <c r="Y9" s="709">
        <v>0</v>
      </c>
      <c r="Z9" s="709">
        <v>0</v>
      </c>
      <c r="AA9" s="709">
        <v>0</v>
      </c>
      <c r="AB9" s="452"/>
    </row>
    <row r="10" spans="1:28">
      <c r="A10" s="424">
        <v>1.2</v>
      </c>
      <c r="B10" s="453" t="s">
        <v>564</v>
      </c>
      <c r="C10" s="714">
        <v>0</v>
      </c>
      <c r="D10" s="709">
        <v>0</v>
      </c>
      <c r="E10" s="709">
        <v>0</v>
      </c>
      <c r="F10" s="709">
        <v>0</v>
      </c>
      <c r="G10" s="709">
        <v>0</v>
      </c>
      <c r="H10" s="709">
        <v>0</v>
      </c>
      <c r="I10" s="709">
        <v>0</v>
      </c>
      <c r="J10" s="709">
        <v>0</v>
      </c>
      <c r="K10" s="709">
        <v>0</v>
      </c>
      <c r="L10" s="709">
        <v>0</v>
      </c>
      <c r="M10" s="709">
        <v>0</v>
      </c>
      <c r="N10" s="709">
        <v>0</v>
      </c>
      <c r="O10" s="709">
        <v>0</v>
      </c>
      <c r="P10" s="709">
        <v>0</v>
      </c>
      <c r="Q10" s="709">
        <v>0</v>
      </c>
      <c r="R10" s="709">
        <v>0</v>
      </c>
      <c r="S10" s="709">
        <v>0</v>
      </c>
      <c r="T10" s="709">
        <v>0</v>
      </c>
      <c r="U10" s="709">
        <v>0</v>
      </c>
      <c r="V10" s="709">
        <v>0</v>
      </c>
      <c r="W10" s="709">
        <v>0</v>
      </c>
      <c r="X10" s="709">
        <v>0</v>
      </c>
      <c r="Y10" s="709">
        <v>0</v>
      </c>
      <c r="Z10" s="709">
        <v>0</v>
      </c>
      <c r="AA10" s="709">
        <v>0</v>
      </c>
      <c r="AB10" s="452"/>
    </row>
    <row r="11" spans="1:28">
      <c r="A11" s="424">
        <v>1.3</v>
      </c>
      <c r="B11" s="453" t="s">
        <v>565</v>
      </c>
      <c r="C11" s="714">
        <v>0</v>
      </c>
      <c r="D11" s="709">
        <v>0</v>
      </c>
      <c r="E11" s="709">
        <v>0</v>
      </c>
      <c r="F11" s="709">
        <v>0</v>
      </c>
      <c r="G11" s="709">
        <v>0</v>
      </c>
      <c r="H11" s="709">
        <v>0</v>
      </c>
      <c r="I11" s="709">
        <v>0</v>
      </c>
      <c r="J11" s="709">
        <v>0</v>
      </c>
      <c r="K11" s="709">
        <v>0</v>
      </c>
      <c r="L11" s="709">
        <v>0</v>
      </c>
      <c r="M11" s="709">
        <v>0</v>
      </c>
      <c r="N11" s="709">
        <v>0</v>
      </c>
      <c r="O11" s="709">
        <v>0</v>
      </c>
      <c r="P11" s="709">
        <v>0</v>
      </c>
      <c r="Q11" s="709">
        <v>0</v>
      </c>
      <c r="R11" s="709">
        <v>0</v>
      </c>
      <c r="S11" s="709">
        <v>0</v>
      </c>
      <c r="T11" s="709">
        <v>0</v>
      </c>
      <c r="U11" s="709">
        <v>0</v>
      </c>
      <c r="V11" s="709">
        <v>0</v>
      </c>
      <c r="W11" s="709">
        <v>0</v>
      </c>
      <c r="X11" s="709">
        <v>0</v>
      </c>
      <c r="Y11" s="709">
        <v>0</v>
      </c>
      <c r="Z11" s="709">
        <v>0</v>
      </c>
      <c r="AA11" s="709">
        <v>0</v>
      </c>
      <c r="AB11" s="452"/>
    </row>
    <row r="12" spans="1:28">
      <c r="A12" s="424">
        <v>1.4</v>
      </c>
      <c r="B12" s="453" t="s">
        <v>566</v>
      </c>
      <c r="C12" s="714">
        <v>49697568.559999995</v>
      </c>
      <c r="D12" s="709">
        <v>48747176.229999989</v>
      </c>
      <c r="E12" s="709">
        <v>3160458.0900000003</v>
      </c>
      <c r="F12" s="709">
        <v>0</v>
      </c>
      <c r="G12" s="709">
        <v>0</v>
      </c>
      <c r="H12" s="709">
        <v>0</v>
      </c>
      <c r="I12" s="709">
        <v>0</v>
      </c>
      <c r="J12" s="709">
        <v>0</v>
      </c>
      <c r="K12" s="709">
        <v>0</v>
      </c>
      <c r="L12" s="709">
        <v>888488.52</v>
      </c>
      <c r="M12" s="709">
        <v>84204</v>
      </c>
      <c r="N12" s="709">
        <v>0</v>
      </c>
      <c r="O12" s="709">
        <v>0</v>
      </c>
      <c r="P12" s="709">
        <v>0</v>
      </c>
      <c r="Q12" s="709">
        <v>0</v>
      </c>
      <c r="R12" s="709">
        <v>804284.52</v>
      </c>
      <c r="S12" s="709">
        <v>0</v>
      </c>
      <c r="T12" s="709">
        <v>61903.81</v>
      </c>
      <c r="U12" s="709">
        <v>0</v>
      </c>
      <c r="V12" s="709">
        <v>0</v>
      </c>
      <c r="W12" s="709">
        <v>0</v>
      </c>
      <c r="X12" s="709">
        <v>0</v>
      </c>
      <c r="Y12" s="709">
        <v>0</v>
      </c>
      <c r="Z12" s="709">
        <v>0</v>
      </c>
      <c r="AA12" s="709">
        <v>61903.81</v>
      </c>
      <c r="AB12" s="452"/>
    </row>
    <row r="13" spans="1:28">
      <c r="A13" s="424">
        <v>1.5</v>
      </c>
      <c r="B13" s="453" t="s">
        <v>567</v>
      </c>
      <c r="C13" s="714">
        <v>383124079.7700001</v>
      </c>
      <c r="D13" s="709">
        <v>306512739.49000007</v>
      </c>
      <c r="E13" s="709">
        <v>17749444.260000002</v>
      </c>
      <c r="F13" s="709">
        <v>0</v>
      </c>
      <c r="G13" s="709">
        <v>0</v>
      </c>
      <c r="H13" s="709">
        <v>29671655.129999999</v>
      </c>
      <c r="I13" s="709">
        <v>9233996.209999999</v>
      </c>
      <c r="J13" s="709">
        <v>6185498.25</v>
      </c>
      <c r="K13" s="709">
        <v>0</v>
      </c>
      <c r="L13" s="709">
        <v>45156302.79999999</v>
      </c>
      <c r="M13" s="709">
        <v>6122926.1200000001</v>
      </c>
      <c r="N13" s="709">
        <v>629520.14000000013</v>
      </c>
      <c r="O13" s="709">
        <v>2888828.4799999995</v>
      </c>
      <c r="P13" s="709">
        <v>2656710.7100000004</v>
      </c>
      <c r="Q13" s="709">
        <v>4376096.34</v>
      </c>
      <c r="R13" s="709">
        <v>2645710.1</v>
      </c>
      <c r="S13" s="709">
        <v>1184531.83</v>
      </c>
      <c r="T13" s="709">
        <v>1783382.35</v>
      </c>
      <c r="U13" s="709">
        <v>0</v>
      </c>
      <c r="V13" s="709">
        <v>0</v>
      </c>
      <c r="W13" s="709">
        <v>0</v>
      </c>
      <c r="X13" s="709">
        <v>0</v>
      </c>
      <c r="Y13" s="709">
        <v>38900.26</v>
      </c>
      <c r="Z13" s="709">
        <v>1744482.0899999999</v>
      </c>
      <c r="AA13" s="709">
        <v>0</v>
      </c>
      <c r="AB13" s="452"/>
    </row>
    <row r="14" spans="1:28">
      <c r="A14" s="424">
        <v>1.6</v>
      </c>
      <c r="B14" s="453" t="s">
        <v>568</v>
      </c>
      <c r="C14" s="714">
        <v>340651844.41000032</v>
      </c>
      <c r="D14" s="709">
        <v>286347686.01000035</v>
      </c>
      <c r="E14" s="709">
        <v>10805554.449999997</v>
      </c>
      <c r="F14" s="709">
        <v>0</v>
      </c>
      <c r="G14" s="709">
        <v>0</v>
      </c>
      <c r="H14" s="709">
        <v>19650538.399999999</v>
      </c>
      <c r="I14" s="709">
        <v>2938212.0300000007</v>
      </c>
      <c r="J14" s="709">
        <v>6341241.6600000011</v>
      </c>
      <c r="K14" s="709">
        <v>0</v>
      </c>
      <c r="L14" s="709">
        <v>34315986.62999998</v>
      </c>
      <c r="M14" s="709">
        <v>1608324.9399999997</v>
      </c>
      <c r="N14" s="709">
        <v>3098059.76</v>
      </c>
      <c r="O14" s="709">
        <v>3775905.32</v>
      </c>
      <c r="P14" s="709">
        <v>2723693.24</v>
      </c>
      <c r="Q14" s="709">
        <v>7995034.0599999987</v>
      </c>
      <c r="R14" s="709">
        <v>3488107.7599999993</v>
      </c>
      <c r="S14" s="709">
        <v>735639.47999999986</v>
      </c>
      <c r="T14" s="709">
        <v>337633.37000000005</v>
      </c>
      <c r="U14" s="709">
        <v>0</v>
      </c>
      <c r="V14" s="709">
        <v>0</v>
      </c>
      <c r="W14" s="709">
        <v>0</v>
      </c>
      <c r="X14" s="709">
        <v>0</v>
      </c>
      <c r="Y14" s="709">
        <v>43562.91</v>
      </c>
      <c r="Z14" s="709">
        <v>265687.11</v>
      </c>
      <c r="AA14" s="709">
        <v>28383.35</v>
      </c>
      <c r="AB14" s="452"/>
    </row>
    <row r="15" spans="1:28">
      <c r="A15" s="454">
        <v>2</v>
      </c>
      <c r="B15" s="438" t="s">
        <v>569</v>
      </c>
      <c r="C15" s="711">
        <v>6795877.96</v>
      </c>
      <c r="D15" s="709">
        <v>6795877.96</v>
      </c>
      <c r="E15" s="709">
        <v>0</v>
      </c>
      <c r="F15" s="709">
        <v>0</v>
      </c>
      <c r="G15" s="709">
        <v>0</v>
      </c>
      <c r="H15" s="709">
        <v>0</v>
      </c>
      <c r="I15" s="709">
        <v>0</v>
      </c>
      <c r="J15" s="709">
        <v>0</v>
      </c>
      <c r="K15" s="709">
        <v>0</v>
      </c>
      <c r="L15" s="709">
        <v>0</v>
      </c>
      <c r="M15" s="709">
        <v>0</v>
      </c>
      <c r="N15" s="709">
        <v>0</v>
      </c>
      <c r="O15" s="709">
        <v>0</v>
      </c>
      <c r="P15" s="709">
        <v>0</v>
      </c>
      <c r="Q15" s="709">
        <v>0</v>
      </c>
      <c r="R15" s="709">
        <v>0</v>
      </c>
      <c r="S15" s="709">
        <v>0</v>
      </c>
      <c r="T15" s="709">
        <v>0</v>
      </c>
      <c r="U15" s="709">
        <v>0</v>
      </c>
      <c r="V15" s="709">
        <v>0</v>
      </c>
      <c r="W15" s="709">
        <v>0</v>
      </c>
      <c r="X15" s="709">
        <v>0</v>
      </c>
      <c r="Y15" s="709">
        <v>0</v>
      </c>
      <c r="Z15" s="709">
        <v>0</v>
      </c>
      <c r="AA15" s="709">
        <v>0</v>
      </c>
      <c r="AB15" s="452"/>
    </row>
    <row r="16" spans="1:28">
      <c r="A16" s="424">
        <v>2.1</v>
      </c>
      <c r="B16" s="453" t="s">
        <v>563</v>
      </c>
      <c r="C16" s="714">
        <v>0</v>
      </c>
      <c r="D16" s="709">
        <v>0</v>
      </c>
      <c r="E16" s="709">
        <v>0</v>
      </c>
      <c r="F16" s="709">
        <v>0</v>
      </c>
      <c r="G16" s="709">
        <v>0</v>
      </c>
      <c r="H16" s="709">
        <v>0</v>
      </c>
      <c r="I16" s="709">
        <v>0</v>
      </c>
      <c r="J16" s="709">
        <v>0</v>
      </c>
      <c r="K16" s="709">
        <v>0</v>
      </c>
      <c r="L16" s="709">
        <v>0</v>
      </c>
      <c r="M16" s="709">
        <v>0</v>
      </c>
      <c r="N16" s="709">
        <v>0</v>
      </c>
      <c r="O16" s="709">
        <v>0</v>
      </c>
      <c r="P16" s="709">
        <v>0</v>
      </c>
      <c r="Q16" s="709">
        <v>0</v>
      </c>
      <c r="R16" s="709">
        <v>0</v>
      </c>
      <c r="S16" s="709">
        <v>0</v>
      </c>
      <c r="T16" s="709">
        <v>0</v>
      </c>
      <c r="U16" s="709">
        <v>0</v>
      </c>
      <c r="V16" s="709">
        <v>0</v>
      </c>
      <c r="W16" s="709">
        <v>0</v>
      </c>
      <c r="X16" s="709">
        <v>0</v>
      </c>
      <c r="Y16" s="709">
        <v>0</v>
      </c>
      <c r="Z16" s="709">
        <v>0</v>
      </c>
      <c r="AA16" s="709">
        <v>0</v>
      </c>
      <c r="AB16" s="452"/>
    </row>
    <row r="17" spans="1:28">
      <c r="A17" s="424">
        <v>2.2000000000000002</v>
      </c>
      <c r="B17" s="453" t="s">
        <v>564</v>
      </c>
      <c r="C17" s="714">
        <v>6795877.96</v>
      </c>
      <c r="D17" s="709">
        <v>6795877.96</v>
      </c>
      <c r="E17" s="709">
        <v>0</v>
      </c>
      <c r="F17" s="709">
        <v>0</v>
      </c>
      <c r="G17" s="709">
        <v>0</v>
      </c>
      <c r="H17" s="709">
        <v>0</v>
      </c>
      <c r="I17" s="709">
        <v>0</v>
      </c>
      <c r="J17" s="709">
        <v>0</v>
      </c>
      <c r="K17" s="709">
        <v>0</v>
      </c>
      <c r="L17" s="709">
        <v>0</v>
      </c>
      <c r="M17" s="709">
        <v>0</v>
      </c>
      <c r="N17" s="709">
        <v>0</v>
      </c>
      <c r="O17" s="709">
        <v>0</v>
      </c>
      <c r="P17" s="709">
        <v>0</v>
      </c>
      <c r="Q17" s="709">
        <v>0</v>
      </c>
      <c r="R17" s="709">
        <v>0</v>
      </c>
      <c r="S17" s="709">
        <v>0</v>
      </c>
      <c r="T17" s="709">
        <v>0</v>
      </c>
      <c r="U17" s="709">
        <v>0</v>
      </c>
      <c r="V17" s="709">
        <v>0</v>
      </c>
      <c r="W17" s="709">
        <v>0</v>
      </c>
      <c r="X17" s="709">
        <v>0</v>
      </c>
      <c r="Y17" s="709">
        <v>0</v>
      </c>
      <c r="Z17" s="709">
        <v>0</v>
      </c>
      <c r="AA17" s="709">
        <v>0</v>
      </c>
      <c r="AB17" s="452"/>
    </row>
    <row r="18" spans="1:28">
      <c r="A18" s="424">
        <v>2.2999999999999998</v>
      </c>
      <c r="B18" s="453" t="s">
        <v>565</v>
      </c>
      <c r="C18" s="714">
        <v>0</v>
      </c>
      <c r="D18" s="709">
        <v>0</v>
      </c>
      <c r="E18" s="709">
        <v>0</v>
      </c>
      <c r="F18" s="709">
        <v>0</v>
      </c>
      <c r="G18" s="709">
        <v>0</v>
      </c>
      <c r="H18" s="709">
        <v>0</v>
      </c>
      <c r="I18" s="709">
        <v>0</v>
      </c>
      <c r="J18" s="709">
        <v>0</v>
      </c>
      <c r="K18" s="709">
        <v>0</v>
      </c>
      <c r="L18" s="709">
        <v>0</v>
      </c>
      <c r="M18" s="709">
        <v>0</v>
      </c>
      <c r="N18" s="709">
        <v>0</v>
      </c>
      <c r="O18" s="709">
        <v>0</v>
      </c>
      <c r="P18" s="709">
        <v>0</v>
      </c>
      <c r="Q18" s="709">
        <v>0</v>
      </c>
      <c r="R18" s="709">
        <v>0</v>
      </c>
      <c r="S18" s="709">
        <v>0</v>
      </c>
      <c r="T18" s="709">
        <v>0</v>
      </c>
      <c r="U18" s="709">
        <v>0</v>
      </c>
      <c r="V18" s="709">
        <v>0</v>
      </c>
      <c r="W18" s="709">
        <v>0</v>
      </c>
      <c r="X18" s="709">
        <v>0</v>
      </c>
      <c r="Y18" s="709">
        <v>0</v>
      </c>
      <c r="Z18" s="709">
        <v>0</v>
      </c>
      <c r="AA18" s="709">
        <v>0</v>
      </c>
      <c r="AB18" s="452"/>
    </row>
    <row r="19" spans="1:28">
      <c r="A19" s="424">
        <v>2.4</v>
      </c>
      <c r="B19" s="453" t="s">
        <v>566</v>
      </c>
      <c r="C19" s="714">
        <v>0</v>
      </c>
      <c r="D19" s="709">
        <v>0</v>
      </c>
      <c r="E19" s="709">
        <v>0</v>
      </c>
      <c r="F19" s="709">
        <v>0</v>
      </c>
      <c r="G19" s="709">
        <v>0</v>
      </c>
      <c r="H19" s="709">
        <v>0</v>
      </c>
      <c r="I19" s="709">
        <v>0</v>
      </c>
      <c r="J19" s="709">
        <v>0</v>
      </c>
      <c r="K19" s="709">
        <v>0</v>
      </c>
      <c r="L19" s="709">
        <v>0</v>
      </c>
      <c r="M19" s="709">
        <v>0</v>
      </c>
      <c r="N19" s="709">
        <v>0</v>
      </c>
      <c r="O19" s="709">
        <v>0</v>
      </c>
      <c r="P19" s="709">
        <v>0</v>
      </c>
      <c r="Q19" s="709">
        <v>0</v>
      </c>
      <c r="R19" s="709">
        <v>0</v>
      </c>
      <c r="S19" s="709">
        <v>0</v>
      </c>
      <c r="T19" s="709">
        <v>0</v>
      </c>
      <c r="U19" s="709">
        <v>0</v>
      </c>
      <c r="V19" s="709">
        <v>0</v>
      </c>
      <c r="W19" s="709">
        <v>0</v>
      </c>
      <c r="X19" s="709">
        <v>0</v>
      </c>
      <c r="Y19" s="709">
        <v>0</v>
      </c>
      <c r="Z19" s="709">
        <v>0</v>
      </c>
      <c r="AA19" s="709">
        <v>0</v>
      </c>
      <c r="AB19" s="452"/>
    </row>
    <row r="20" spans="1:28">
      <c r="A20" s="424">
        <v>2.5</v>
      </c>
      <c r="B20" s="453" t="s">
        <v>567</v>
      </c>
      <c r="C20" s="714">
        <v>0</v>
      </c>
      <c r="D20" s="709">
        <v>0</v>
      </c>
      <c r="E20" s="709">
        <v>0</v>
      </c>
      <c r="F20" s="709">
        <v>0</v>
      </c>
      <c r="G20" s="709">
        <v>0</v>
      </c>
      <c r="H20" s="709">
        <v>0</v>
      </c>
      <c r="I20" s="709">
        <v>0</v>
      </c>
      <c r="J20" s="709">
        <v>0</v>
      </c>
      <c r="K20" s="709">
        <v>0</v>
      </c>
      <c r="L20" s="709">
        <v>0</v>
      </c>
      <c r="M20" s="709">
        <v>0</v>
      </c>
      <c r="N20" s="709">
        <v>0</v>
      </c>
      <c r="O20" s="709">
        <v>0</v>
      </c>
      <c r="P20" s="709">
        <v>0</v>
      </c>
      <c r="Q20" s="709">
        <v>0</v>
      </c>
      <c r="R20" s="709">
        <v>0</v>
      </c>
      <c r="S20" s="709">
        <v>0</v>
      </c>
      <c r="T20" s="709">
        <v>0</v>
      </c>
      <c r="U20" s="709">
        <v>0</v>
      </c>
      <c r="V20" s="709">
        <v>0</v>
      </c>
      <c r="W20" s="709">
        <v>0</v>
      </c>
      <c r="X20" s="709">
        <v>0</v>
      </c>
      <c r="Y20" s="709">
        <v>0</v>
      </c>
      <c r="Z20" s="709">
        <v>0</v>
      </c>
      <c r="AA20" s="709">
        <v>0</v>
      </c>
      <c r="AB20" s="452"/>
    </row>
    <row r="21" spans="1:28">
      <c r="A21" s="424">
        <v>2.6</v>
      </c>
      <c r="B21" s="453" t="s">
        <v>568</v>
      </c>
      <c r="C21" s="714">
        <v>0</v>
      </c>
      <c r="D21" s="709">
        <v>0</v>
      </c>
      <c r="E21" s="709">
        <v>0</v>
      </c>
      <c r="F21" s="709">
        <v>0</v>
      </c>
      <c r="G21" s="709">
        <v>0</v>
      </c>
      <c r="H21" s="709">
        <v>0</v>
      </c>
      <c r="I21" s="709">
        <v>0</v>
      </c>
      <c r="J21" s="709">
        <v>0</v>
      </c>
      <c r="K21" s="709">
        <v>0</v>
      </c>
      <c r="L21" s="709">
        <v>0</v>
      </c>
      <c r="M21" s="709">
        <v>0</v>
      </c>
      <c r="N21" s="709">
        <v>0</v>
      </c>
      <c r="O21" s="709">
        <v>0</v>
      </c>
      <c r="P21" s="709">
        <v>0</v>
      </c>
      <c r="Q21" s="709">
        <v>0</v>
      </c>
      <c r="R21" s="709">
        <v>0</v>
      </c>
      <c r="S21" s="709">
        <v>0</v>
      </c>
      <c r="T21" s="709">
        <v>0</v>
      </c>
      <c r="U21" s="709">
        <v>0</v>
      </c>
      <c r="V21" s="709">
        <v>0</v>
      </c>
      <c r="W21" s="709">
        <v>0</v>
      </c>
      <c r="X21" s="709">
        <v>0</v>
      </c>
      <c r="Y21" s="709">
        <v>0</v>
      </c>
      <c r="Z21" s="709">
        <v>0</v>
      </c>
      <c r="AA21" s="709">
        <v>0</v>
      </c>
      <c r="AB21" s="452"/>
    </row>
    <row r="22" spans="1:28">
      <c r="A22" s="454">
        <v>3</v>
      </c>
      <c r="B22" s="428" t="s">
        <v>570</v>
      </c>
      <c r="C22" s="711">
        <v>71386510.659999996</v>
      </c>
      <c r="D22" s="711">
        <v>65792667.00999999</v>
      </c>
      <c r="E22" s="715">
        <v>0</v>
      </c>
      <c r="F22" s="715">
        <v>0</v>
      </c>
      <c r="G22" s="715">
        <v>0</v>
      </c>
      <c r="H22" s="711">
        <v>5407609.9000000004</v>
      </c>
      <c r="I22" s="715">
        <v>0</v>
      </c>
      <c r="J22" s="715">
        <v>0</v>
      </c>
      <c r="K22" s="715">
        <v>0</v>
      </c>
      <c r="L22" s="711">
        <v>186233.75</v>
      </c>
      <c r="M22" s="715">
        <v>0</v>
      </c>
      <c r="N22" s="715">
        <v>0</v>
      </c>
      <c r="O22" s="715">
        <v>0</v>
      </c>
      <c r="P22" s="715">
        <v>0</v>
      </c>
      <c r="Q22" s="715">
        <v>0</v>
      </c>
      <c r="R22" s="715">
        <v>0</v>
      </c>
      <c r="S22" s="715">
        <v>0</v>
      </c>
      <c r="T22" s="711">
        <v>0</v>
      </c>
      <c r="U22" s="715">
        <v>0</v>
      </c>
      <c r="V22" s="715">
        <v>0</v>
      </c>
      <c r="W22" s="715">
        <v>0</v>
      </c>
      <c r="X22" s="715">
        <v>0</v>
      </c>
      <c r="Y22" s="715">
        <v>0</v>
      </c>
      <c r="Z22" s="715">
        <v>0</v>
      </c>
      <c r="AA22" s="715">
        <v>0</v>
      </c>
      <c r="AB22" s="452"/>
    </row>
    <row r="23" spans="1:28">
      <c r="A23" s="424">
        <v>3.1</v>
      </c>
      <c r="B23" s="453" t="s">
        <v>563</v>
      </c>
      <c r="C23" s="714">
        <v>0</v>
      </c>
      <c r="D23" s="711">
        <v>0</v>
      </c>
      <c r="E23" s="715">
        <v>0</v>
      </c>
      <c r="F23" s="715">
        <v>0</v>
      </c>
      <c r="G23" s="715">
        <v>0</v>
      </c>
      <c r="H23" s="711">
        <v>0</v>
      </c>
      <c r="I23" s="715">
        <v>0</v>
      </c>
      <c r="J23" s="715">
        <v>0</v>
      </c>
      <c r="K23" s="715">
        <v>0</v>
      </c>
      <c r="L23" s="711">
        <v>0</v>
      </c>
      <c r="M23" s="715">
        <v>0</v>
      </c>
      <c r="N23" s="715">
        <v>0</v>
      </c>
      <c r="O23" s="715">
        <v>0</v>
      </c>
      <c r="P23" s="715">
        <v>0</v>
      </c>
      <c r="Q23" s="715">
        <v>0</v>
      </c>
      <c r="R23" s="715">
        <v>0</v>
      </c>
      <c r="S23" s="715">
        <v>0</v>
      </c>
      <c r="T23" s="711">
        <v>0</v>
      </c>
      <c r="U23" s="715">
        <v>0</v>
      </c>
      <c r="V23" s="715">
        <v>0</v>
      </c>
      <c r="W23" s="715">
        <v>0</v>
      </c>
      <c r="X23" s="715">
        <v>0</v>
      </c>
      <c r="Y23" s="715">
        <v>0</v>
      </c>
      <c r="Z23" s="715">
        <v>0</v>
      </c>
      <c r="AA23" s="715">
        <v>0</v>
      </c>
      <c r="AB23" s="452"/>
    </row>
    <row r="24" spans="1:28">
      <c r="A24" s="424">
        <v>3.2</v>
      </c>
      <c r="B24" s="453" t="s">
        <v>564</v>
      </c>
      <c r="C24" s="714">
        <v>0</v>
      </c>
      <c r="D24" s="711">
        <v>0</v>
      </c>
      <c r="E24" s="715">
        <v>0</v>
      </c>
      <c r="F24" s="715">
        <v>0</v>
      </c>
      <c r="G24" s="715">
        <v>0</v>
      </c>
      <c r="H24" s="711">
        <v>0</v>
      </c>
      <c r="I24" s="715">
        <v>0</v>
      </c>
      <c r="J24" s="715">
        <v>0</v>
      </c>
      <c r="K24" s="715">
        <v>0</v>
      </c>
      <c r="L24" s="711">
        <v>0</v>
      </c>
      <c r="M24" s="715">
        <v>0</v>
      </c>
      <c r="N24" s="715">
        <v>0</v>
      </c>
      <c r="O24" s="715">
        <v>0</v>
      </c>
      <c r="P24" s="715">
        <v>0</v>
      </c>
      <c r="Q24" s="715">
        <v>0</v>
      </c>
      <c r="R24" s="715">
        <v>0</v>
      </c>
      <c r="S24" s="715">
        <v>0</v>
      </c>
      <c r="T24" s="711">
        <v>0</v>
      </c>
      <c r="U24" s="715">
        <v>0</v>
      </c>
      <c r="V24" s="715">
        <v>0</v>
      </c>
      <c r="W24" s="715">
        <v>0</v>
      </c>
      <c r="X24" s="715">
        <v>0</v>
      </c>
      <c r="Y24" s="715">
        <v>0</v>
      </c>
      <c r="Z24" s="715">
        <v>0</v>
      </c>
      <c r="AA24" s="715">
        <v>0</v>
      </c>
      <c r="AB24" s="452"/>
    </row>
    <row r="25" spans="1:28">
      <c r="A25" s="424">
        <v>3.3</v>
      </c>
      <c r="B25" s="453" t="s">
        <v>565</v>
      </c>
      <c r="C25" s="714">
        <v>0</v>
      </c>
      <c r="D25" s="711">
        <v>0</v>
      </c>
      <c r="E25" s="715">
        <v>0</v>
      </c>
      <c r="F25" s="715">
        <v>0</v>
      </c>
      <c r="G25" s="715">
        <v>0</v>
      </c>
      <c r="H25" s="711">
        <v>0</v>
      </c>
      <c r="I25" s="715">
        <v>0</v>
      </c>
      <c r="J25" s="715">
        <v>0</v>
      </c>
      <c r="K25" s="715">
        <v>0</v>
      </c>
      <c r="L25" s="711">
        <v>0</v>
      </c>
      <c r="M25" s="715">
        <v>0</v>
      </c>
      <c r="N25" s="715">
        <v>0</v>
      </c>
      <c r="O25" s="715">
        <v>0</v>
      </c>
      <c r="P25" s="715">
        <v>0</v>
      </c>
      <c r="Q25" s="715">
        <v>0</v>
      </c>
      <c r="R25" s="715">
        <v>0</v>
      </c>
      <c r="S25" s="715">
        <v>0</v>
      </c>
      <c r="T25" s="711">
        <v>0</v>
      </c>
      <c r="U25" s="715">
        <v>0</v>
      </c>
      <c r="V25" s="715">
        <v>0</v>
      </c>
      <c r="W25" s="715">
        <v>0</v>
      </c>
      <c r="X25" s="715">
        <v>0</v>
      </c>
      <c r="Y25" s="715">
        <v>0</v>
      </c>
      <c r="Z25" s="715">
        <v>0</v>
      </c>
      <c r="AA25" s="715">
        <v>0</v>
      </c>
      <c r="AB25" s="452"/>
    </row>
    <row r="26" spans="1:28">
      <c r="A26" s="424">
        <v>3.4</v>
      </c>
      <c r="B26" s="453" t="s">
        <v>566</v>
      </c>
      <c r="C26" s="714">
        <v>1</v>
      </c>
      <c r="D26" s="711">
        <v>1</v>
      </c>
      <c r="E26" s="715">
        <v>0</v>
      </c>
      <c r="F26" s="715">
        <v>0</v>
      </c>
      <c r="G26" s="715">
        <v>0</v>
      </c>
      <c r="H26" s="711">
        <v>0</v>
      </c>
      <c r="I26" s="715">
        <v>0</v>
      </c>
      <c r="J26" s="715">
        <v>0</v>
      </c>
      <c r="K26" s="715">
        <v>0</v>
      </c>
      <c r="L26" s="711">
        <v>0</v>
      </c>
      <c r="M26" s="715">
        <v>0</v>
      </c>
      <c r="N26" s="715">
        <v>0</v>
      </c>
      <c r="O26" s="715">
        <v>0</v>
      </c>
      <c r="P26" s="715">
        <v>0</v>
      </c>
      <c r="Q26" s="715">
        <v>0</v>
      </c>
      <c r="R26" s="715">
        <v>0</v>
      </c>
      <c r="S26" s="715">
        <v>0</v>
      </c>
      <c r="T26" s="711">
        <v>0</v>
      </c>
      <c r="U26" s="715">
        <v>0</v>
      </c>
      <c r="V26" s="715">
        <v>0</v>
      </c>
      <c r="W26" s="715">
        <v>0</v>
      </c>
      <c r="X26" s="715">
        <v>0</v>
      </c>
      <c r="Y26" s="715">
        <v>0</v>
      </c>
      <c r="Z26" s="715">
        <v>0</v>
      </c>
      <c r="AA26" s="715">
        <v>0</v>
      </c>
      <c r="AB26" s="452"/>
    </row>
    <row r="27" spans="1:28">
      <c r="A27" s="424">
        <v>3.5</v>
      </c>
      <c r="B27" s="453" t="s">
        <v>567</v>
      </c>
      <c r="C27" s="714">
        <v>66798470.179999992</v>
      </c>
      <c r="D27" s="711">
        <v>61261123.179999992</v>
      </c>
      <c r="E27" s="715">
        <v>0</v>
      </c>
      <c r="F27" s="715">
        <v>0</v>
      </c>
      <c r="G27" s="715">
        <v>0</v>
      </c>
      <c r="H27" s="711">
        <v>5397007</v>
      </c>
      <c r="I27" s="715">
        <v>0</v>
      </c>
      <c r="J27" s="715">
        <v>0</v>
      </c>
      <c r="K27" s="715">
        <v>0</v>
      </c>
      <c r="L27" s="711">
        <v>140340</v>
      </c>
      <c r="M27" s="715">
        <v>0</v>
      </c>
      <c r="N27" s="715">
        <v>0</v>
      </c>
      <c r="O27" s="715">
        <v>0</v>
      </c>
      <c r="P27" s="715">
        <v>0</v>
      </c>
      <c r="Q27" s="715">
        <v>0</v>
      </c>
      <c r="R27" s="715">
        <v>0</v>
      </c>
      <c r="S27" s="715">
        <v>0</v>
      </c>
      <c r="T27" s="711">
        <v>0</v>
      </c>
      <c r="U27" s="715">
        <v>0</v>
      </c>
      <c r="V27" s="715">
        <v>0</v>
      </c>
      <c r="W27" s="715">
        <v>0</v>
      </c>
      <c r="X27" s="715">
        <v>0</v>
      </c>
      <c r="Y27" s="715">
        <v>0</v>
      </c>
      <c r="Z27" s="715">
        <v>0</v>
      </c>
      <c r="AA27" s="715">
        <v>0</v>
      </c>
      <c r="AB27" s="452"/>
    </row>
    <row r="28" spans="1:28">
      <c r="A28" s="424">
        <v>3.6</v>
      </c>
      <c r="B28" s="453" t="s">
        <v>568</v>
      </c>
      <c r="C28" s="714">
        <v>4588039.4799999995</v>
      </c>
      <c r="D28" s="711">
        <v>4531542.8299999991</v>
      </c>
      <c r="E28" s="715">
        <v>0</v>
      </c>
      <c r="F28" s="715">
        <v>0</v>
      </c>
      <c r="G28" s="715">
        <v>0</v>
      </c>
      <c r="H28" s="711">
        <v>10602.9</v>
      </c>
      <c r="I28" s="715">
        <v>0</v>
      </c>
      <c r="J28" s="715">
        <v>0</v>
      </c>
      <c r="K28" s="715">
        <v>0</v>
      </c>
      <c r="L28" s="711">
        <v>45893.75</v>
      </c>
      <c r="M28" s="715">
        <v>0</v>
      </c>
      <c r="N28" s="715">
        <v>0</v>
      </c>
      <c r="O28" s="715">
        <v>0</v>
      </c>
      <c r="P28" s="715">
        <v>0</v>
      </c>
      <c r="Q28" s="715">
        <v>0</v>
      </c>
      <c r="R28" s="715">
        <v>0</v>
      </c>
      <c r="S28" s="715">
        <v>0</v>
      </c>
      <c r="T28" s="711">
        <v>0</v>
      </c>
      <c r="U28" s="715">
        <v>0</v>
      </c>
      <c r="V28" s="715">
        <v>0</v>
      </c>
      <c r="W28" s="715">
        <v>0</v>
      </c>
      <c r="X28" s="715">
        <v>0</v>
      </c>
      <c r="Y28" s="715">
        <v>0</v>
      </c>
      <c r="Z28" s="715">
        <v>0</v>
      </c>
      <c r="AA28" s="715">
        <v>0</v>
      </c>
      <c r="AB28" s="452"/>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AA22"/>
  <sheetViews>
    <sheetView showGridLines="0" topLeftCell="M1" zoomScale="80" zoomScaleNormal="80" workbookViewId="0">
      <selection activeCell="J12" sqref="J12"/>
    </sheetView>
  </sheetViews>
  <sheetFormatPr defaultColWidth="9.140625" defaultRowHeight="12.75"/>
  <cols>
    <col min="1" max="1" width="11.85546875" style="435" bestFit="1" customWidth="1"/>
    <col min="2" max="2" width="90.28515625" style="435" bestFit="1" customWidth="1"/>
    <col min="3" max="3" width="20.140625" style="435" customWidth="1"/>
    <col min="4" max="4" width="22.28515625" style="435" customWidth="1"/>
    <col min="5" max="7" width="17.140625" style="435" customWidth="1"/>
    <col min="8" max="8" width="22.28515625" style="435" customWidth="1"/>
    <col min="9" max="10" width="17.140625" style="435" customWidth="1"/>
    <col min="11" max="27" width="22.28515625" style="435" customWidth="1"/>
    <col min="28" max="16384" width="9.140625" style="435"/>
  </cols>
  <sheetData>
    <row r="1" spans="1:27" ht="13.5">
      <c r="A1" s="327" t="s">
        <v>108</v>
      </c>
      <c r="B1" s="270" t="str">
        <f>Info!C2</f>
        <v>სს "ხალიკ ბანკი საქართველო"</v>
      </c>
    </row>
    <row r="2" spans="1:27">
      <c r="A2" s="329" t="s">
        <v>109</v>
      </c>
      <c r="B2" s="331">
        <f>'1. key ratios'!B2</f>
        <v>45657</v>
      </c>
    </row>
    <row r="3" spans="1:27">
      <c r="A3" s="330" t="s">
        <v>571</v>
      </c>
      <c r="C3" s="437"/>
    </row>
    <row r="4" spans="1:27" ht="13.5" thickBot="1">
      <c r="A4" s="330"/>
      <c r="B4" s="437"/>
      <c r="C4" s="437"/>
    </row>
    <row r="5" spans="1:27" s="466" customFormat="1" ht="13.5" customHeight="1">
      <c r="A5" s="918" t="s">
        <v>900</v>
      </c>
      <c r="B5" s="919"/>
      <c r="C5" s="915" t="s">
        <v>572</v>
      </c>
      <c r="D5" s="916"/>
      <c r="E5" s="916"/>
      <c r="F5" s="916"/>
      <c r="G5" s="916"/>
      <c r="H5" s="916"/>
      <c r="I5" s="916"/>
      <c r="J5" s="916"/>
      <c r="K5" s="916"/>
      <c r="L5" s="916"/>
      <c r="M5" s="916"/>
      <c r="N5" s="916"/>
      <c r="O5" s="916"/>
      <c r="P5" s="916"/>
      <c r="Q5" s="916"/>
      <c r="R5" s="916"/>
      <c r="S5" s="916"/>
      <c r="T5" s="916"/>
      <c r="U5" s="916"/>
      <c r="V5" s="916"/>
      <c r="W5" s="916"/>
      <c r="X5" s="916"/>
      <c r="Y5" s="916"/>
      <c r="Z5" s="916"/>
      <c r="AA5" s="917"/>
    </row>
    <row r="6" spans="1:27" s="466" customFormat="1" ht="12" customHeight="1">
      <c r="A6" s="920"/>
      <c r="B6" s="921"/>
      <c r="C6" s="925" t="s">
        <v>66</v>
      </c>
      <c r="D6" s="924" t="s">
        <v>891</v>
      </c>
      <c r="E6" s="924"/>
      <c r="F6" s="924"/>
      <c r="G6" s="924"/>
      <c r="H6" s="910" t="s">
        <v>890</v>
      </c>
      <c r="I6" s="911"/>
      <c r="J6" s="911"/>
      <c r="K6" s="911"/>
      <c r="L6" s="462"/>
      <c r="M6" s="892" t="s">
        <v>889</v>
      </c>
      <c r="N6" s="892"/>
      <c r="O6" s="892"/>
      <c r="P6" s="892"/>
      <c r="Q6" s="892"/>
      <c r="R6" s="892"/>
      <c r="S6" s="890"/>
      <c r="T6" s="462"/>
      <c r="U6" s="892" t="s">
        <v>888</v>
      </c>
      <c r="V6" s="892"/>
      <c r="W6" s="892"/>
      <c r="X6" s="892"/>
      <c r="Y6" s="892"/>
      <c r="Z6" s="892"/>
      <c r="AA6" s="914"/>
    </row>
    <row r="7" spans="1:27" s="466" customFormat="1" ht="38.25">
      <c r="A7" s="922"/>
      <c r="B7" s="923"/>
      <c r="C7" s="926"/>
      <c r="D7" s="460"/>
      <c r="E7" s="456" t="s">
        <v>561</v>
      </c>
      <c r="F7" s="432" t="s">
        <v>886</v>
      </c>
      <c r="G7" s="432" t="s">
        <v>887</v>
      </c>
      <c r="H7" s="487"/>
      <c r="I7" s="456" t="s">
        <v>561</v>
      </c>
      <c r="J7" s="432" t="s">
        <v>886</v>
      </c>
      <c r="K7" s="432" t="s">
        <v>887</v>
      </c>
      <c r="L7" s="457"/>
      <c r="M7" s="456" t="s">
        <v>561</v>
      </c>
      <c r="N7" s="432" t="s">
        <v>899</v>
      </c>
      <c r="O7" s="432" t="s">
        <v>898</v>
      </c>
      <c r="P7" s="432" t="s">
        <v>897</v>
      </c>
      <c r="Q7" s="432" t="s">
        <v>896</v>
      </c>
      <c r="R7" s="432" t="s">
        <v>895</v>
      </c>
      <c r="S7" s="432" t="s">
        <v>881</v>
      </c>
      <c r="T7" s="457"/>
      <c r="U7" s="456" t="s">
        <v>561</v>
      </c>
      <c r="V7" s="432" t="s">
        <v>899</v>
      </c>
      <c r="W7" s="432" t="s">
        <v>898</v>
      </c>
      <c r="X7" s="432" t="s">
        <v>897</v>
      </c>
      <c r="Y7" s="432" t="s">
        <v>896</v>
      </c>
      <c r="Z7" s="432" t="s">
        <v>895</v>
      </c>
      <c r="AA7" s="432" t="s">
        <v>881</v>
      </c>
    </row>
    <row r="8" spans="1:27">
      <c r="A8" s="486">
        <v>1</v>
      </c>
      <c r="B8" s="485" t="s">
        <v>562</v>
      </c>
      <c r="C8" s="716">
        <v>773473492.7399987</v>
      </c>
      <c r="D8" s="709">
        <v>641607601.72999871</v>
      </c>
      <c r="E8" s="709">
        <v>31715456.800000004</v>
      </c>
      <c r="F8" s="709">
        <v>0</v>
      </c>
      <c r="G8" s="709">
        <v>0</v>
      </c>
      <c r="H8" s="709">
        <v>49322193.530000024</v>
      </c>
      <c r="I8" s="709">
        <v>12172208.24</v>
      </c>
      <c r="J8" s="709">
        <v>12526739.909999998</v>
      </c>
      <c r="K8" s="709">
        <v>0</v>
      </c>
      <c r="L8" s="709">
        <v>80360777.950000033</v>
      </c>
      <c r="M8" s="709">
        <v>7815455.0600000033</v>
      </c>
      <c r="N8" s="709">
        <v>3727579.8999999994</v>
      </c>
      <c r="O8" s="709">
        <v>6664733.7999999998</v>
      </c>
      <c r="P8" s="709">
        <v>5380403.9500000002</v>
      </c>
      <c r="Q8" s="709">
        <v>12371130.4</v>
      </c>
      <c r="R8" s="709">
        <v>6938102.379999999</v>
      </c>
      <c r="S8" s="709">
        <v>1920171.3099999998</v>
      </c>
      <c r="T8" s="709">
        <v>2182919.5299999998</v>
      </c>
      <c r="U8" s="709">
        <v>0</v>
      </c>
      <c r="V8" s="709">
        <v>0</v>
      </c>
      <c r="W8" s="709">
        <v>0</v>
      </c>
      <c r="X8" s="709">
        <v>0</v>
      </c>
      <c r="Y8" s="709">
        <v>82463.17</v>
      </c>
      <c r="Z8" s="709">
        <v>2010169.1999999997</v>
      </c>
      <c r="AA8" s="717">
        <v>90287.16</v>
      </c>
    </row>
    <row r="9" spans="1:27">
      <c r="A9" s="483">
        <v>1.1000000000000001</v>
      </c>
      <c r="B9" s="484" t="s">
        <v>573</v>
      </c>
      <c r="C9" s="718">
        <v>743621260.49994886</v>
      </c>
      <c r="D9" s="709">
        <v>621097847.29994881</v>
      </c>
      <c r="E9" s="709">
        <v>31566755.140000004</v>
      </c>
      <c r="F9" s="709">
        <v>0</v>
      </c>
      <c r="G9" s="709">
        <v>0</v>
      </c>
      <c r="H9" s="709">
        <v>44012108.600000024</v>
      </c>
      <c r="I9" s="709">
        <v>7108966.21</v>
      </c>
      <c r="J9" s="709">
        <v>12475428.699999997</v>
      </c>
      <c r="K9" s="709">
        <v>0</v>
      </c>
      <c r="L9" s="709">
        <v>76664694.89000003</v>
      </c>
      <c r="M9" s="709">
        <v>7813801.9700000035</v>
      </c>
      <c r="N9" s="709">
        <v>3651660.0499999993</v>
      </c>
      <c r="O9" s="709">
        <v>6592168.3300000001</v>
      </c>
      <c r="P9" s="709">
        <v>5125372.95</v>
      </c>
      <c r="Q9" s="709">
        <v>12061920.280000001</v>
      </c>
      <c r="R9" s="709">
        <v>5774240.2699999996</v>
      </c>
      <c r="S9" s="709">
        <v>1606349.8099999998</v>
      </c>
      <c r="T9" s="709">
        <v>1846609.7099999997</v>
      </c>
      <c r="U9" s="709">
        <v>0</v>
      </c>
      <c r="V9" s="709">
        <v>0</v>
      </c>
      <c r="W9" s="709">
        <v>0</v>
      </c>
      <c r="X9" s="709">
        <v>0</v>
      </c>
      <c r="Y9" s="709">
        <v>38900.259999999995</v>
      </c>
      <c r="Z9" s="709">
        <v>1745805.6399999997</v>
      </c>
      <c r="AA9" s="717">
        <v>61903.810000000005</v>
      </c>
    </row>
    <row r="10" spans="1:27">
      <c r="A10" s="481" t="s">
        <v>157</v>
      </c>
      <c r="B10" s="482" t="s">
        <v>574</v>
      </c>
      <c r="C10" s="719">
        <v>699852838.82000017</v>
      </c>
      <c r="D10" s="709">
        <v>573353043.59000015</v>
      </c>
      <c r="E10" s="709">
        <v>28412705.409999996</v>
      </c>
      <c r="F10" s="709">
        <v>0</v>
      </c>
      <c r="G10" s="709">
        <v>0</v>
      </c>
      <c r="H10" s="709">
        <v>49158284.599999994</v>
      </c>
      <c r="I10" s="709">
        <v>12138309.43</v>
      </c>
      <c r="J10" s="709">
        <v>12475428.699999999</v>
      </c>
      <c r="K10" s="709">
        <v>0</v>
      </c>
      <c r="L10" s="709">
        <v>75597028.539999962</v>
      </c>
      <c r="M10" s="709">
        <v>7813801.9700000016</v>
      </c>
      <c r="N10" s="709">
        <v>3668863.4999999995</v>
      </c>
      <c r="O10" s="709">
        <v>6592168.3300000001</v>
      </c>
      <c r="P10" s="709">
        <v>5125372.95</v>
      </c>
      <c r="Q10" s="709">
        <v>12061920.279999999</v>
      </c>
      <c r="R10" s="709">
        <v>4722967.8599999994</v>
      </c>
      <c r="S10" s="709">
        <v>1577005.45</v>
      </c>
      <c r="T10" s="709">
        <v>1744482.0899999999</v>
      </c>
      <c r="U10" s="709">
        <v>0</v>
      </c>
      <c r="V10" s="709">
        <v>0</v>
      </c>
      <c r="W10" s="709">
        <v>0</v>
      </c>
      <c r="X10" s="709">
        <v>0</v>
      </c>
      <c r="Y10" s="709">
        <v>0</v>
      </c>
      <c r="Z10" s="709">
        <v>1744482.0899999999</v>
      </c>
      <c r="AA10" s="717">
        <v>0</v>
      </c>
    </row>
    <row r="11" spans="1:27">
      <c r="A11" s="480" t="s">
        <v>575</v>
      </c>
      <c r="B11" s="479" t="s">
        <v>576</v>
      </c>
      <c r="C11" s="720">
        <v>465349692.84000015</v>
      </c>
      <c r="D11" s="709">
        <v>387004161.27000022</v>
      </c>
      <c r="E11" s="709">
        <v>22718984.559999999</v>
      </c>
      <c r="F11" s="709">
        <v>0</v>
      </c>
      <c r="G11" s="709">
        <v>0</v>
      </c>
      <c r="H11" s="709">
        <v>32180058.059999999</v>
      </c>
      <c r="I11" s="709">
        <v>2608761.2300000004</v>
      </c>
      <c r="J11" s="709">
        <v>8112591.5799999991</v>
      </c>
      <c r="K11" s="709">
        <v>0</v>
      </c>
      <c r="L11" s="709">
        <v>46165473.509999961</v>
      </c>
      <c r="M11" s="709">
        <v>7471484.3200000012</v>
      </c>
      <c r="N11" s="709">
        <v>3012240.7799999993</v>
      </c>
      <c r="O11" s="709">
        <v>6361046.71</v>
      </c>
      <c r="P11" s="709">
        <v>1068088.0899999999</v>
      </c>
      <c r="Q11" s="709">
        <v>5707684.54</v>
      </c>
      <c r="R11" s="709">
        <v>2996332.7499999995</v>
      </c>
      <c r="S11" s="709">
        <v>1577005.45</v>
      </c>
      <c r="T11" s="709">
        <v>0</v>
      </c>
      <c r="U11" s="709">
        <v>0</v>
      </c>
      <c r="V11" s="709">
        <v>0</v>
      </c>
      <c r="W11" s="709">
        <v>0</v>
      </c>
      <c r="X11" s="709">
        <v>0</v>
      </c>
      <c r="Y11" s="709">
        <v>0</v>
      </c>
      <c r="Z11" s="709">
        <v>0</v>
      </c>
      <c r="AA11" s="717">
        <v>0</v>
      </c>
    </row>
    <row r="12" spans="1:27">
      <c r="A12" s="480" t="s">
        <v>577</v>
      </c>
      <c r="B12" s="479" t="s">
        <v>578</v>
      </c>
      <c r="C12" s="720">
        <v>133919289.35999997</v>
      </c>
      <c r="D12" s="709">
        <v>102876007.60999997</v>
      </c>
      <c r="E12" s="709">
        <v>4712435.6100000003</v>
      </c>
      <c r="F12" s="709">
        <v>0</v>
      </c>
      <c r="G12" s="709">
        <v>0</v>
      </c>
      <c r="H12" s="709">
        <v>8637794.4899999984</v>
      </c>
      <c r="I12" s="709">
        <v>1306091.98</v>
      </c>
      <c r="J12" s="709">
        <v>4362837.1199999992</v>
      </c>
      <c r="K12" s="709">
        <v>0</v>
      </c>
      <c r="L12" s="709">
        <v>21666550.900000002</v>
      </c>
      <c r="M12" s="709">
        <v>109800.18999999999</v>
      </c>
      <c r="N12" s="709">
        <v>225689.26999999996</v>
      </c>
      <c r="O12" s="709">
        <v>103044.63</v>
      </c>
      <c r="P12" s="709">
        <v>2355973.3200000003</v>
      </c>
      <c r="Q12" s="709">
        <v>6152165.6599999992</v>
      </c>
      <c r="R12" s="709">
        <v>45489.58</v>
      </c>
      <c r="S12" s="709">
        <v>0</v>
      </c>
      <c r="T12" s="709">
        <v>738936.36</v>
      </c>
      <c r="U12" s="709">
        <v>0</v>
      </c>
      <c r="V12" s="709">
        <v>0</v>
      </c>
      <c r="W12" s="709">
        <v>0</v>
      </c>
      <c r="X12" s="709">
        <v>0</v>
      </c>
      <c r="Y12" s="709">
        <v>0</v>
      </c>
      <c r="Z12" s="709">
        <v>738936.36</v>
      </c>
      <c r="AA12" s="717">
        <v>0</v>
      </c>
    </row>
    <row r="13" spans="1:27">
      <c r="A13" s="480" t="s">
        <v>579</v>
      </c>
      <c r="B13" s="479" t="s">
        <v>580</v>
      </c>
      <c r="C13" s="720">
        <v>69092242.099999979</v>
      </c>
      <c r="D13" s="709">
        <v>64229942.929999977</v>
      </c>
      <c r="E13" s="709">
        <v>623483.77</v>
      </c>
      <c r="F13" s="709">
        <v>0</v>
      </c>
      <c r="G13" s="709">
        <v>0</v>
      </c>
      <c r="H13" s="709">
        <v>0</v>
      </c>
      <c r="I13" s="709">
        <v>0</v>
      </c>
      <c r="J13" s="709">
        <v>0</v>
      </c>
      <c r="K13" s="709">
        <v>0</v>
      </c>
      <c r="L13" s="709">
        <v>4862299.169999999</v>
      </c>
      <c r="M13" s="709">
        <v>232517.46000000002</v>
      </c>
      <c r="N13" s="709">
        <v>227585.83</v>
      </c>
      <c r="O13" s="709">
        <v>128076.98999999999</v>
      </c>
      <c r="P13" s="709">
        <v>1701311.5399999998</v>
      </c>
      <c r="Q13" s="709">
        <v>202070.08000000002</v>
      </c>
      <c r="R13" s="709">
        <v>1681145.53</v>
      </c>
      <c r="S13" s="709">
        <v>0</v>
      </c>
      <c r="T13" s="709">
        <v>0</v>
      </c>
      <c r="U13" s="709">
        <v>0</v>
      </c>
      <c r="V13" s="709">
        <v>0</v>
      </c>
      <c r="W13" s="709">
        <v>0</v>
      </c>
      <c r="X13" s="709">
        <v>0</v>
      </c>
      <c r="Y13" s="709">
        <v>0</v>
      </c>
      <c r="Z13" s="709">
        <v>0</v>
      </c>
      <c r="AA13" s="717">
        <v>0</v>
      </c>
    </row>
    <row r="14" spans="1:27">
      <c r="A14" s="480" t="s">
        <v>581</v>
      </c>
      <c r="B14" s="479" t="s">
        <v>582</v>
      </c>
      <c r="C14" s="720">
        <v>31491614.520000003</v>
      </c>
      <c r="D14" s="709">
        <v>19242931.780000001</v>
      </c>
      <c r="E14" s="709">
        <v>357801.47</v>
      </c>
      <c r="F14" s="709">
        <v>0</v>
      </c>
      <c r="G14" s="709">
        <v>0</v>
      </c>
      <c r="H14" s="709">
        <v>8340432.0499999998</v>
      </c>
      <c r="I14" s="709">
        <v>8223456.2199999997</v>
      </c>
      <c r="J14" s="709">
        <v>0</v>
      </c>
      <c r="K14" s="709">
        <v>0</v>
      </c>
      <c r="L14" s="709">
        <v>2902704.9599999995</v>
      </c>
      <c r="M14" s="709">
        <v>0</v>
      </c>
      <c r="N14" s="709">
        <v>203347.62</v>
      </c>
      <c r="O14" s="709">
        <v>0</v>
      </c>
      <c r="P14" s="709">
        <v>0</v>
      </c>
      <c r="Q14" s="709">
        <v>0</v>
      </c>
      <c r="R14" s="709">
        <v>0</v>
      </c>
      <c r="S14" s="709">
        <v>0</v>
      </c>
      <c r="T14" s="709">
        <v>1005545.73</v>
      </c>
      <c r="U14" s="709">
        <v>0</v>
      </c>
      <c r="V14" s="709">
        <v>0</v>
      </c>
      <c r="W14" s="709">
        <v>0</v>
      </c>
      <c r="X14" s="709">
        <v>0</v>
      </c>
      <c r="Y14" s="709">
        <v>0</v>
      </c>
      <c r="Z14" s="709">
        <v>1005545.73</v>
      </c>
      <c r="AA14" s="717">
        <v>0</v>
      </c>
    </row>
    <row r="15" spans="1:27">
      <c r="A15" s="478">
        <v>1.2</v>
      </c>
      <c r="B15" s="476" t="s">
        <v>894</v>
      </c>
      <c r="C15" s="721">
        <v>13617115.902343212</v>
      </c>
      <c r="D15" s="709">
        <v>2349716.0399999954</v>
      </c>
      <c r="E15" s="709">
        <v>236896.52000000005</v>
      </c>
      <c r="F15" s="709">
        <v>0</v>
      </c>
      <c r="G15" s="709">
        <v>0</v>
      </c>
      <c r="H15" s="709">
        <v>1580773.5253365419</v>
      </c>
      <c r="I15" s="709">
        <v>281378.32978607394</v>
      </c>
      <c r="J15" s="709">
        <v>462919.77668907458</v>
      </c>
      <c r="K15" s="709">
        <v>0</v>
      </c>
      <c r="L15" s="709">
        <v>8921068.6445789263</v>
      </c>
      <c r="M15" s="709">
        <v>435096.60610653792</v>
      </c>
      <c r="N15" s="709">
        <v>372659.05</v>
      </c>
      <c r="O15" s="709">
        <v>439848.16598157736</v>
      </c>
      <c r="P15" s="709">
        <v>943806.31688534468</v>
      </c>
      <c r="Q15" s="709">
        <v>1027126.6614200086</v>
      </c>
      <c r="R15" s="709">
        <v>1728910.7790111767</v>
      </c>
      <c r="S15" s="709">
        <v>65907.78</v>
      </c>
      <c r="T15" s="709">
        <v>765557.69242774835</v>
      </c>
      <c r="U15" s="709">
        <v>0</v>
      </c>
      <c r="V15" s="709">
        <v>0</v>
      </c>
      <c r="W15" s="709">
        <v>0</v>
      </c>
      <c r="X15" s="709">
        <v>0</v>
      </c>
      <c r="Y15" s="709">
        <v>8266.31</v>
      </c>
      <c r="Z15" s="709">
        <v>744136.82242774824</v>
      </c>
      <c r="AA15" s="717">
        <v>13154.56</v>
      </c>
    </row>
    <row r="16" spans="1:27">
      <c r="A16" s="477">
        <v>1.3</v>
      </c>
      <c r="B16" s="476" t="s">
        <v>583</v>
      </c>
      <c r="C16" s="722">
        <v>0</v>
      </c>
      <c r="D16" s="723">
        <v>0</v>
      </c>
      <c r="E16" s="723">
        <v>0</v>
      </c>
      <c r="F16" s="723">
        <v>0</v>
      </c>
      <c r="G16" s="723">
        <v>0</v>
      </c>
      <c r="H16" s="723">
        <v>0</v>
      </c>
      <c r="I16" s="723">
        <v>0</v>
      </c>
      <c r="J16" s="723">
        <v>0</v>
      </c>
      <c r="K16" s="723">
        <v>0</v>
      </c>
      <c r="L16" s="723">
        <v>0</v>
      </c>
      <c r="M16" s="723">
        <v>0</v>
      </c>
      <c r="N16" s="723">
        <v>0</v>
      </c>
      <c r="O16" s="723">
        <v>0</v>
      </c>
      <c r="P16" s="723">
        <v>0</v>
      </c>
      <c r="Q16" s="723">
        <v>0</v>
      </c>
      <c r="R16" s="723">
        <v>0</v>
      </c>
      <c r="S16" s="723">
        <v>0</v>
      </c>
      <c r="T16" s="723">
        <v>0</v>
      </c>
      <c r="U16" s="723">
        <v>0</v>
      </c>
      <c r="V16" s="723">
        <v>0</v>
      </c>
      <c r="W16" s="723">
        <v>0</v>
      </c>
      <c r="X16" s="723">
        <v>0</v>
      </c>
      <c r="Y16" s="723">
        <v>0</v>
      </c>
      <c r="Z16" s="723">
        <v>0</v>
      </c>
      <c r="AA16" s="724">
        <v>0</v>
      </c>
    </row>
    <row r="17" spans="1:27" s="466" customFormat="1" ht="25.5">
      <c r="A17" s="474" t="s">
        <v>584</v>
      </c>
      <c r="B17" s="475" t="s">
        <v>585</v>
      </c>
      <c r="C17" s="725">
        <v>696788583.75</v>
      </c>
      <c r="D17" s="710">
        <v>576120133.18000007</v>
      </c>
      <c r="E17" s="710">
        <v>31368490.049999993</v>
      </c>
      <c r="F17" s="710">
        <v>0</v>
      </c>
      <c r="G17" s="710">
        <v>0</v>
      </c>
      <c r="H17" s="710">
        <v>43984089.280000024</v>
      </c>
      <c r="I17" s="710">
        <v>7108966.209999999</v>
      </c>
      <c r="J17" s="710">
        <v>12475428.699999997</v>
      </c>
      <c r="K17" s="710">
        <v>0</v>
      </c>
      <c r="L17" s="710">
        <v>75442693.359999999</v>
      </c>
      <c r="M17" s="710">
        <v>7813801.9700000016</v>
      </c>
      <c r="N17" s="710">
        <v>3651660.0499999993</v>
      </c>
      <c r="O17" s="710">
        <v>6592168.3299999991</v>
      </c>
      <c r="P17" s="710">
        <v>5125372.95</v>
      </c>
      <c r="Q17" s="710">
        <v>12061920.279999999</v>
      </c>
      <c r="R17" s="710">
        <v>4722967.8599999994</v>
      </c>
      <c r="S17" s="710">
        <v>1570633.75</v>
      </c>
      <c r="T17" s="710">
        <v>1241667.93</v>
      </c>
      <c r="U17" s="710">
        <v>0</v>
      </c>
      <c r="V17" s="710">
        <v>0</v>
      </c>
      <c r="W17" s="710">
        <v>0</v>
      </c>
      <c r="X17" s="710">
        <v>0</v>
      </c>
      <c r="Y17" s="710">
        <v>0</v>
      </c>
      <c r="Z17" s="710">
        <v>1241667.93</v>
      </c>
      <c r="AA17" s="726">
        <v>0</v>
      </c>
    </row>
    <row r="18" spans="1:27" s="466" customFormat="1" ht="25.5">
      <c r="A18" s="471" t="s">
        <v>586</v>
      </c>
      <c r="B18" s="472" t="s">
        <v>587</v>
      </c>
      <c r="C18" s="727">
        <v>690171112.78000033</v>
      </c>
      <c r="D18" s="710">
        <v>569502662.2100004</v>
      </c>
      <c r="E18" s="710">
        <v>28208031.959999997</v>
      </c>
      <c r="F18" s="710">
        <v>0</v>
      </c>
      <c r="G18" s="710">
        <v>0</v>
      </c>
      <c r="H18" s="710">
        <v>43984089.280000024</v>
      </c>
      <c r="I18" s="710">
        <v>7108966.209999999</v>
      </c>
      <c r="J18" s="710">
        <v>12475428.699999997</v>
      </c>
      <c r="K18" s="710">
        <v>0</v>
      </c>
      <c r="L18" s="710">
        <v>75442693.359999999</v>
      </c>
      <c r="M18" s="710">
        <v>7813801.9700000016</v>
      </c>
      <c r="N18" s="710">
        <v>3651660.0499999993</v>
      </c>
      <c r="O18" s="710">
        <v>6592168.3299999991</v>
      </c>
      <c r="P18" s="710">
        <v>5125372.95</v>
      </c>
      <c r="Q18" s="710">
        <v>12061920.279999999</v>
      </c>
      <c r="R18" s="710">
        <v>4722967.8599999994</v>
      </c>
      <c r="S18" s="710">
        <v>1570633.75</v>
      </c>
      <c r="T18" s="710">
        <v>1241667.93</v>
      </c>
      <c r="U18" s="710">
        <v>0</v>
      </c>
      <c r="V18" s="710">
        <v>0</v>
      </c>
      <c r="W18" s="710">
        <v>0</v>
      </c>
      <c r="X18" s="710">
        <v>0</v>
      </c>
      <c r="Y18" s="710">
        <v>0</v>
      </c>
      <c r="Z18" s="710">
        <v>1241667.93</v>
      </c>
      <c r="AA18" s="726">
        <v>0</v>
      </c>
    </row>
    <row r="19" spans="1:27" s="466" customFormat="1">
      <c r="A19" s="474" t="s">
        <v>588</v>
      </c>
      <c r="B19" s="473" t="s">
        <v>589</v>
      </c>
      <c r="C19" s="728">
        <v>766086519.82261813</v>
      </c>
      <c r="D19" s="710">
        <v>637975498.33138311</v>
      </c>
      <c r="E19" s="710">
        <v>26597460.169999998</v>
      </c>
      <c r="F19" s="710">
        <v>0</v>
      </c>
      <c r="G19" s="710">
        <v>13436327.41</v>
      </c>
      <c r="H19" s="710">
        <v>47811656.229999997</v>
      </c>
      <c r="I19" s="710">
        <v>3595493.15</v>
      </c>
      <c r="J19" s="710">
        <v>16985939.850000005</v>
      </c>
      <c r="K19" s="710">
        <v>0</v>
      </c>
      <c r="L19" s="710">
        <v>80009081.741234988</v>
      </c>
      <c r="M19" s="710">
        <v>15725006.011890821</v>
      </c>
      <c r="N19" s="710">
        <v>5151365.3379266458</v>
      </c>
      <c r="O19" s="710">
        <v>8855459.25</v>
      </c>
      <c r="P19" s="710">
        <v>2215558.0914175399</v>
      </c>
      <c r="Q19" s="710">
        <v>9297504.4800000023</v>
      </c>
      <c r="R19" s="710">
        <v>6581992.5700000003</v>
      </c>
      <c r="S19" s="710">
        <v>3537904.7399999998</v>
      </c>
      <c r="T19" s="710">
        <v>290283.52000000002</v>
      </c>
      <c r="U19" s="710">
        <v>0</v>
      </c>
      <c r="V19" s="710">
        <v>0</v>
      </c>
      <c r="W19" s="710">
        <v>0</v>
      </c>
      <c r="X19" s="710">
        <v>0</v>
      </c>
      <c r="Y19" s="710">
        <v>0</v>
      </c>
      <c r="Z19" s="710">
        <v>290283.52000000002</v>
      </c>
      <c r="AA19" s="726">
        <v>0</v>
      </c>
    </row>
    <row r="20" spans="1:27" s="466" customFormat="1">
      <c r="A20" s="471" t="s">
        <v>590</v>
      </c>
      <c r="B20" s="472" t="s">
        <v>591</v>
      </c>
      <c r="C20" s="727">
        <v>759006630.12261832</v>
      </c>
      <c r="D20" s="710">
        <v>630895608.6313833</v>
      </c>
      <c r="E20" s="710">
        <v>26482558.299999997</v>
      </c>
      <c r="F20" s="710">
        <v>0</v>
      </c>
      <c r="G20" s="710">
        <v>13436327.41</v>
      </c>
      <c r="H20" s="710">
        <v>47811656.229999997</v>
      </c>
      <c r="I20" s="710">
        <v>3595493.15</v>
      </c>
      <c r="J20" s="710">
        <v>16985939.850000005</v>
      </c>
      <c r="K20" s="710">
        <v>0</v>
      </c>
      <c r="L20" s="710">
        <v>80009081.741234988</v>
      </c>
      <c r="M20" s="710">
        <v>15725006.011890821</v>
      </c>
      <c r="N20" s="710">
        <v>5151365.3379266458</v>
      </c>
      <c r="O20" s="710">
        <v>8855459.25</v>
      </c>
      <c r="P20" s="710">
        <v>2215558.0914175399</v>
      </c>
      <c r="Q20" s="710">
        <v>9297504.4800000023</v>
      </c>
      <c r="R20" s="710">
        <v>6581992.5700000003</v>
      </c>
      <c r="S20" s="710">
        <v>3537904.7399999998</v>
      </c>
      <c r="T20" s="710">
        <v>290283.52000000002</v>
      </c>
      <c r="U20" s="710">
        <v>0</v>
      </c>
      <c r="V20" s="710">
        <v>0</v>
      </c>
      <c r="W20" s="710">
        <v>0</v>
      </c>
      <c r="X20" s="710">
        <v>0</v>
      </c>
      <c r="Y20" s="710">
        <v>0</v>
      </c>
      <c r="Z20" s="710">
        <v>290283.52000000002</v>
      </c>
      <c r="AA20" s="726">
        <v>0</v>
      </c>
    </row>
    <row r="21" spans="1:27" s="466" customFormat="1">
      <c r="A21" s="470">
        <v>1.4</v>
      </c>
      <c r="B21" s="469" t="s">
        <v>680</v>
      </c>
      <c r="C21" s="729">
        <v>148538.66595</v>
      </c>
      <c r="D21" s="710">
        <v>148538.66595</v>
      </c>
      <c r="E21" s="710">
        <v>0</v>
      </c>
      <c r="F21" s="710">
        <v>0</v>
      </c>
      <c r="G21" s="710">
        <v>0</v>
      </c>
      <c r="H21" s="710">
        <v>0</v>
      </c>
      <c r="I21" s="710">
        <v>0</v>
      </c>
      <c r="J21" s="710">
        <v>0</v>
      </c>
      <c r="K21" s="710">
        <v>0</v>
      </c>
      <c r="L21" s="710">
        <v>0</v>
      </c>
      <c r="M21" s="710">
        <v>0</v>
      </c>
      <c r="N21" s="710">
        <v>0</v>
      </c>
      <c r="O21" s="710">
        <v>0</v>
      </c>
      <c r="P21" s="710">
        <v>0</v>
      </c>
      <c r="Q21" s="710">
        <v>0</v>
      </c>
      <c r="R21" s="710">
        <v>0</v>
      </c>
      <c r="S21" s="710">
        <v>0</v>
      </c>
      <c r="T21" s="710">
        <v>0</v>
      </c>
      <c r="U21" s="710">
        <v>0</v>
      </c>
      <c r="V21" s="710">
        <v>0</v>
      </c>
      <c r="W21" s="710">
        <v>0</v>
      </c>
      <c r="X21" s="710">
        <v>0</v>
      </c>
      <c r="Y21" s="710">
        <v>0</v>
      </c>
      <c r="Z21" s="710">
        <v>0</v>
      </c>
      <c r="AA21" s="726">
        <v>0</v>
      </c>
    </row>
    <row r="22" spans="1:27" s="466" customFormat="1" ht="13.5" thickBot="1">
      <c r="A22" s="468">
        <v>1.5</v>
      </c>
      <c r="B22" s="467" t="s">
        <v>681</v>
      </c>
      <c r="C22" s="730">
        <v>0</v>
      </c>
      <c r="D22" s="731">
        <v>0</v>
      </c>
      <c r="E22" s="731">
        <v>0</v>
      </c>
      <c r="F22" s="731">
        <v>0</v>
      </c>
      <c r="G22" s="731">
        <v>0</v>
      </c>
      <c r="H22" s="731">
        <v>0</v>
      </c>
      <c r="I22" s="731">
        <v>0</v>
      </c>
      <c r="J22" s="731">
        <v>0</v>
      </c>
      <c r="K22" s="731">
        <v>0</v>
      </c>
      <c r="L22" s="731">
        <v>0</v>
      </c>
      <c r="M22" s="731">
        <v>0</v>
      </c>
      <c r="N22" s="731">
        <v>0</v>
      </c>
      <c r="O22" s="731">
        <v>0</v>
      </c>
      <c r="P22" s="731">
        <v>0</v>
      </c>
      <c r="Q22" s="731">
        <v>0</v>
      </c>
      <c r="R22" s="731">
        <v>0</v>
      </c>
      <c r="S22" s="731">
        <v>0</v>
      </c>
      <c r="T22" s="731">
        <v>0</v>
      </c>
      <c r="U22" s="731">
        <v>0</v>
      </c>
      <c r="V22" s="731">
        <v>0</v>
      </c>
      <c r="W22" s="731">
        <v>0</v>
      </c>
      <c r="X22" s="731">
        <v>0</v>
      </c>
      <c r="Y22" s="731">
        <v>0</v>
      </c>
      <c r="Z22" s="731">
        <v>0</v>
      </c>
      <c r="AA22" s="732">
        <v>0</v>
      </c>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onditionalFormatting>
  <conditionalFormatting sqref="A5">
    <cfRule type="duplicateValues" dxfId="14"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35"/>
  <sheetViews>
    <sheetView showGridLines="0" zoomScale="80" zoomScaleNormal="80" workbookViewId="0">
      <selection activeCell="D33" sqref="D33:L33"/>
    </sheetView>
  </sheetViews>
  <sheetFormatPr defaultColWidth="9.140625" defaultRowHeight="12.75"/>
  <cols>
    <col min="1" max="1" width="11.85546875" style="435" bestFit="1" customWidth="1"/>
    <col min="2" max="2" width="93.42578125" style="435" customWidth="1"/>
    <col min="3" max="3" width="17.85546875" style="435" customWidth="1"/>
    <col min="4" max="5" width="16.140625" style="435" customWidth="1"/>
    <col min="6" max="6" width="16.140625" style="488" customWidth="1"/>
    <col min="7" max="7" width="25.28515625" style="488" customWidth="1"/>
    <col min="8" max="8" width="16.140625" style="435" customWidth="1"/>
    <col min="9" max="11" width="16.140625" style="488" customWidth="1"/>
    <col min="12" max="12" width="26.28515625" style="488" customWidth="1"/>
    <col min="13" max="16384" width="9.140625" style="435"/>
  </cols>
  <sheetData>
    <row r="1" spans="1:12" ht="13.5">
      <c r="A1" s="327" t="s">
        <v>108</v>
      </c>
      <c r="B1" s="270" t="str">
        <f>Info!C2</f>
        <v>სს "ხალიკ ბანკი საქართველო"</v>
      </c>
      <c r="F1" s="435"/>
      <c r="G1" s="435"/>
      <c r="I1" s="435"/>
      <c r="J1" s="435"/>
      <c r="K1" s="435"/>
      <c r="L1" s="435"/>
    </row>
    <row r="2" spans="1:12">
      <c r="A2" s="329" t="s">
        <v>109</v>
      </c>
      <c r="B2" s="331">
        <f>'1. key ratios'!B2</f>
        <v>45657</v>
      </c>
      <c r="F2" s="435"/>
      <c r="G2" s="435"/>
      <c r="I2" s="435"/>
      <c r="J2" s="435"/>
      <c r="K2" s="435"/>
      <c r="L2" s="435"/>
    </row>
    <row r="3" spans="1:12">
      <c r="A3" s="330" t="s">
        <v>594</v>
      </c>
      <c r="F3" s="435"/>
      <c r="G3" s="435"/>
      <c r="I3" s="435"/>
      <c r="J3" s="435"/>
      <c r="K3" s="435"/>
      <c r="L3" s="435"/>
    </row>
    <row r="4" spans="1:12">
      <c r="F4" s="435"/>
      <c r="G4" s="435"/>
      <c r="I4" s="435"/>
      <c r="J4" s="435"/>
      <c r="K4" s="435"/>
      <c r="L4" s="435"/>
    </row>
    <row r="5" spans="1:12" ht="37.5" customHeight="1">
      <c r="A5" s="876" t="s">
        <v>595</v>
      </c>
      <c r="B5" s="877"/>
      <c r="C5" s="927" t="s">
        <v>596</v>
      </c>
      <c r="D5" s="928"/>
      <c r="E5" s="928"/>
      <c r="F5" s="928"/>
      <c r="G5" s="928"/>
      <c r="H5" s="929" t="s">
        <v>906</v>
      </c>
      <c r="I5" s="930"/>
      <c r="J5" s="930"/>
      <c r="K5" s="930"/>
      <c r="L5" s="931"/>
    </row>
    <row r="6" spans="1:12" ht="39.6" customHeight="1">
      <c r="A6" s="880"/>
      <c r="B6" s="881"/>
      <c r="C6" s="337"/>
      <c r="D6" s="433" t="s">
        <v>891</v>
      </c>
      <c r="E6" s="433" t="s">
        <v>890</v>
      </c>
      <c r="F6" s="433" t="s">
        <v>889</v>
      </c>
      <c r="G6" s="433" t="s">
        <v>888</v>
      </c>
      <c r="H6" s="491"/>
      <c r="I6" s="433" t="s">
        <v>891</v>
      </c>
      <c r="J6" s="433" t="s">
        <v>890</v>
      </c>
      <c r="K6" s="433" t="s">
        <v>889</v>
      </c>
      <c r="L6" s="433" t="s">
        <v>888</v>
      </c>
    </row>
    <row r="7" spans="1:12">
      <c r="A7" s="424">
        <v>1</v>
      </c>
      <c r="B7" s="439" t="s">
        <v>518</v>
      </c>
      <c r="C7" s="733">
        <v>10097147.039999999</v>
      </c>
      <c r="D7" s="733">
        <v>8996334.6899999995</v>
      </c>
      <c r="E7" s="733">
        <v>290617.64</v>
      </c>
      <c r="F7" s="733">
        <v>810194.71</v>
      </c>
      <c r="G7" s="733">
        <v>0</v>
      </c>
      <c r="H7" s="733">
        <v>297748.21999999997</v>
      </c>
      <c r="I7" s="733">
        <v>71285.86</v>
      </c>
      <c r="J7" s="733">
        <v>24991.14</v>
      </c>
      <c r="K7" s="733">
        <v>201471.22</v>
      </c>
      <c r="L7" s="733">
        <v>0</v>
      </c>
    </row>
    <row r="8" spans="1:12">
      <c r="A8" s="424">
        <v>2</v>
      </c>
      <c r="B8" s="439" t="s">
        <v>519</v>
      </c>
      <c r="C8" s="733">
        <v>72071220.480000004</v>
      </c>
      <c r="D8" s="709">
        <v>67900112.150000006</v>
      </c>
      <c r="E8" s="709">
        <v>1071452.33</v>
      </c>
      <c r="F8" s="734">
        <v>3037752.19</v>
      </c>
      <c r="G8" s="734">
        <v>61903.81</v>
      </c>
      <c r="H8" s="709">
        <v>1414669.9575699342</v>
      </c>
      <c r="I8" s="734">
        <v>412581.53999999992</v>
      </c>
      <c r="J8" s="734">
        <v>91792.63</v>
      </c>
      <c r="K8" s="734">
        <v>897141.22756993421</v>
      </c>
      <c r="L8" s="734">
        <v>13154.56</v>
      </c>
    </row>
    <row r="9" spans="1:12">
      <c r="A9" s="424">
        <v>3</v>
      </c>
      <c r="B9" s="439" t="s">
        <v>867</v>
      </c>
      <c r="C9" s="733">
        <v>0</v>
      </c>
      <c r="D9" s="709">
        <v>0</v>
      </c>
      <c r="E9" s="709">
        <v>0</v>
      </c>
      <c r="F9" s="735">
        <v>0</v>
      </c>
      <c r="G9" s="735">
        <v>0</v>
      </c>
      <c r="H9" s="709">
        <v>0</v>
      </c>
      <c r="I9" s="735">
        <v>0</v>
      </c>
      <c r="J9" s="735">
        <v>0</v>
      </c>
      <c r="K9" s="735">
        <v>0</v>
      </c>
      <c r="L9" s="735">
        <v>0</v>
      </c>
    </row>
    <row r="10" spans="1:12">
      <c r="A10" s="424">
        <v>4</v>
      </c>
      <c r="B10" s="439" t="s">
        <v>520</v>
      </c>
      <c r="C10" s="733">
        <v>40966658.090000004</v>
      </c>
      <c r="D10" s="709">
        <v>35101781.990000002</v>
      </c>
      <c r="E10" s="709">
        <v>0</v>
      </c>
      <c r="F10" s="735">
        <v>5864876.1000000006</v>
      </c>
      <c r="G10" s="735">
        <v>0</v>
      </c>
      <c r="H10" s="709">
        <v>673501.82947028033</v>
      </c>
      <c r="I10" s="735">
        <v>62904.100000000006</v>
      </c>
      <c r="J10" s="735">
        <v>0</v>
      </c>
      <c r="K10" s="735">
        <v>610597.72947028035</v>
      </c>
      <c r="L10" s="735">
        <v>0</v>
      </c>
    </row>
    <row r="11" spans="1:12">
      <c r="A11" s="424">
        <v>5</v>
      </c>
      <c r="B11" s="439" t="s">
        <v>521</v>
      </c>
      <c r="C11" s="733">
        <v>121790246.87000002</v>
      </c>
      <c r="D11" s="709">
        <v>99120011.930000007</v>
      </c>
      <c r="E11" s="709">
        <v>7314919.2000000011</v>
      </c>
      <c r="F11" s="735">
        <v>15226908.120000001</v>
      </c>
      <c r="G11" s="735">
        <v>128407.62</v>
      </c>
      <c r="H11" s="709">
        <v>1458039.9781108177</v>
      </c>
      <c r="I11" s="735">
        <v>208856.93999999997</v>
      </c>
      <c r="J11" s="735">
        <v>8871.5395284305323</v>
      </c>
      <c r="K11" s="735">
        <v>1227778.918582387</v>
      </c>
      <c r="L11" s="735">
        <v>12532.58</v>
      </c>
    </row>
    <row r="12" spans="1:12">
      <c r="A12" s="424">
        <v>6</v>
      </c>
      <c r="B12" s="439" t="s">
        <v>522</v>
      </c>
      <c r="C12" s="733">
        <v>23537417.420000002</v>
      </c>
      <c r="D12" s="709">
        <v>19697905.390000001</v>
      </c>
      <c r="E12" s="709">
        <v>3542432.74</v>
      </c>
      <c r="F12" s="735">
        <v>296656.95999999996</v>
      </c>
      <c r="G12" s="735">
        <v>422.33</v>
      </c>
      <c r="H12" s="709">
        <v>684341.22102409636</v>
      </c>
      <c r="I12" s="735">
        <v>38888.35</v>
      </c>
      <c r="J12" s="735">
        <v>556422.67102409643</v>
      </c>
      <c r="K12" s="735">
        <v>88967.739999999991</v>
      </c>
      <c r="L12" s="735">
        <v>62.46</v>
      </c>
    </row>
    <row r="13" spans="1:12">
      <c r="A13" s="424">
        <v>7</v>
      </c>
      <c r="B13" s="439" t="s">
        <v>523</v>
      </c>
      <c r="C13" s="733">
        <v>6796609.4100000001</v>
      </c>
      <c r="D13" s="709">
        <v>2153439.2600000002</v>
      </c>
      <c r="E13" s="709">
        <v>348138.7</v>
      </c>
      <c r="F13" s="735">
        <v>4295031.4499999993</v>
      </c>
      <c r="G13" s="735">
        <v>0</v>
      </c>
      <c r="H13" s="709">
        <v>330259.34090736974</v>
      </c>
      <c r="I13" s="735">
        <v>10967.150000000001</v>
      </c>
      <c r="J13" s="735">
        <v>24822.68</v>
      </c>
      <c r="K13" s="735">
        <v>294469.51090736972</v>
      </c>
      <c r="L13" s="735">
        <v>0</v>
      </c>
    </row>
    <row r="14" spans="1:12">
      <c r="A14" s="424">
        <v>8</v>
      </c>
      <c r="B14" s="439" t="s">
        <v>524</v>
      </c>
      <c r="C14" s="733">
        <v>1712444.87</v>
      </c>
      <c r="D14" s="709">
        <v>1629284.48</v>
      </c>
      <c r="E14" s="709">
        <v>0</v>
      </c>
      <c r="F14" s="735">
        <v>83160.390000000014</v>
      </c>
      <c r="G14" s="735">
        <v>0</v>
      </c>
      <c r="H14" s="709">
        <v>34333.269999999997</v>
      </c>
      <c r="I14" s="735">
        <v>16041.849999999999</v>
      </c>
      <c r="J14" s="735">
        <v>0</v>
      </c>
      <c r="K14" s="735">
        <v>18291.419999999998</v>
      </c>
      <c r="L14" s="735">
        <v>0</v>
      </c>
    </row>
    <row r="15" spans="1:12">
      <c r="A15" s="424">
        <v>9</v>
      </c>
      <c r="B15" s="439" t="s">
        <v>525</v>
      </c>
      <c r="C15" s="733">
        <v>4758529.63</v>
      </c>
      <c r="D15" s="709">
        <v>1334930.7000000002</v>
      </c>
      <c r="E15" s="709">
        <v>0</v>
      </c>
      <c r="F15" s="735">
        <v>3423598.9299999997</v>
      </c>
      <c r="G15" s="735">
        <v>0</v>
      </c>
      <c r="H15" s="709">
        <v>382287.76453084504</v>
      </c>
      <c r="I15" s="735">
        <v>4860.1900000000005</v>
      </c>
      <c r="J15" s="735">
        <v>0</v>
      </c>
      <c r="K15" s="735">
        <v>377427.57453084504</v>
      </c>
      <c r="L15" s="735">
        <v>0</v>
      </c>
    </row>
    <row r="16" spans="1:12">
      <c r="A16" s="424">
        <v>10</v>
      </c>
      <c r="B16" s="439" t="s">
        <v>526</v>
      </c>
      <c r="C16" s="733">
        <v>1156154.94</v>
      </c>
      <c r="D16" s="709">
        <v>764532.84</v>
      </c>
      <c r="E16" s="709">
        <v>391622.1</v>
      </c>
      <c r="F16" s="735">
        <v>0</v>
      </c>
      <c r="G16" s="735">
        <v>0</v>
      </c>
      <c r="H16" s="709">
        <v>36284.909999999996</v>
      </c>
      <c r="I16" s="735">
        <v>3219.3799999999997</v>
      </c>
      <c r="J16" s="735">
        <v>33065.53</v>
      </c>
      <c r="K16" s="735">
        <v>0</v>
      </c>
      <c r="L16" s="735">
        <v>0</v>
      </c>
    </row>
    <row r="17" spans="1:12">
      <c r="A17" s="424">
        <v>11</v>
      </c>
      <c r="B17" s="439" t="s">
        <v>527</v>
      </c>
      <c r="C17" s="733">
        <v>12580958.25</v>
      </c>
      <c r="D17" s="709">
        <v>4322912.8099999996</v>
      </c>
      <c r="E17" s="709">
        <v>8223456.2199999997</v>
      </c>
      <c r="F17" s="735">
        <v>34589.22</v>
      </c>
      <c r="G17" s="735">
        <v>0</v>
      </c>
      <c r="H17" s="709">
        <v>541030.44399845856</v>
      </c>
      <c r="I17" s="735">
        <v>21476.560000000005</v>
      </c>
      <c r="J17" s="735">
        <v>506861.91399845853</v>
      </c>
      <c r="K17" s="735">
        <v>12691.97</v>
      </c>
      <c r="L17" s="735">
        <v>0</v>
      </c>
    </row>
    <row r="18" spans="1:12">
      <c r="A18" s="424">
        <v>12</v>
      </c>
      <c r="B18" s="439" t="s">
        <v>528</v>
      </c>
      <c r="C18" s="733">
        <v>76393850.539999992</v>
      </c>
      <c r="D18" s="709">
        <v>70537073.319999993</v>
      </c>
      <c r="E18" s="709">
        <v>628651.18999999994</v>
      </c>
      <c r="F18" s="735">
        <v>4221256.75</v>
      </c>
      <c r="G18" s="735">
        <v>1006869.28</v>
      </c>
      <c r="H18" s="709">
        <v>1634735.298588834</v>
      </c>
      <c r="I18" s="735">
        <v>356230.99999999994</v>
      </c>
      <c r="J18" s="735">
        <v>65424.889999999992</v>
      </c>
      <c r="K18" s="735">
        <v>532977.56000000006</v>
      </c>
      <c r="L18" s="735">
        <v>680101.84858883405</v>
      </c>
    </row>
    <row r="19" spans="1:12">
      <c r="A19" s="424">
        <v>13</v>
      </c>
      <c r="B19" s="439" t="s">
        <v>529</v>
      </c>
      <c r="C19" s="733">
        <v>43089386.780000001</v>
      </c>
      <c r="D19" s="709">
        <v>32316783.299999997</v>
      </c>
      <c r="E19" s="709">
        <v>1764870.8900000001</v>
      </c>
      <c r="F19" s="735">
        <v>9007732.5899999999</v>
      </c>
      <c r="G19" s="735">
        <v>0</v>
      </c>
      <c r="H19" s="709">
        <v>1916519.0753515039</v>
      </c>
      <c r="I19" s="735">
        <v>278144.25</v>
      </c>
      <c r="J19" s="735">
        <v>133917.96809494076</v>
      </c>
      <c r="K19" s="735">
        <v>1504456.8572565631</v>
      </c>
      <c r="L19" s="735">
        <v>0</v>
      </c>
    </row>
    <row r="20" spans="1:12">
      <c r="A20" s="424">
        <v>14</v>
      </c>
      <c r="B20" s="439" t="s">
        <v>530</v>
      </c>
      <c r="C20" s="733">
        <v>75758613.959999993</v>
      </c>
      <c r="D20" s="709">
        <v>55436402.639999993</v>
      </c>
      <c r="E20" s="709">
        <v>10634664.370000001</v>
      </c>
      <c r="F20" s="735">
        <v>9687546.9499999993</v>
      </c>
      <c r="G20" s="735">
        <v>0</v>
      </c>
      <c r="H20" s="709">
        <v>925825.92884458823</v>
      </c>
      <c r="I20" s="735">
        <v>298978.90999999997</v>
      </c>
      <c r="J20" s="735">
        <v>214893.44999999998</v>
      </c>
      <c r="K20" s="735">
        <v>411953.56884458824</v>
      </c>
      <c r="L20" s="735">
        <v>0</v>
      </c>
    </row>
    <row r="21" spans="1:12">
      <c r="A21" s="424">
        <v>15</v>
      </c>
      <c r="B21" s="439" t="s">
        <v>531</v>
      </c>
      <c r="C21" s="733">
        <v>21772558.130000003</v>
      </c>
      <c r="D21" s="709">
        <v>13624480.180000002</v>
      </c>
      <c r="E21" s="709">
        <v>4314761.5199999996</v>
      </c>
      <c r="F21" s="735">
        <v>3094380.07</v>
      </c>
      <c r="G21" s="735">
        <v>738936.36</v>
      </c>
      <c r="H21" s="709">
        <v>673815.54029987683</v>
      </c>
      <c r="I21" s="735">
        <v>67867.47</v>
      </c>
      <c r="J21" s="735">
        <v>149604.2666890746</v>
      </c>
      <c r="K21" s="735">
        <v>392308.82977188792</v>
      </c>
      <c r="L21" s="735">
        <v>64034.973838914244</v>
      </c>
    </row>
    <row r="22" spans="1:12">
      <c r="A22" s="424">
        <v>16</v>
      </c>
      <c r="B22" s="439" t="s">
        <v>532</v>
      </c>
      <c r="C22" s="733">
        <v>134544.89000000001</v>
      </c>
      <c r="D22" s="709">
        <v>134015.1</v>
      </c>
      <c r="E22" s="709">
        <v>0</v>
      </c>
      <c r="F22" s="735">
        <v>529.79</v>
      </c>
      <c r="G22" s="735">
        <v>0</v>
      </c>
      <c r="H22" s="709">
        <v>1086.79</v>
      </c>
      <c r="I22" s="735">
        <v>557</v>
      </c>
      <c r="J22" s="735">
        <v>0</v>
      </c>
      <c r="K22" s="735">
        <v>529.79</v>
      </c>
      <c r="L22" s="735">
        <v>0</v>
      </c>
    </row>
    <row r="23" spans="1:12">
      <c r="A23" s="424">
        <v>17</v>
      </c>
      <c r="B23" s="439" t="s">
        <v>533</v>
      </c>
      <c r="C23" s="733">
        <v>4343770.75</v>
      </c>
      <c r="D23" s="709">
        <v>4321724.16</v>
      </c>
      <c r="E23" s="709">
        <v>0</v>
      </c>
      <c r="F23" s="735">
        <v>22046.59</v>
      </c>
      <c r="G23" s="735">
        <v>0</v>
      </c>
      <c r="H23" s="709">
        <v>38112.97</v>
      </c>
      <c r="I23" s="735">
        <v>23674.959999999999</v>
      </c>
      <c r="J23" s="735">
        <v>0</v>
      </c>
      <c r="K23" s="735">
        <v>14438.01</v>
      </c>
      <c r="L23" s="735">
        <v>0</v>
      </c>
    </row>
    <row r="24" spans="1:12">
      <c r="A24" s="424">
        <v>18</v>
      </c>
      <c r="B24" s="439" t="s">
        <v>534</v>
      </c>
      <c r="C24" s="733">
        <v>2776944.93</v>
      </c>
      <c r="D24" s="709">
        <v>2776944.93</v>
      </c>
      <c r="E24" s="709">
        <v>0</v>
      </c>
      <c r="F24" s="735">
        <v>0</v>
      </c>
      <c r="G24" s="735">
        <v>0</v>
      </c>
      <c r="H24" s="709">
        <v>1927.4699999999998</v>
      </c>
      <c r="I24" s="735">
        <v>1927.4699999999998</v>
      </c>
      <c r="J24" s="735">
        <v>0</v>
      </c>
      <c r="K24" s="735">
        <v>0</v>
      </c>
      <c r="L24" s="735">
        <v>0</v>
      </c>
    </row>
    <row r="25" spans="1:12">
      <c r="A25" s="424">
        <v>19</v>
      </c>
      <c r="B25" s="439" t="s">
        <v>535</v>
      </c>
      <c r="C25" s="733">
        <v>1997505.98</v>
      </c>
      <c r="D25" s="709">
        <v>1993990.6099999999</v>
      </c>
      <c r="E25" s="709">
        <v>0</v>
      </c>
      <c r="F25" s="735">
        <v>3515.37</v>
      </c>
      <c r="G25" s="735">
        <v>0</v>
      </c>
      <c r="H25" s="709">
        <v>13459.04</v>
      </c>
      <c r="I25" s="735">
        <v>9943.67</v>
      </c>
      <c r="J25" s="735">
        <v>0</v>
      </c>
      <c r="K25" s="735">
        <v>3515.37</v>
      </c>
      <c r="L25" s="735">
        <v>0</v>
      </c>
    </row>
    <row r="26" spans="1:12">
      <c r="A26" s="424">
        <v>20</v>
      </c>
      <c r="B26" s="439" t="s">
        <v>536</v>
      </c>
      <c r="C26" s="733">
        <v>15363645.130000001</v>
      </c>
      <c r="D26" s="709">
        <v>9055862.4399999995</v>
      </c>
      <c r="E26" s="709">
        <v>5735811.0599999996</v>
      </c>
      <c r="F26" s="735">
        <v>571971.63</v>
      </c>
      <c r="G26" s="735">
        <v>0</v>
      </c>
      <c r="H26" s="709">
        <v>207259.75</v>
      </c>
      <c r="I26" s="735">
        <v>71271.92</v>
      </c>
      <c r="J26" s="735">
        <v>41931.800000000003</v>
      </c>
      <c r="K26" s="735">
        <v>94056.03</v>
      </c>
      <c r="L26" s="735">
        <v>0</v>
      </c>
    </row>
    <row r="27" spans="1:12">
      <c r="A27" s="424">
        <v>21</v>
      </c>
      <c r="B27" s="439" t="s">
        <v>537</v>
      </c>
      <c r="C27" s="733">
        <v>1102012.3399999999</v>
      </c>
      <c r="D27" s="709">
        <v>352656.99</v>
      </c>
      <c r="E27" s="709">
        <v>0</v>
      </c>
      <c r="F27" s="735">
        <v>749355.35</v>
      </c>
      <c r="G27" s="735">
        <v>0</v>
      </c>
      <c r="H27" s="709">
        <v>6284.8799999999992</v>
      </c>
      <c r="I27" s="735">
        <v>1980.9699999999998</v>
      </c>
      <c r="J27" s="735">
        <v>0</v>
      </c>
      <c r="K27" s="735">
        <v>4303.91</v>
      </c>
      <c r="L27" s="735">
        <v>0</v>
      </c>
    </row>
    <row r="28" spans="1:12">
      <c r="A28" s="424">
        <v>22</v>
      </c>
      <c r="B28" s="439" t="s">
        <v>538</v>
      </c>
      <c r="C28" s="733">
        <v>1081484.43</v>
      </c>
      <c r="D28" s="709">
        <v>935634.17999999993</v>
      </c>
      <c r="E28" s="709">
        <v>66652.62</v>
      </c>
      <c r="F28" s="735">
        <v>79197.63</v>
      </c>
      <c r="G28" s="735">
        <v>0</v>
      </c>
      <c r="H28" s="709">
        <v>38656.380000000005</v>
      </c>
      <c r="I28" s="735">
        <v>5782.43</v>
      </c>
      <c r="J28" s="735">
        <v>5123.92</v>
      </c>
      <c r="K28" s="735">
        <v>27750.030000000002</v>
      </c>
      <c r="L28" s="735">
        <v>0</v>
      </c>
    </row>
    <row r="29" spans="1:12">
      <c r="A29" s="424">
        <v>23</v>
      </c>
      <c r="B29" s="439" t="s">
        <v>539</v>
      </c>
      <c r="C29" s="733">
        <v>136857794.02000001</v>
      </c>
      <c r="D29" s="709">
        <v>127109318.46000001</v>
      </c>
      <c r="E29" s="709">
        <v>2123286.14</v>
      </c>
      <c r="F29" s="735">
        <v>7491557.1600000001</v>
      </c>
      <c r="G29" s="735">
        <v>133632.26</v>
      </c>
      <c r="H29" s="709">
        <v>3264771.8205126394</v>
      </c>
      <c r="I29" s="735">
        <v>603689.75</v>
      </c>
      <c r="J29" s="735">
        <v>169055.86</v>
      </c>
      <c r="K29" s="735">
        <v>2474252.9005126394</v>
      </c>
      <c r="L29" s="735">
        <v>17773.310000000001</v>
      </c>
    </row>
    <row r="30" spans="1:12">
      <c r="A30" s="424">
        <v>24</v>
      </c>
      <c r="B30" s="439" t="s">
        <v>540</v>
      </c>
      <c r="C30" s="733">
        <v>22675166.140000004</v>
      </c>
      <c r="D30" s="709">
        <v>18016860.430000003</v>
      </c>
      <c r="E30" s="709">
        <v>151814.75</v>
      </c>
      <c r="F30" s="735">
        <v>4467590.7</v>
      </c>
      <c r="G30" s="735">
        <v>38900.26</v>
      </c>
      <c r="H30" s="709">
        <v>506397.87</v>
      </c>
      <c r="I30" s="735">
        <v>102176.67</v>
      </c>
      <c r="J30" s="735">
        <v>9609.2200000000012</v>
      </c>
      <c r="K30" s="735">
        <v>386345.67</v>
      </c>
      <c r="L30" s="735">
        <v>8266.31</v>
      </c>
    </row>
    <row r="31" spans="1:12">
      <c r="A31" s="424">
        <v>25</v>
      </c>
      <c r="B31" s="439" t="s">
        <v>541</v>
      </c>
      <c r="C31" s="733">
        <v>74658827.430000007</v>
      </c>
      <c r="D31" s="709">
        <v>63974608.460000001</v>
      </c>
      <c r="E31" s="709">
        <v>2719042.0599999996</v>
      </c>
      <c r="F31" s="735">
        <v>7891329.2999999998</v>
      </c>
      <c r="G31" s="735">
        <v>73847.61</v>
      </c>
      <c r="H31" s="709">
        <v>2257485.8859815774</v>
      </c>
      <c r="I31" s="735">
        <v>445773.89999999997</v>
      </c>
      <c r="J31" s="735">
        <v>171565.57</v>
      </c>
      <c r="K31" s="735">
        <v>1630652.0459815774</v>
      </c>
      <c r="L31" s="735">
        <v>9494.369999999999</v>
      </c>
    </row>
    <row r="32" spans="1:12">
      <c r="A32" s="424">
        <v>26</v>
      </c>
      <c r="B32" s="439" t="s">
        <v>597</v>
      </c>
      <c r="C32" s="733">
        <v>0</v>
      </c>
      <c r="D32" s="709">
        <v>0</v>
      </c>
      <c r="E32" s="709">
        <v>0</v>
      </c>
      <c r="F32" s="735">
        <v>0</v>
      </c>
      <c r="G32" s="735">
        <v>0</v>
      </c>
      <c r="H32" s="709">
        <v>0</v>
      </c>
      <c r="I32" s="735">
        <v>0</v>
      </c>
      <c r="J32" s="735">
        <v>0</v>
      </c>
      <c r="K32" s="735">
        <v>0</v>
      </c>
      <c r="L32" s="735">
        <v>0</v>
      </c>
    </row>
    <row r="33" spans="1:12">
      <c r="A33" s="424">
        <v>27</v>
      </c>
      <c r="B33" s="490" t="s">
        <v>66</v>
      </c>
      <c r="C33" s="736">
        <v>773473492.45000005</v>
      </c>
      <c r="D33" s="711">
        <v>641607601.44000006</v>
      </c>
      <c r="E33" s="711">
        <v>49322193.530000009</v>
      </c>
      <c r="F33" s="996">
        <v>80360777.950000003</v>
      </c>
      <c r="G33" s="996">
        <v>2182919.5299999998</v>
      </c>
      <c r="H33" s="997">
        <v>17338835.635190822</v>
      </c>
      <c r="I33" s="996">
        <v>3119082.2899999991</v>
      </c>
      <c r="J33" s="996">
        <v>2207955.049335001</v>
      </c>
      <c r="K33" s="996">
        <v>11206377.883428073</v>
      </c>
      <c r="L33" s="996">
        <v>805420.41242774844</v>
      </c>
    </row>
    <row r="34" spans="1:12">
      <c r="A34" s="452"/>
      <c r="B34" s="452"/>
      <c r="C34" s="452"/>
      <c r="D34" s="452"/>
      <c r="E34" s="452"/>
      <c r="H34" s="452"/>
    </row>
    <row r="35" spans="1:12">
      <c r="A35" s="452"/>
      <c r="B35" s="489"/>
      <c r="C35" s="489"/>
      <c r="D35" s="452"/>
      <c r="E35" s="452"/>
      <c r="H35" s="452"/>
    </row>
  </sheetData>
  <mergeCells count="3">
    <mergeCell ref="A5:B6"/>
    <mergeCell ref="C5:G5"/>
    <mergeCell ref="H5:L5"/>
  </mergeCells>
  <conditionalFormatting sqref="A5">
    <cfRule type="duplicateValues" dxfId="13" priority="1"/>
    <cfRule type="duplicateValues" dxfId="12" priority="2"/>
  </conditionalFormatting>
  <conditionalFormatting sqref="A5">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K13"/>
  <sheetViews>
    <sheetView showGridLines="0" zoomScale="70" zoomScaleNormal="70" workbookViewId="0">
      <selection activeCell="J12" sqref="J12"/>
    </sheetView>
  </sheetViews>
  <sheetFormatPr defaultColWidth="8.7109375" defaultRowHeight="12"/>
  <cols>
    <col min="1" max="1" width="11.85546875" style="338" bestFit="1" customWidth="1"/>
    <col min="2" max="2" width="165.140625" style="338" customWidth="1"/>
    <col min="3" max="11" width="28.28515625" style="338" customWidth="1"/>
    <col min="12" max="16384" width="8.7109375" style="338"/>
  </cols>
  <sheetData>
    <row r="1" spans="1:11" s="328" customFormat="1" ht="13.5">
      <c r="A1" s="327" t="s">
        <v>108</v>
      </c>
      <c r="B1" s="270" t="str">
        <f>Info!C2</f>
        <v>სს "ხალიკ ბანკი საქართველო"</v>
      </c>
      <c r="C1" s="435"/>
      <c r="D1" s="435"/>
      <c r="E1" s="435"/>
      <c r="F1" s="435"/>
      <c r="G1" s="435"/>
      <c r="H1" s="435"/>
      <c r="I1" s="435"/>
      <c r="J1" s="435"/>
      <c r="K1" s="435"/>
    </row>
    <row r="2" spans="1:11" s="328" customFormat="1" ht="12.75">
      <c r="A2" s="329" t="s">
        <v>109</v>
      </c>
      <c r="B2" s="331">
        <f>'1. key ratios'!B2</f>
        <v>45657</v>
      </c>
      <c r="C2" s="435"/>
      <c r="D2" s="435"/>
      <c r="E2" s="435"/>
      <c r="F2" s="435"/>
      <c r="G2" s="435"/>
      <c r="H2" s="435"/>
      <c r="I2" s="435"/>
      <c r="J2" s="435"/>
      <c r="K2" s="435"/>
    </row>
    <row r="3" spans="1:11" s="328" customFormat="1" ht="12.75">
      <c r="A3" s="330" t="s">
        <v>598</v>
      </c>
      <c r="B3" s="435"/>
      <c r="C3" s="435"/>
      <c r="D3" s="435"/>
      <c r="E3" s="435"/>
      <c r="F3" s="435"/>
      <c r="G3" s="435"/>
      <c r="H3" s="435"/>
      <c r="I3" s="435"/>
      <c r="J3" s="435"/>
      <c r="K3" s="435"/>
    </row>
    <row r="4" spans="1:11">
      <c r="A4" s="495"/>
      <c r="B4" s="495"/>
      <c r="C4" s="494" t="s">
        <v>502</v>
      </c>
      <c r="D4" s="494" t="s">
        <v>503</v>
      </c>
      <c r="E4" s="494" t="s">
        <v>504</v>
      </c>
      <c r="F4" s="494" t="s">
        <v>505</v>
      </c>
      <c r="G4" s="494" t="s">
        <v>506</v>
      </c>
      <c r="H4" s="494" t="s">
        <v>507</v>
      </c>
      <c r="I4" s="494" t="s">
        <v>508</v>
      </c>
      <c r="J4" s="494" t="s">
        <v>509</v>
      </c>
      <c r="K4" s="494" t="s">
        <v>510</v>
      </c>
    </row>
    <row r="5" spans="1:11" ht="104.1" customHeight="1">
      <c r="A5" s="932" t="s">
        <v>905</v>
      </c>
      <c r="B5" s="933"/>
      <c r="C5" s="493" t="s">
        <v>599</v>
      </c>
      <c r="D5" s="493" t="s">
        <v>592</v>
      </c>
      <c r="E5" s="493" t="s">
        <v>593</v>
      </c>
      <c r="F5" s="493" t="s">
        <v>904</v>
      </c>
      <c r="G5" s="493" t="s">
        <v>600</v>
      </c>
      <c r="H5" s="493" t="s">
        <v>601</v>
      </c>
      <c r="I5" s="493" t="s">
        <v>602</v>
      </c>
      <c r="J5" s="493" t="s">
        <v>603</v>
      </c>
      <c r="K5" s="493" t="s">
        <v>604</v>
      </c>
    </row>
    <row r="6" spans="1:11" ht="12.75">
      <c r="A6" s="424">
        <v>1</v>
      </c>
      <c r="B6" s="424" t="s">
        <v>605</v>
      </c>
      <c r="C6" s="709">
        <v>6618470.9700000007</v>
      </c>
      <c r="D6" s="709">
        <v>148538.66595</v>
      </c>
      <c r="E6" s="709">
        <v>0</v>
      </c>
      <c r="F6" s="709">
        <v>0</v>
      </c>
      <c r="G6" s="709">
        <v>690158993.09400058</v>
      </c>
      <c r="H6" s="709">
        <v>0</v>
      </c>
      <c r="I6" s="709">
        <v>42965467.539999999</v>
      </c>
      <c r="J6" s="709">
        <v>3729790.2300000014</v>
      </c>
      <c r="K6" s="709">
        <v>29852232.240049943</v>
      </c>
    </row>
    <row r="7" spans="1:11" ht="12.75">
      <c r="A7" s="424">
        <v>2</v>
      </c>
      <c r="B7" s="425" t="s">
        <v>606</v>
      </c>
      <c r="C7" s="709">
        <v>0</v>
      </c>
      <c r="D7" s="709">
        <v>0</v>
      </c>
      <c r="E7" s="709">
        <v>0</v>
      </c>
      <c r="F7" s="709">
        <v>0</v>
      </c>
      <c r="G7" s="709">
        <v>0</v>
      </c>
      <c r="H7" s="709">
        <v>0</v>
      </c>
      <c r="I7" s="709">
        <v>0</v>
      </c>
      <c r="J7" s="709">
        <v>0</v>
      </c>
      <c r="K7" s="709">
        <v>0</v>
      </c>
    </row>
    <row r="8" spans="1:11" ht="12.75">
      <c r="A8" s="424">
        <v>3</v>
      </c>
      <c r="B8" s="425" t="s">
        <v>570</v>
      </c>
      <c r="C8" s="709">
        <v>1588222.8815710975</v>
      </c>
      <c r="D8" s="709">
        <v>0</v>
      </c>
      <c r="E8" s="709">
        <v>0</v>
      </c>
      <c r="F8" s="709">
        <v>0</v>
      </c>
      <c r="G8" s="709">
        <v>17531144.918428905</v>
      </c>
      <c r="H8" s="709">
        <v>0</v>
      </c>
      <c r="I8" s="709">
        <v>0</v>
      </c>
      <c r="J8" s="709">
        <v>0</v>
      </c>
      <c r="K8" s="709">
        <v>52267142.85999997</v>
      </c>
    </row>
    <row r="9" spans="1:11" ht="12.75">
      <c r="A9" s="424">
        <v>4</v>
      </c>
      <c r="B9" s="453" t="s">
        <v>903</v>
      </c>
      <c r="C9" s="737">
        <v>0</v>
      </c>
      <c r="D9" s="737">
        <v>0</v>
      </c>
      <c r="E9" s="737">
        <v>0</v>
      </c>
      <c r="F9" s="737">
        <v>0</v>
      </c>
      <c r="G9" s="737">
        <v>76684361.290000007</v>
      </c>
      <c r="H9" s="737">
        <v>0</v>
      </c>
      <c r="I9" s="737">
        <v>0</v>
      </c>
      <c r="J9" s="737">
        <v>1826943.3099999998</v>
      </c>
      <c r="K9" s="737">
        <v>4032392.879999999</v>
      </c>
    </row>
    <row r="10" spans="1:11" ht="12.75">
      <c r="A10" s="424">
        <v>5</v>
      </c>
      <c r="B10" s="443" t="s">
        <v>902</v>
      </c>
      <c r="C10" s="737">
        <v>0</v>
      </c>
      <c r="D10" s="737">
        <v>0</v>
      </c>
      <c r="E10" s="737">
        <v>0</v>
      </c>
      <c r="F10" s="737">
        <v>0</v>
      </c>
      <c r="G10" s="737">
        <v>0</v>
      </c>
      <c r="H10" s="737">
        <v>0</v>
      </c>
      <c r="I10" s="737">
        <v>0</v>
      </c>
      <c r="J10" s="737">
        <v>0</v>
      </c>
      <c r="K10" s="737">
        <v>0</v>
      </c>
    </row>
    <row r="11" spans="1:11" ht="12.75">
      <c r="A11" s="424">
        <v>6</v>
      </c>
      <c r="B11" s="443" t="s">
        <v>901</v>
      </c>
      <c r="C11" s="737">
        <v>0</v>
      </c>
      <c r="D11" s="737">
        <v>0</v>
      </c>
      <c r="E11" s="737">
        <v>0</v>
      </c>
      <c r="F11" s="737">
        <v>0</v>
      </c>
      <c r="G11" s="737">
        <v>0</v>
      </c>
      <c r="H11" s="737">
        <v>0</v>
      </c>
      <c r="I11" s="737">
        <v>0</v>
      </c>
      <c r="J11" s="737">
        <v>0</v>
      </c>
      <c r="K11" s="737">
        <v>0</v>
      </c>
    </row>
    <row r="13" spans="1:11" ht="15">
      <c r="B13" s="492"/>
    </row>
  </sheetData>
  <mergeCells count="1">
    <mergeCell ref="A5:B5"/>
  </mergeCells>
  <conditionalFormatting sqref="A5">
    <cfRule type="duplicateValues" dxfId="10" priority="1"/>
    <cfRule type="duplicateValues" dxfId="9" priority="2"/>
  </conditionalFormatting>
  <conditionalFormatting sqref="A5">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0"/>
  <sheetViews>
    <sheetView showGridLines="0" zoomScale="70" zoomScaleNormal="70" workbookViewId="0">
      <selection activeCell="H1" sqref="H1:H1048576"/>
    </sheetView>
  </sheetViews>
  <sheetFormatPr defaultColWidth="8.7109375" defaultRowHeight="15"/>
  <cols>
    <col min="1" max="1" width="10" style="496" bestFit="1" customWidth="1"/>
    <col min="2" max="2" width="71.7109375" style="496" customWidth="1"/>
    <col min="3" max="3" width="12.140625" style="496" customWidth="1"/>
    <col min="4" max="5" width="15.140625" style="496" bestFit="1" customWidth="1"/>
    <col min="6" max="6" width="20" style="496" bestFit="1" customWidth="1"/>
    <col min="7" max="7" width="37.5703125" style="496" bestFit="1" customWidth="1"/>
    <col min="8" max="8" width="13.5703125" style="496" customWidth="1"/>
    <col min="9" max="10" width="15.140625" style="496" bestFit="1" customWidth="1"/>
    <col min="11" max="11" width="20" style="496" bestFit="1" customWidth="1"/>
    <col min="12" max="12" width="37.5703125" style="496" bestFit="1" customWidth="1"/>
    <col min="13" max="13" width="10.5703125" style="496" bestFit="1" customWidth="1"/>
    <col min="14" max="15" width="15.140625" style="496" bestFit="1" customWidth="1"/>
    <col min="16" max="16" width="20" style="496" bestFit="1" customWidth="1"/>
    <col min="17" max="17" width="37.5703125" style="496" bestFit="1" customWidth="1"/>
    <col min="18" max="18" width="18" style="496" bestFit="1" customWidth="1"/>
    <col min="19" max="19" width="48" style="496" bestFit="1" customWidth="1"/>
    <col min="20" max="20" width="45.85546875" style="496" bestFit="1" customWidth="1"/>
    <col min="21" max="21" width="48" style="496" bestFit="1" customWidth="1"/>
    <col min="22" max="22" width="44.42578125" style="496" bestFit="1" customWidth="1"/>
    <col min="23" max="16384" width="8.7109375" style="496"/>
  </cols>
  <sheetData>
    <row r="1" spans="1:22">
      <c r="A1" s="327" t="s">
        <v>108</v>
      </c>
      <c r="B1" s="270" t="str">
        <f>Info!C2</f>
        <v>სს "ხალიკ ბანკი საქართველო"</v>
      </c>
    </row>
    <row r="2" spans="1:22">
      <c r="A2" s="329" t="s">
        <v>109</v>
      </c>
      <c r="B2" s="331">
        <f>'1. key ratios'!B2</f>
        <v>45657</v>
      </c>
    </row>
    <row r="3" spans="1:22">
      <c r="A3" s="330" t="s">
        <v>688</v>
      </c>
      <c r="B3" s="435"/>
    </row>
    <row r="4" spans="1:22">
      <c r="A4" s="330"/>
      <c r="B4" s="435"/>
    </row>
    <row r="5" spans="1:22" ht="24" customHeight="1">
      <c r="A5" s="934" t="s">
        <v>715</v>
      </c>
      <c r="B5" s="934"/>
      <c r="C5" s="936" t="s">
        <v>907</v>
      </c>
      <c r="D5" s="936"/>
      <c r="E5" s="936"/>
      <c r="F5" s="936"/>
      <c r="G5" s="936"/>
      <c r="H5" s="936" t="s">
        <v>596</v>
      </c>
      <c r="I5" s="936"/>
      <c r="J5" s="936"/>
      <c r="K5" s="936"/>
      <c r="L5" s="936"/>
      <c r="M5" s="936" t="s">
        <v>906</v>
      </c>
      <c r="N5" s="936"/>
      <c r="O5" s="936"/>
      <c r="P5" s="936"/>
      <c r="Q5" s="936"/>
      <c r="R5" s="935" t="s">
        <v>714</v>
      </c>
      <c r="S5" s="935" t="s">
        <v>718</v>
      </c>
      <c r="T5" s="935" t="s">
        <v>717</v>
      </c>
      <c r="U5" s="935" t="s">
        <v>950</v>
      </c>
      <c r="V5" s="935" t="s">
        <v>951</v>
      </c>
    </row>
    <row r="6" spans="1:22" ht="36" customHeight="1">
      <c r="A6" s="934"/>
      <c r="B6" s="934"/>
      <c r="C6" s="506"/>
      <c r="D6" s="433" t="s">
        <v>891</v>
      </c>
      <c r="E6" s="433" t="s">
        <v>890</v>
      </c>
      <c r="F6" s="433" t="s">
        <v>889</v>
      </c>
      <c r="G6" s="433" t="s">
        <v>888</v>
      </c>
      <c r="H6" s="506"/>
      <c r="I6" s="433" t="s">
        <v>891</v>
      </c>
      <c r="J6" s="433" t="s">
        <v>890</v>
      </c>
      <c r="K6" s="433" t="s">
        <v>889</v>
      </c>
      <c r="L6" s="433" t="s">
        <v>888</v>
      </c>
      <c r="M6" s="506"/>
      <c r="N6" s="433" t="s">
        <v>891</v>
      </c>
      <c r="O6" s="433" t="s">
        <v>890</v>
      </c>
      <c r="P6" s="433" t="s">
        <v>889</v>
      </c>
      <c r="Q6" s="433" t="s">
        <v>888</v>
      </c>
      <c r="R6" s="935"/>
      <c r="S6" s="935"/>
      <c r="T6" s="935"/>
      <c r="U6" s="935"/>
      <c r="V6" s="935"/>
    </row>
    <row r="7" spans="1:22">
      <c r="A7" s="504">
        <v>1</v>
      </c>
      <c r="B7" s="505" t="s">
        <v>689</v>
      </c>
      <c r="C7" s="737">
        <v>187243.68</v>
      </c>
      <c r="D7" s="737">
        <v>187243.68</v>
      </c>
      <c r="E7" s="737">
        <v>0</v>
      </c>
      <c r="F7" s="737">
        <v>0</v>
      </c>
      <c r="G7" s="737">
        <v>0</v>
      </c>
      <c r="H7" s="737">
        <v>187161.92</v>
      </c>
      <c r="I7" s="737">
        <v>187161.92</v>
      </c>
      <c r="J7" s="737">
        <v>0</v>
      </c>
      <c r="K7" s="737">
        <v>0</v>
      </c>
      <c r="L7" s="737">
        <v>0</v>
      </c>
      <c r="M7" s="737">
        <v>2902.05</v>
      </c>
      <c r="N7" s="737">
        <v>2902.05</v>
      </c>
      <c r="O7" s="737">
        <v>0</v>
      </c>
      <c r="P7" s="737">
        <v>0</v>
      </c>
      <c r="Q7" s="737">
        <v>0</v>
      </c>
      <c r="R7" s="737">
        <v>3</v>
      </c>
      <c r="S7" s="739">
        <v>6.3333333333333339E-2</v>
      </c>
      <c r="T7" s="739">
        <v>7.4766666666666662E-2</v>
      </c>
      <c r="U7" s="739">
        <v>0.151890030680875</v>
      </c>
      <c r="V7" s="737">
        <v>58.651309085572301</v>
      </c>
    </row>
    <row r="8" spans="1:22">
      <c r="A8" s="504">
        <v>2</v>
      </c>
      <c r="B8" s="503" t="s">
        <v>690</v>
      </c>
      <c r="C8" s="737">
        <v>78980015.340000004</v>
      </c>
      <c r="D8" s="737">
        <v>67112481.489999995</v>
      </c>
      <c r="E8" s="737">
        <v>2203653.65</v>
      </c>
      <c r="F8" s="737">
        <v>9634778.9499999993</v>
      </c>
      <c r="G8" s="737">
        <v>29101.25</v>
      </c>
      <c r="H8" s="737">
        <v>79598099.810000002</v>
      </c>
      <c r="I8" s="737">
        <v>67329250.670000002</v>
      </c>
      <c r="J8" s="737">
        <v>2239386.5499999998</v>
      </c>
      <c r="K8" s="737">
        <v>9997519.2300000004</v>
      </c>
      <c r="L8" s="737">
        <v>31943.360000000001</v>
      </c>
      <c r="M8" s="737">
        <v>4081246.73069763</v>
      </c>
      <c r="N8" s="737">
        <v>657894.41999999888</v>
      </c>
      <c r="O8" s="737">
        <v>254518.81999999998</v>
      </c>
      <c r="P8" s="737">
        <v>3165536.7506976309</v>
      </c>
      <c r="Q8" s="737">
        <v>3296.74</v>
      </c>
      <c r="R8" s="737">
        <v>2576</v>
      </c>
      <c r="S8" s="739">
        <v>0.12448464955659433</v>
      </c>
      <c r="T8" s="739">
        <v>0.13549287417312103</v>
      </c>
      <c r="U8" s="739">
        <v>0.11489801726974401</v>
      </c>
      <c r="V8" s="737">
        <v>83.634854912779502</v>
      </c>
    </row>
    <row r="9" spans="1:22">
      <c r="A9" s="504">
        <v>3</v>
      </c>
      <c r="B9" s="503" t="s">
        <v>691</v>
      </c>
      <c r="C9" s="737">
        <v>0</v>
      </c>
      <c r="D9" s="737">
        <v>0</v>
      </c>
      <c r="E9" s="737">
        <v>0</v>
      </c>
      <c r="F9" s="737">
        <v>0</v>
      </c>
      <c r="G9" s="737">
        <v>0</v>
      </c>
      <c r="H9" s="737">
        <v>0</v>
      </c>
      <c r="I9" s="737">
        <v>0</v>
      </c>
      <c r="J9" s="737">
        <v>0</v>
      </c>
      <c r="K9" s="737">
        <v>0</v>
      </c>
      <c r="L9" s="737">
        <v>0</v>
      </c>
      <c r="M9" s="737">
        <v>0</v>
      </c>
      <c r="N9" s="737">
        <v>0</v>
      </c>
      <c r="O9" s="737">
        <v>0</v>
      </c>
      <c r="P9" s="737">
        <v>0</v>
      </c>
      <c r="Q9" s="737">
        <v>0</v>
      </c>
      <c r="R9" s="737">
        <v>0</v>
      </c>
      <c r="S9" s="739">
        <v>0</v>
      </c>
      <c r="T9" s="739">
        <v>0</v>
      </c>
      <c r="U9" s="739">
        <v>0</v>
      </c>
      <c r="V9" s="737">
        <v>0</v>
      </c>
    </row>
    <row r="10" spans="1:22">
      <c r="A10" s="504">
        <v>4</v>
      </c>
      <c r="B10" s="503" t="s">
        <v>692</v>
      </c>
      <c r="C10" s="737">
        <v>0</v>
      </c>
      <c r="D10" s="737">
        <v>0</v>
      </c>
      <c r="E10" s="737">
        <v>0</v>
      </c>
      <c r="F10" s="737">
        <v>0</v>
      </c>
      <c r="G10" s="737">
        <v>0</v>
      </c>
      <c r="H10" s="737">
        <v>0</v>
      </c>
      <c r="I10" s="737">
        <v>0</v>
      </c>
      <c r="J10" s="737">
        <v>0</v>
      </c>
      <c r="K10" s="737">
        <v>0</v>
      </c>
      <c r="L10" s="737">
        <v>0</v>
      </c>
      <c r="M10" s="737">
        <v>0</v>
      </c>
      <c r="N10" s="737">
        <v>0</v>
      </c>
      <c r="O10" s="737">
        <v>0</v>
      </c>
      <c r="P10" s="737">
        <v>0</v>
      </c>
      <c r="Q10" s="737">
        <v>0</v>
      </c>
      <c r="R10" s="737">
        <v>0</v>
      </c>
      <c r="S10" s="739">
        <v>0</v>
      </c>
      <c r="T10" s="739">
        <v>0</v>
      </c>
      <c r="U10" s="739">
        <v>0</v>
      </c>
      <c r="V10" s="737">
        <v>0</v>
      </c>
    </row>
    <row r="11" spans="1:22">
      <c r="A11" s="504">
        <v>5</v>
      </c>
      <c r="B11" s="503" t="s">
        <v>693</v>
      </c>
      <c r="C11" s="737">
        <v>255508.2</v>
      </c>
      <c r="D11" s="737">
        <v>221575</v>
      </c>
      <c r="E11" s="737">
        <v>2832.88</v>
      </c>
      <c r="F11" s="737">
        <v>31100.32</v>
      </c>
      <c r="G11" s="737">
        <v>0</v>
      </c>
      <c r="H11" s="737">
        <v>279090.14</v>
      </c>
      <c r="I11" s="737">
        <v>240321.46000000002</v>
      </c>
      <c r="J11" s="737">
        <v>2895.26</v>
      </c>
      <c r="K11" s="737">
        <v>35873.42</v>
      </c>
      <c r="L11" s="737">
        <v>0</v>
      </c>
      <c r="M11" s="737">
        <v>48153.260000000009</v>
      </c>
      <c r="N11" s="737">
        <v>10038.26</v>
      </c>
      <c r="O11" s="737">
        <v>2241.58</v>
      </c>
      <c r="P11" s="737">
        <v>35873.420000000006</v>
      </c>
      <c r="Q11" s="737">
        <v>0</v>
      </c>
      <c r="R11" s="737">
        <v>170</v>
      </c>
      <c r="S11" s="739">
        <v>0.168928201572311</v>
      </c>
      <c r="T11" s="739">
        <v>0.16897337914248667</v>
      </c>
      <c r="U11" s="739">
        <v>0.14637445060471602</v>
      </c>
      <c r="V11" s="737">
        <v>7.4725798232698599</v>
      </c>
    </row>
    <row r="12" spans="1:22">
      <c r="A12" s="504">
        <v>6</v>
      </c>
      <c r="B12" s="503" t="s">
        <v>694</v>
      </c>
      <c r="C12" s="737">
        <v>859838.47</v>
      </c>
      <c r="D12" s="737">
        <v>738105.74</v>
      </c>
      <c r="E12" s="737">
        <v>32288.78</v>
      </c>
      <c r="F12" s="737">
        <v>89443.95</v>
      </c>
      <c r="G12" s="737">
        <v>0</v>
      </c>
      <c r="H12" s="737">
        <v>859838.47</v>
      </c>
      <c r="I12" s="737">
        <v>738105.74</v>
      </c>
      <c r="J12" s="737">
        <v>32288.78</v>
      </c>
      <c r="K12" s="737">
        <v>89443.95</v>
      </c>
      <c r="L12" s="737">
        <v>0</v>
      </c>
      <c r="M12" s="737">
        <v>147965.40000000002</v>
      </c>
      <c r="N12" s="737">
        <v>36799.930000000015</v>
      </c>
      <c r="O12" s="737">
        <v>22238.420000000002</v>
      </c>
      <c r="P12" s="737">
        <v>88927.05</v>
      </c>
      <c r="Q12" s="737">
        <v>0</v>
      </c>
      <c r="R12" s="737">
        <v>580</v>
      </c>
      <c r="S12" s="739">
        <v>0.235661855850511</v>
      </c>
      <c r="T12" s="739">
        <v>0.26509200191750665</v>
      </c>
      <c r="U12" s="739">
        <v>0.22262554837770898</v>
      </c>
      <c r="V12" s="737">
        <v>185.38693813036801</v>
      </c>
    </row>
    <row r="13" spans="1:22">
      <c r="A13" s="504">
        <v>7</v>
      </c>
      <c r="B13" s="503" t="s">
        <v>695</v>
      </c>
      <c r="C13" s="737">
        <v>120533269.74000001</v>
      </c>
      <c r="D13" s="737">
        <v>103805022.97</v>
      </c>
      <c r="E13" s="737">
        <v>4191312.09</v>
      </c>
      <c r="F13" s="737">
        <v>12247352.460000001</v>
      </c>
      <c r="G13" s="737">
        <v>289582.21999999997</v>
      </c>
      <c r="H13" s="737">
        <v>121563715.3</v>
      </c>
      <c r="I13" s="737">
        <v>104281732.28</v>
      </c>
      <c r="J13" s="737">
        <v>4257530.0200000005</v>
      </c>
      <c r="K13" s="737">
        <v>12720086.539999999</v>
      </c>
      <c r="L13" s="737">
        <v>304366.45999999996</v>
      </c>
      <c r="M13" s="737">
        <v>2215663.900512639</v>
      </c>
      <c r="N13" s="737">
        <v>566911.31999999983</v>
      </c>
      <c r="O13" s="737">
        <v>255055.89999999997</v>
      </c>
      <c r="P13" s="737">
        <v>1357130.7005126392</v>
      </c>
      <c r="Q13" s="737">
        <v>36565.979999999996</v>
      </c>
      <c r="R13" s="737">
        <v>906</v>
      </c>
      <c r="S13" s="739">
        <v>0.11085605429193067</v>
      </c>
      <c r="T13" s="739">
        <v>0.11740250785569867</v>
      </c>
      <c r="U13" s="739">
        <v>9.8686303698210798E-2</v>
      </c>
      <c r="V13" s="737">
        <v>136.13347925858699</v>
      </c>
    </row>
    <row r="14" spans="1:22">
      <c r="A14" s="498">
        <v>7.1</v>
      </c>
      <c r="B14" s="497" t="s">
        <v>696</v>
      </c>
      <c r="C14" s="737">
        <v>97579881.100000009</v>
      </c>
      <c r="D14" s="737">
        <v>83300904.050000012</v>
      </c>
      <c r="E14" s="737">
        <v>3217993.66</v>
      </c>
      <c r="F14" s="737">
        <v>10771401.17</v>
      </c>
      <c r="G14" s="737">
        <v>289582.21999999997</v>
      </c>
      <c r="H14" s="737">
        <v>98288455.189999998</v>
      </c>
      <c r="I14" s="737">
        <v>83617923.929999992</v>
      </c>
      <c r="J14" s="737">
        <v>3272591.04</v>
      </c>
      <c r="K14" s="737">
        <v>11108358</v>
      </c>
      <c r="L14" s="737">
        <v>289582.21999999997</v>
      </c>
      <c r="M14" s="737">
        <v>1619073.9999999998</v>
      </c>
      <c r="N14" s="737">
        <v>475945.5799999999</v>
      </c>
      <c r="O14" s="737">
        <v>169532.99</v>
      </c>
      <c r="P14" s="737">
        <v>939216.04</v>
      </c>
      <c r="Q14" s="737">
        <v>34379.39</v>
      </c>
      <c r="R14" s="737">
        <v>661</v>
      </c>
      <c r="S14" s="739">
        <v>0.11075328184255</v>
      </c>
      <c r="T14" s="739">
        <v>0.11726079358045033</v>
      </c>
      <c r="U14" s="739">
        <v>9.9145239301792892E-2</v>
      </c>
      <c r="V14" s="737">
        <v>136.913712626772</v>
      </c>
    </row>
    <row r="15" spans="1:22" ht="25.5">
      <c r="A15" s="498">
        <v>7.2</v>
      </c>
      <c r="B15" s="497" t="s">
        <v>697</v>
      </c>
      <c r="C15" s="737">
        <v>8787172.4199999999</v>
      </c>
      <c r="D15" s="737">
        <v>8654491.8300000001</v>
      </c>
      <c r="E15" s="737">
        <v>36391.870000000003</v>
      </c>
      <c r="F15" s="737">
        <v>96288.72</v>
      </c>
      <c r="G15" s="737">
        <v>0</v>
      </c>
      <c r="H15" s="737">
        <v>8828410.2899999991</v>
      </c>
      <c r="I15" s="737">
        <v>8690586.7299999986</v>
      </c>
      <c r="J15" s="737">
        <v>36547.339999999997</v>
      </c>
      <c r="K15" s="737">
        <v>101276.22</v>
      </c>
      <c r="L15" s="737">
        <v>0</v>
      </c>
      <c r="M15" s="737">
        <v>51082.37999999999</v>
      </c>
      <c r="N15" s="737">
        <v>35828.419999999991</v>
      </c>
      <c r="O15" s="737">
        <v>3171.32</v>
      </c>
      <c r="P15" s="737">
        <v>12082.640000000001</v>
      </c>
      <c r="Q15" s="737">
        <v>0</v>
      </c>
      <c r="R15" s="737">
        <v>73</v>
      </c>
      <c r="S15" s="739">
        <v>7.1003492716308861E-2</v>
      </c>
      <c r="T15" s="739">
        <v>7.5223692778635803E-2</v>
      </c>
      <c r="U15" s="739">
        <v>0.100564607437167</v>
      </c>
      <c r="V15" s="737">
        <v>144.351253748359</v>
      </c>
    </row>
    <row r="16" spans="1:22">
      <c r="A16" s="498">
        <v>7.3</v>
      </c>
      <c r="B16" s="497" t="s">
        <v>698</v>
      </c>
      <c r="C16" s="737">
        <v>14166216.220000001</v>
      </c>
      <c r="D16" s="737">
        <v>11849627.09</v>
      </c>
      <c r="E16" s="737">
        <v>936926.56</v>
      </c>
      <c r="F16" s="737">
        <v>1379662.57</v>
      </c>
      <c r="G16" s="737">
        <v>0</v>
      </c>
      <c r="H16" s="737">
        <v>14446849.820000002</v>
      </c>
      <c r="I16" s="737">
        <v>11973221.620000001</v>
      </c>
      <c r="J16" s="737">
        <v>948391.64</v>
      </c>
      <c r="K16" s="737">
        <v>1510452.3199999998</v>
      </c>
      <c r="L16" s="737">
        <v>14784.24</v>
      </c>
      <c r="M16" s="737">
        <v>545507.52051263896</v>
      </c>
      <c r="N16" s="737">
        <v>55137.319999999992</v>
      </c>
      <c r="O16" s="737">
        <v>82351.59</v>
      </c>
      <c r="P16" s="737">
        <v>405832.02051263908</v>
      </c>
      <c r="Q16" s="737">
        <v>2186.59</v>
      </c>
      <c r="R16" s="737">
        <v>172</v>
      </c>
      <c r="S16" s="739">
        <v>0.11229572072360133</v>
      </c>
      <c r="T16" s="739">
        <v>0.119332782702122</v>
      </c>
      <c r="U16" s="739">
        <v>9.4359964223389506E-2</v>
      </c>
      <c r="V16" s="737">
        <v>125.661658248359</v>
      </c>
    </row>
    <row r="17" spans="1:22">
      <c r="A17" s="504">
        <v>8</v>
      </c>
      <c r="B17" s="503" t="s">
        <v>699</v>
      </c>
      <c r="C17" s="737">
        <v>0</v>
      </c>
      <c r="D17" s="737">
        <v>0</v>
      </c>
      <c r="E17" s="737">
        <v>0</v>
      </c>
      <c r="F17" s="737">
        <v>0</v>
      </c>
      <c r="G17" s="737">
        <v>0</v>
      </c>
      <c r="H17" s="737">
        <v>0</v>
      </c>
      <c r="I17" s="737">
        <v>0</v>
      </c>
      <c r="J17" s="737">
        <v>0</v>
      </c>
      <c r="K17" s="737">
        <v>0</v>
      </c>
      <c r="L17" s="737">
        <v>0</v>
      </c>
      <c r="M17" s="737">
        <v>0</v>
      </c>
      <c r="N17" s="737">
        <v>0</v>
      </c>
      <c r="O17" s="737">
        <v>0</v>
      </c>
      <c r="P17" s="737">
        <v>0</v>
      </c>
      <c r="Q17" s="737">
        <v>0</v>
      </c>
      <c r="R17" s="737">
        <v>0</v>
      </c>
      <c r="S17" s="739">
        <v>0</v>
      </c>
      <c r="T17" s="739">
        <v>0</v>
      </c>
      <c r="U17" s="739">
        <v>0</v>
      </c>
      <c r="V17" s="737">
        <v>0</v>
      </c>
    </row>
    <row r="18" spans="1:22">
      <c r="A18" s="502">
        <v>9</v>
      </c>
      <c r="B18" s="501" t="s">
        <v>700</v>
      </c>
      <c r="C18" s="738">
        <v>0</v>
      </c>
      <c r="D18" s="738">
        <v>0</v>
      </c>
      <c r="E18" s="738">
        <v>0</v>
      </c>
      <c r="F18" s="738">
        <v>0</v>
      </c>
      <c r="G18" s="738">
        <v>0</v>
      </c>
      <c r="H18" s="738">
        <v>0</v>
      </c>
      <c r="I18" s="738">
        <v>0</v>
      </c>
      <c r="J18" s="738">
        <v>0</v>
      </c>
      <c r="K18" s="738">
        <v>0</v>
      </c>
      <c r="L18" s="738">
        <v>0</v>
      </c>
      <c r="M18" s="738">
        <v>0</v>
      </c>
      <c r="N18" s="738">
        <v>0</v>
      </c>
      <c r="O18" s="738">
        <v>0</v>
      </c>
      <c r="P18" s="738">
        <v>0</v>
      </c>
      <c r="Q18" s="738">
        <v>0</v>
      </c>
      <c r="R18" s="738">
        <v>0</v>
      </c>
      <c r="S18" s="740">
        <v>0</v>
      </c>
      <c r="T18" s="740">
        <v>0</v>
      </c>
      <c r="U18" s="740">
        <v>0</v>
      </c>
      <c r="V18" s="738">
        <v>0</v>
      </c>
    </row>
    <row r="19" spans="1:22">
      <c r="A19" s="500">
        <v>10</v>
      </c>
      <c r="B19" s="499" t="s">
        <v>716</v>
      </c>
      <c r="C19" s="737">
        <v>200815875.43000001</v>
      </c>
      <c r="D19" s="737">
        <v>172064428.88</v>
      </c>
      <c r="E19" s="737">
        <v>6430087.3999999994</v>
      </c>
      <c r="F19" s="737">
        <v>22002675.68</v>
      </c>
      <c r="G19" s="737">
        <v>318683.46999999997</v>
      </c>
      <c r="H19" s="737">
        <v>202487905.63999999</v>
      </c>
      <c r="I19" s="737">
        <v>172776572.06999996</v>
      </c>
      <c r="J19" s="737">
        <v>6532100.6099999994</v>
      </c>
      <c r="K19" s="737">
        <v>22842923.140000001</v>
      </c>
      <c r="L19" s="737">
        <v>336309.81999999995</v>
      </c>
      <c r="M19" s="737">
        <v>6495931.3412102694</v>
      </c>
      <c r="N19" s="737">
        <v>1274545.9799999988</v>
      </c>
      <c r="O19" s="737">
        <v>534054.72</v>
      </c>
      <c r="P19" s="737">
        <v>4647467.9212102704</v>
      </c>
      <c r="Q19" s="737">
        <v>39862.719999999994</v>
      </c>
      <c r="R19" s="737">
        <v>4235</v>
      </c>
      <c r="S19" s="739">
        <v>0.12423453379781868</v>
      </c>
      <c r="T19" s="739">
        <v>0.13323294233123301</v>
      </c>
      <c r="U19" s="739">
        <v>0.10570325835020601</v>
      </c>
      <c r="V19" s="737">
        <v>115.460939848763</v>
      </c>
    </row>
    <row r="20" spans="1:22" ht="25.5">
      <c r="A20" s="498">
        <v>10.1</v>
      </c>
      <c r="B20" s="497" t="s">
        <v>719</v>
      </c>
      <c r="C20" s="737">
        <v>0</v>
      </c>
      <c r="D20" s="737">
        <v>0</v>
      </c>
      <c r="E20" s="737">
        <v>0</v>
      </c>
      <c r="F20" s="737">
        <v>0</v>
      </c>
      <c r="G20" s="737">
        <v>0</v>
      </c>
      <c r="H20" s="737">
        <v>0</v>
      </c>
      <c r="I20" s="737">
        <v>0</v>
      </c>
      <c r="J20" s="737">
        <v>0</v>
      </c>
      <c r="K20" s="737">
        <v>0</v>
      </c>
      <c r="L20" s="737">
        <v>0</v>
      </c>
      <c r="M20" s="737">
        <v>0</v>
      </c>
      <c r="N20" s="737">
        <v>0</v>
      </c>
      <c r="O20" s="737">
        <v>0</v>
      </c>
      <c r="P20" s="737">
        <v>0</v>
      </c>
      <c r="Q20" s="737">
        <v>0</v>
      </c>
      <c r="R20" s="737">
        <v>0</v>
      </c>
      <c r="S20" s="739">
        <v>0</v>
      </c>
      <c r="T20" s="739">
        <v>0</v>
      </c>
      <c r="U20" s="739">
        <v>0</v>
      </c>
      <c r="V20" s="737">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7"/>
  <sheetViews>
    <sheetView zoomScale="90" zoomScaleNormal="90" workbookViewId="0">
      <selection activeCell="J12" sqref="J12"/>
    </sheetView>
  </sheetViews>
  <sheetFormatPr defaultColWidth="43.5703125" defaultRowHeight="11.25"/>
  <cols>
    <col min="1" max="1" width="8" style="149" customWidth="1"/>
    <col min="2" max="2" width="66.140625" style="150" customWidth="1"/>
    <col min="3" max="3" width="131.42578125" style="151" customWidth="1"/>
    <col min="4" max="5" width="10.28515625" style="142" customWidth="1"/>
    <col min="6" max="6" width="67.5703125" style="142" customWidth="1"/>
    <col min="7" max="16384" width="43.5703125" style="142"/>
  </cols>
  <sheetData>
    <row r="1" spans="1:3" ht="12.75" thickTop="1" thickBot="1">
      <c r="A1" s="943" t="s">
        <v>187</v>
      </c>
      <c r="B1" s="944"/>
      <c r="C1" s="945"/>
    </row>
    <row r="2" spans="1:3" ht="26.25" customHeight="1">
      <c r="A2" s="514"/>
      <c r="B2" s="946" t="s">
        <v>188</v>
      </c>
      <c r="C2" s="946"/>
    </row>
    <row r="3" spans="1:3" s="147" customFormat="1" ht="11.25" customHeight="1">
      <c r="A3" s="146"/>
      <c r="B3" s="946" t="s">
        <v>263</v>
      </c>
      <c r="C3" s="946"/>
    </row>
    <row r="4" spans="1:3" ht="12" customHeight="1" thickBot="1">
      <c r="A4" s="947" t="s">
        <v>267</v>
      </c>
      <c r="B4" s="948"/>
      <c r="C4" s="949"/>
    </row>
    <row r="5" spans="1:3" ht="12" thickTop="1">
      <c r="A5" s="143"/>
      <c r="B5" s="950" t="s">
        <v>189</v>
      </c>
      <c r="C5" s="951"/>
    </row>
    <row r="6" spans="1:3">
      <c r="A6" s="514"/>
      <c r="B6" s="937" t="s">
        <v>264</v>
      </c>
      <c r="C6" s="938"/>
    </row>
    <row r="7" spans="1:3">
      <c r="A7" s="514"/>
      <c r="B7" s="937" t="s">
        <v>190</v>
      </c>
      <c r="C7" s="938"/>
    </row>
    <row r="8" spans="1:3">
      <c r="A8" s="514"/>
      <c r="B8" s="937" t="s">
        <v>265</v>
      </c>
      <c r="C8" s="938"/>
    </row>
    <row r="9" spans="1:3">
      <c r="A9" s="514"/>
      <c r="B9" s="939" t="s">
        <v>266</v>
      </c>
      <c r="C9" s="940"/>
    </row>
    <row r="10" spans="1:3">
      <c r="A10" s="514"/>
      <c r="B10" s="941" t="s">
        <v>191</v>
      </c>
      <c r="C10" s="942" t="s">
        <v>191</v>
      </c>
    </row>
    <row r="11" spans="1:3">
      <c r="A11" s="514"/>
      <c r="B11" s="941" t="s">
        <v>192</v>
      </c>
      <c r="C11" s="942" t="s">
        <v>192</v>
      </c>
    </row>
    <row r="12" spans="1:3">
      <c r="A12" s="514"/>
      <c r="B12" s="941" t="s">
        <v>193</v>
      </c>
      <c r="C12" s="942" t="s">
        <v>193</v>
      </c>
    </row>
    <row r="13" spans="1:3">
      <c r="A13" s="514"/>
      <c r="B13" s="941" t="s">
        <v>194</v>
      </c>
      <c r="C13" s="942" t="s">
        <v>194</v>
      </c>
    </row>
    <row r="14" spans="1:3">
      <c r="A14" s="514"/>
      <c r="B14" s="941" t="s">
        <v>195</v>
      </c>
      <c r="C14" s="942" t="s">
        <v>195</v>
      </c>
    </row>
    <row r="15" spans="1:3" ht="21.75" customHeight="1">
      <c r="A15" s="514"/>
      <c r="B15" s="941" t="s">
        <v>196</v>
      </c>
      <c r="C15" s="942" t="s">
        <v>196</v>
      </c>
    </row>
    <row r="16" spans="1:3">
      <c r="A16" s="514"/>
      <c r="B16" s="941" t="s">
        <v>197</v>
      </c>
      <c r="C16" s="942" t="s">
        <v>198</v>
      </c>
    </row>
    <row r="17" spans="1:6">
      <c r="A17" s="514"/>
      <c r="B17" s="941" t="s">
        <v>199</v>
      </c>
      <c r="C17" s="942" t="s">
        <v>200</v>
      </c>
    </row>
    <row r="18" spans="1:6">
      <c r="A18" s="514"/>
      <c r="B18" s="941" t="s">
        <v>201</v>
      </c>
      <c r="C18" s="942" t="s">
        <v>202</v>
      </c>
    </row>
    <row r="19" spans="1:6">
      <c r="A19" s="798"/>
      <c r="B19" s="952" t="s">
        <v>203</v>
      </c>
      <c r="C19" s="953" t="s">
        <v>203</v>
      </c>
    </row>
    <row r="20" spans="1:6">
      <c r="A20" s="798"/>
      <c r="B20" s="952" t="s">
        <v>953</v>
      </c>
      <c r="C20" s="953" t="s">
        <v>204</v>
      </c>
    </row>
    <row r="21" spans="1:6">
      <c r="A21" s="514"/>
      <c r="B21" s="952" t="s">
        <v>996</v>
      </c>
      <c r="C21" s="953" t="s">
        <v>205</v>
      </c>
    </row>
    <row r="22" spans="1:6" ht="23.25" customHeight="1">
      <c r="A22" s="514"/>
      <c r="B22" s="941" t="s">
        <v>206</v>
      </c>
      <c r="C22" s="942" t="s">
        <v>207</v>
      </c>
      <c r="F22" s="555"/>
    </row>
    <row r="23" spans="1:6">
      <c r="A23" s="514"/>
      <c r="B23" s="941" t="s">
        <v>208</v>
      </c>
      <c r="C23" s="942" t="s">
        <v>208</v>
      </c>
    </row>
    <row r="24" spans="1:6">
      <c r="A24" s="514"/>
      <c r="B24" s="941" t="s">
        <v>209</v>
      </c>
      <c r="C24" s="942" t="s">
        <v>210</v>
      </c>
    </row>
    <row r="25" spans="1:6" ht="12" thickBot="1">
      <c r="A25" s="144"/>
      <c r="B25" s="957" t="s">
        <v>211</v>
      </c>
      <c r="C25" s="958"/>
    </row>
    <row r="26" spans="1:6" ht="12.75" thickTop="1" thickBot="1">
      <c r="A26" s="947" t="s">
        <v>843</v>
      </c>
      <c r="B26" s="948"/>
      <c r="C26" s="949"/>
    </row>
    <row r="27" spans="1:6" ht="12.75" thickTop="1" thickBot="1">
      <c r="A27" s="145"/>
      <c r="B27" s="959" t="s">
        <v>844</v>
      </c>
      <c r="C27" s="960"/>
    </row>
    <row r="28" spans="1:6" ht="12.75" thickTop="1" thickBot="1">
      <c r="A28" s="947" t="s">
        <v>268</v>
      </c>
      <c r="B28" s="948"/>
      <c r="C28" s="949"/>
    </row>
    <row r="29" spans="1:6" ht="12" thickTop="1">
      <c r="A29" s="143"/>
      <c r="B29" s="961" t="s">
        <v>847</v>
      </c>
      <c r="C29" s="962" t="s">
        <v>212</v>
      </c>
    </row>
    <row r="30" spans="1:6">
      <c r="A30" s="514"/>
      <c r="B30" s="954" t="s">
        <v>216</v>
      </c>
      <c r="C30" s="955" t="s">
        <v>213</v>
      </c>
    </row>
    <row r="31" spans="1:6">
      <c r="A31" s="514"/>
      <c r="B31" s="954" t="s">
        <v>845</v>
      </c>
      <c r="C31" s="955" t="s">
        <v>214</v>
      </c>
    </row>
    <row r="32" spans="1:6">
      <c r="A32" s="514"/>
      <c r="B32" s="954" t="s">
        <v>846</v>
      </c>
      <c r="C32" s="955" t="s">
        <v>215</v>
      </c>
    </row>
    <row r="33" spans="1:3">
      <c r="A33" s="514"/>
      <c r="B33" s="954" t="s">
        <v>219</v>
      </c>
      <c r="C33" s="955" t="s">
        <v>220</v>
      </c>
    </row>
    <row r="34" spans="1:3">
      <c r="A34" s="514"/>
      <c r="B34" s="954" t="s">
        <v>848</v>
      </c>
      <c r="C34" s="955" t="s">
        <v>217</v>
      </c>
    </row>
    <row r="35" spans="1:3">
      <c r="A35" s="514"/>
      <c r="B35" s="954" t="s">
        <v>849</v>
      </c>
      <c r="C35" s="955" t="s">
        <v>218</v>
      </c>
    </row>
    <row r="36" spans="1:3">
      <c r="A36" s="514"/>
      <c r="B36" s="937" t="s">
        <v>850</v>
      </c>
      <c r="C36" s="956"/>
    </row>
    <row r="37" spans="1:3" ht="24.75" customHeight="1">
      <c r="A37" s="514"/>
      <c r="B37" s="954" t="s">
        <v>851</v>
      </c>
      <c r="C37" s="955" t="s">
        <v>221</v>
      </c>
    </row>
    <row r="38" spans="1:3" ht="23.25" customHeight="1">
      <c r="A38" s="514"/>
      <c r="B38" s="954" t="s">
        <v>852</v>
      </c>
      <c r="C38" s="955" t="s">
        <v>222</v>
      </c>
    </row>
    <row r="39" spans="1:3" ht="23.25" customHeight="1">
      <c r="A39" s="514"/>
      <c r="B39" s="937" t="s">
        <v>853</v>
      </c>
      <c r="C39" s="938"/>
    </row>
    <row r="40" spans="1:3" ht="12" customHeight="1">
      <c r="A40" s="514"/>
      <c r="B40" s="954" t="s">
        <v>854</v>
      </c>
      <c r="C40" s="955"/>
    </row>
    <row r="41" spans="1:3" ht="12" thickBot="1">
      <c r="A41" s="947" t="s">
        <v>269</v>
      </c>
      <c r="B41" s="948"/>
      <c r="C41" s="949"/>
    </row>
    <row r="42" spans="1:3" ht="12" thickTop="1">
      <c r="A42" s="143"/>
      <c r="B42" s="950" t="s">
        <v>299</v>
      </c>
      <c r="C42" s="951" t="s">
        <v>223</v>
      </c>
    </row>
    <row r="43" spans="1:3">
      <c r="A43" s="514"/>
      <c r="B43" s="937" t="s">
        <v>298</v>
      </c>
      <c r="C43" s="938"/>
    </row>
    <row r="44" spans="1:3" ht="23.25" customHeight="1" thickBot="1">
      <c r="A44" s="144"/>
      <c r="B44" s="963" t="s">
        <v>224</v>
      </c>
      <c r="C44" s="964" t="s">
        <v>225</v>
      </c>
    </row>
    <row r="45" spans="1:3" ht="11.25" customHeight="1" thickTop="1" thickBot="1">
      <c r="A45" s="947" t="s">
        <v>270</v>
      </c>
      <c r="B45" s="948"/>
      <c r="C45" s="949"/>
    </row>
    <row r="46" spans="1:3" ht="26.25" customHeight="1" thickTop="1">
      <c r="A46" s="514"/>
      <c r="B46" s="937" t="s">
        <v>271</v>
      </c>
      <c r="C46" s="938"/>
    </row>
    <row r="47" spans="1:3" ht="12" thickBot="1">
      <c r="A47" s="947" t="s">
        <v>272</v>
      </c>
      <c r="B47" s="948"/>
      <c r="C47" s="949"/>
    </row>
    <row r="48" spans="1:3" ht="12" thickTop="1">
      <c r="A48" s="143"/>
      <c r="B48" s="950" t="s">
        <v>226</v>
      </c>
      <c r="C48" s="951" t="s">
        <v>226</v>
      </c>
    </row>
    <row r="49" spans="1:3" ht="11.25" customHeight="1">
      <c r="A49" s="514"/>
      <c r="B49" s="937" t="s">
        <v>227</v>
      </c>
      <c r="C49" s="938" t="s">
        <v>227</v>
      </c>
    </row>
    <row r="50" spans="1:3">
      <c r="A50" s="514"/>
      <c r="B50" s="937" t="s">
        <v>228</v>
      </c>
      <c r="C50" s="938" t="s">
        <v>228</v>
      </c>
    </row>
    <row r="51" spans="1:3" ht="11.25" customHeight="1">
      <c r="A51" s="514"/>
      <c r="B51" s="937" t="s">
        <v>856</v>
      </c>
      <c r="C51" s="938" t="s">
        <v>229</v>
      </c>
    </row>
    <row r="52" spans="1:3" ht="33.6" customHeight="1">
      <c r="A52" s="514"/>
      <c r="B52" s="937" t="s">
        <v>230</v>
      </c>
      <c r="C52" s="938" t="s">
        <v>230</v>
      </c>
    </row>
    <row r="53" spans="1:3" ht="11.25" customHeight="1">
      <c r="A53" s="514"/>
      <c r="B53" s="937" t="s">
        <v>319</v>
      </c>
      <c r="C53" s="938" t="s">
        <v>231</v>
      </c>
    </row>
    <row r="54" spans="1:3" ht="11.25" customHeight="1" thickBot="1">
      <c r="A54" s="947" t="s">
        <v>273</v>
      </c>
      <c r="B54" s="948"/>
      <c r="C54" s="949"/>
    </row>
    <row r="55" spans="1:3" ht="12" thickTop="1">
      <c r="A55" s="143"/>
      <c r="B55" s="950" t="s">
        <v>226</v>
      </c>
      <c r="C55" s="951" t="s">
        <v>226</v>
      </c>
    </row>
    <row r="56" spans="1:3">
      <c r="A56" s="514"/>
      <c r="B56" s="937" t="s">
        <v>232</v>
      </c>
      <c r="C56" s="938" t="s">
        <v>232</v>
      </c>
    </row>
    <row r="57" spans="1:3">
      <c r="A57" s="514"/>
      <c r="B57" s="937" t="s">
        <v>276</v>
      </c>
      <c r="C57" s="938" t="s">
        <v>233</v>
      </c>
    </row>
    <row r="58" spans="1:3">
      <c r="A58" s="514"/>
      <c r="B58" s="937" t="s">
        <v>234</v>
      </c>
      <c r="C58" s="938" t="s">
        <v>234</v>
      </c>
    </row>
    <row r="59" spans="1:3">
      <c r="A59" s="514"/>
      <c r="B59" s="937" t="s">
        <v>235</v>
      </c>
      <c r="C59" s="938" t="s">
        <v>235</v>
      </c>
    </row>
    <row r="60" spans="1:3">
      <c r="A60" s="514"/>
      <c r="B60" s="937" t="s">
        <v>236</v>
      </c>
      <c r="C60" s="938" t="s">
        <v>236</v>
      </c>
    </row>
    <row r="61" spans="1:3">
      <c r="A61" s="514"/>
      <c r="B61" s="937" t="s">
        <v>277</v>
      </c>
      <c r="C61" s="938" t="s">
        <v>237</v>
      </c>
    </row>
    <row r="62" spans="1:3">
      <c r="A62" s="514"/>
      <c r="B62" s="937" t="s">
        <v>238</v>
      </c>
      <c r="C62" s="938" t="s">
        <v>238</v>
      </c>
    </row>
    <row r="63" spans="1:3" ht="12" thickBot="1">
      <c r="A63" s="144"/>
      <c r="B63" s="963" t="s">
        <v>239</v>
      </c>
      <c r="C63" s="964" t="s">
        <v>239</v>
      </c>
    </row>
    <row r="64" spans="1:3" ht="11.25" customHeight="1" thickTop="1">
      <c r="A64" s="967" t="s">
        <v>274</v>
      </c>
      <c r="B64" s="968"/>
      <c r="C64" s="969"/>
    </row>
    <row r="65" spans="1:3" ht="12" thickBot="1">
      <c r="A65" s="144"/>
      <c r="B65" s="963" t="s">
        <v>240</v>
      </c>
      <c r="C65" s="964" t="s">
        <v>240</v>
      </c>
    </row>
    <row r="66" spans="1:3" ht="11.25" customHeight="1" thickTop="1">
      <c r="A66" s="970" t="s">
        <v>997</v>
      </c>
      <c r="B66" s="971"/>
      <c r="C66" s="972"/>
    </row>
    <row r="67" spans="1:3" ht="12" thickBot="1">
      <c r="A67" s="144"/>
      <c r="B67" s="963" t="s">
        <v>998</v>
      </c>
      <c r="C67" s="964"/>
    </row>
    <row r="68" spans="1:3" ht="11.25" customHeight="1" thickTop="1" thickBot="1">
      <c r="A68" s="947" t="s">
        <v>275</v>
      </c>
      <c r="B68" s="948"/>
      <c r="C68" s="949"/>
    </row>
    <row r="69" spans="1:3" ht="12" thickTop="1">
      <c r="A69" s="143"/>
      <c r="B69" s="950" t="s">
        <v>241</v>
      </c>
      <c r="C69" s="951" t="s">
        <v>241</v>
      </c>
    </row>
    <row r="70" spans="1:3">
      <c r="A70" s="514"/>
      <c r="B70" s="937" t="s">
        <v>858</v>
      </c>
      <c r="C70" s="938" t="s">
        <v>242</v>
      </c>
    </row>
    <row r="71" spans="1:3">
      <c r="A71" s="514"/>
      <c r="B71" s="937" t="s">
        <v>243</v>
      </c>
      <c r="C71" s="938" t="s">
        <v>243</v>
      </c>
    </row>
    <row r="72" spans="1:3" ht="54.95" customHeight="1">
      <c r="A72" s="514"/>
      <c r="B72" s="965" t="s">
        <v>999</v>
      </c>
      <c r="C72" s="966" t="s">
        <v>244</v>
      </c>
    </row>
    <row r="73" spans="1:3" ht="33.75" customHeight="1">
      <c r="A73" s="514"/>
      <c r="B73" s="973" t="s">
        <v>278</v>
      </c>
      <c r="C73" s="974" t="s">
        <v>245</v>
      </c>
    </row>
    <row r="74" spans="1:3" ht="15.75" customHeight="1">
      <c r="A74" s="514"/>
      <c r="B74" s="973" t="s">
        <v>859</v>
      </c>
      <c r="C74" s="974" t="s">
        <v>246</v>
      </c>
    </row>
    <row r="75" spans="1:3">
      <c r="A75" s="514"/>
      <c r="B75" s="937" t="s">
        <v>247</v>
      </c>
      <c r="C75" s="938" t="s">
        <v>247</v>
      </c>
    </row>
    <row r="76" spans="1:3" ht="12" thickBot="1">
      <c r="A76" s="144"/>
      <c r="B76" s="963" t="s">
        <v>248</v>
      </c>
      <c r="C76" s="964" t="s">
        <v>248</v>
      </c>
    </row>
    <row r="77" spans="1:3" ht="12" thickTop="1">
      <c r="A77" s="967" t="s">
        <v>302</v>
      </c>
      <c r="B77" s="968"/>
      <c r="C77" s="969"/>
    </row>
    <row r="78" spans="1:3">
      <c r="A78" s="514"/>
      <c r="B78" s="937" t="s">
        <v>240</v>
      </c>
      <c r="C78" s="938"/>
    </row>
    <row r="79" spans="1:3">
      <c r="A79" s="514"/>
      <c r="B79" s="937" t="s">
        <v>300</v>
      </c>
      <c r="C79" s="938"/>
    </row>
    <row r="80" spans="1:3">
      <c r="A80" s="514"/>
      <c r="B80" s="937" t="s">
        <v>301</v>
      </c>
      <c r="C80" s="938"/>
    </row>
    <row r="81" spans="1:3">
      <c r="A81" s="967" t="s">
        <v>303</v>
      </c>
      <c r="B81" s="968"/>
      <c r="C81" s="969"/>
    </row>
    <row r="82" spans="1:3">
      <c r="A82" s="514"/>
      <c r="B82" s="937" t="s">
        <v>240</v>
      </c>
      <c r="C82" s="938"/>
    </row>
    <row r="83" spans="1:3">
      <c r="A83" s="514"/>
      <c r="B83" s="937" t="s">
        <v>304</v>
      </c>
      <c r="C83" s="938"/>
    </row>
    <row r="84" spans="1:3" ht="79.5" customHeight="1">
      <c r="A84" s="514"/>
      <c r="B84" s="937" t="s">
        <v>318</v>
      </c>
      <c r="C84" s="938"/>
    </row>
    <row r="85" spans="1:3" ht="53.25" customHeight="1">
      <c r="A85" s="514"/>
      <c r="B85" s="937" t="s">
        <v>317</v>
      </c>
      <c r="C85" s="938"/>
    </row>
    <row r="86" spans="1:3">
      <c r="A86" s="514"/>
      <c r="B86" s="937" t="s">
        <v>305</v>
      </c>
      <c r="C86" s="938"/>
    </row>
    <row r="87" spans="1:3">
      <c r="A87" s="514"/>
      <c r="B87" s="937" t="s">
        <v>306</v>
      </c>
      <c r="C87" s="938"/>
    </row>
    <row r="88" spans="1:3">
      <c r="A88" s="514"/>
      <c r="B88" s="937" t="s">
        <v>307</v>
      </c>
      <c r="C88" s="938"/>
    </row>
    <row r="89" spans="1:3">
      <c r="A89" s="967" t="s">
        <v>308</v>
      </c>
      <c r="B89" s="968"/>
      <c r="C89" s="969"/>
    </row>
    <row r="90" spans="1:3">
      <c r="A90" s="514"/>
      <c r="B90" s="937" t="s">
        <v>240</v>
      </c>
      <c r="C90" s="938"/>
    </row>
    <row r="91" spans="1:3">
      <c r="A91" s="514"/>
      <c r="B91" s="937" t="s">
        <v>310</v>
      </c>
      <c r="C91" s="938"/>
    </row>
    <row r="92" spans="1:3" ht="12" customHeight="1">
      <c r="A92" s="514"/>
      <c r="B92" s="937" t="s">
        <v>311</v>
      </c>
      <c r="C92" s="938"/>
    </row>
    <row r="93" spans="1:3">
      <c r="A93" s="514"/>
      <c r="B93" s="937" t="s">
        <v>312</v>
      </c>
      <c r="C93" s="938"/>
    </row>
    <row r="94" spans="1:3" ht="24.75" customHeight="1">
      <c r="A94" s="514"/>
      <c r="B94" s="954" t="s">
        <v>348</v>
      </c>
      <c r="C94" s="955"/>
    </row>
    <row r="95" spans="1:3" ht="24" customHeight="1">
      <c r="A95" s="514"/>
      <c r="B95" s="954" t="s">
        <v>349</v>
      </c>
      <c r="C95" s="955"/>
    </row>
    <row r="96" spans="1:3" ht="13.5" customHeight="1">
      <c r="A96" s="514"/>
      <c r="B96" s="954" t="s">
        <v>313</v>
      </c>
      <c r="C96" s="955"/>
    </row>
    <row r="97" spans="1:3" ht="11.25" customHeight="1" thickBot="1">
      <c r="A97" s="981" t="s">
        <v>344</v>
      </c>
      <c r="B97" s="982"/>
      <c r="C97" s="983"/>
    </row>
    <row r="98" spans="1:3" ht="12.75" thickTop="1" thickBot="1">
      <c r="A98" s="984" t="s">
        <v>249</v>
      </c>
      <c r="B98" s="984"/>
      <c r="C98" s="984"/>
    </row>
    <row r="99" spans="1:3">
      <c r="A99" s="199">
        <v>2</v>
      </c>
      <c r="B99" s="324" t="s">
        <v>324</v>
      </c>
      <c r="C99" s="324" t="s">
        <v>345</v>
      </c>
    </row>
    <row r="100" spans="1:3">
      <c r="A100" s="148">
        <v>3</v>
      </c>
      <c r="B100" s="325" t="s">
        <v>325</v>
      </c>
      <c r="C100" s="326" t="s">
        <v>346</v>
      </c>
    </row>
    <row r="101" spans="1:3">
      <c r="A101" s="148">
        <v>4</v>
      </c>
      <c r="B101" s="325" t="s">
        <v>326</v>
      </c>
      <c r="C101" s="326" t="s">
        <v>350</v>
      </c>
    </row>
    <row r="102" spans="1:3" ht="11.25" customHeight="1">
      <c r="A102" s="148">
        <v>5</v>
      </c>
      <c r="B102" s="325" t="s">
        <v>327</v>
      </c>
      <c r="C102" s="326" t="s">
        <v>347</v>
      </c>
    </row>
    <row r="103" spans="1:3" ht="12" customHeight="1">
      <c r="A103" s="148">
        <v>6</v>
      </c>
      <c r="B103" s="325" t="s">
        <v>342</v>
      </c>
      <c r="C103" s="326" t="s">
        <v>328</v>
      </c>
    </row>
    <row r="104" spans="1:3" ht="12" customHeight="1">
      <c r="A104" s="148">
        <v>7</v>
      </c>
      <c r="B104" s="325" t="s">
        <v>329</v>
      </c>
      <c r="C104" s="326" t="s">
        <v>343</v>
      </c>
    </row>
    <row r="105" spans="1:3">
      <c r="A105" s="148">
        <v>8</v>
      </c>
      <c r="B105" s="325" t="s">
        <v>334</v>
      </c>
      <c r="C105" s="326" t="s">
        <v>354</v>
      </c>
    </row>
    <row r="106" spans="1:3" ht="11.25" customHeight="1">
      <c r="A106" s="967" t="s">
        <v>314</v>
      </c>
      <c r="B106" s="968"/>
      <c r="C106" s="969"/>
    </row>
    <row r="107" spans="1:3" ht="12" customHeight="1">
      <c r="A107" s="514"/>
      <c r="B107" s="937" t="s">
        <v>240</v>
      </c>
      <c r="C107" s="938"/>
    </row>
    <row r="108" spans="1:3">
      <c r="A108" s="967" t="s">
        <v>489</v>
      </c>
      <c r="B108" s="968"/>
      <c r="C108" s="969"/>
    </row>
    <row r="109" spans="1:3" ht="12" customHeight="1">
      <c r="A109" s="514"/>
      <c r="B109" s="937" t="s">
        <v>491</v>
      </c>
      <c r="C109" s="938"/>
    </row>
    <row r="110" spans="1:3">
      <c r="A110" s="514"/>
      <c r="B110" s="937" t="s">
        <v>492</v>
      </c>
      <c r="C110" s="938"/>
    </row>
    <row r="111" spans="1:3">
      <c r="A111" s="514"/>
      <c r="B111" s="937" t="s">
        <v>490</v>
      </c>
      <c r="C111" s="938"/>
    </row>
    <row r="112" spans="1:3">
      <c r="A112" s="975" t="s">
        <v>723</v>
      </c>
      <c r="B112" s="975"/>
      <c r="C112" s="975"/>
    </row>
    <row r="113" spans="1:3">
      <c r="A113" s="976" t="s">
        <v>187</v>
      </c>
      <c r="B113" s="976"/>
      <c r="C113" s="976"/>
    </row>
    <row r="114" spans="1:3">
      <c r="A114" s="536">
        <v>1</v>
      </c>
      <c r="B114" s="977" t="s">
        <v>607</v>
      </c>
      <c r="C114" s="978"/>
    </row>
    <row r="115" spans="1:3">
      <c r="A115" s="536">
        <v>2</v>
      </c>
      <c r="B115" s="979" t="s">
        <v>608</v>
      </c>
      <c r="C115" s="980"/>
    </row>
    <row r="116" spans="1:3">
      <c r="A116" s="536">
        <v>3</v>
      </c>
      <c r="B116" s="977" t="s">
        <v>933</v>
      </c>
      <c r="C116" s="978"/>
    </row>
    <row r="117" spans="1:3">
      <c r="A117" s="536">
        <v>4</v>
      </c>
      <c r="B117" s="977" t="s">
        <v>932</v>
      </c>
      <c r="C117" s="978"/>
    </row>
    <row r="118" spans="1:3">
      <c r="A118" s="536">
        <v>5</v>
      </c>
      <c r="B118" s="743" t="s">
        <v>931</v>
      </c>
      <c r="C118" s="744"/>
    </row>
    <row r="119" spans="1:3">
      <c r="A119" s="536">
        <v>6</v>
      </c>
      <c r="B119" s="977" t="s">
        <v>945</v>
      </c>
      <c r="C119" s="978"/>
    </row>
    <row r="120" spans="1:3" ht="48.6" customHeight="1">
      <c r="A120" s="536">
        <v>7</v>
      </c>
      <c r="B120" s="977" t="s">
        <v>946</v>
      </c>
      <c r="C120" s="978"/>
    </row>
    <row r="121" spans="1:3">
      <c r="A121" s="513">
        <v>8</v>
      </c>
      <c r="B121" s="510" t="s">
        <v>634</v>
      </c>
      <c r="C121" s="534" t="s">
        <v>930</v>
      </c>
    </row>
    <row r="122" spans="1:3" ht="22.5">
      <c r="A122" s="536">
        <v>9.01</v>
      </c>
      <c r="B122" s="510" t="s">
        <v>518</v>
      </c>
      <c r="C122" s="746" t="s">
        <v>683</v>
      </c>
    </row>
    <row r="123" spans="1:3" ht="33.75">
      <c r="A123" s="536">
        <v>9.02</v>
      </c>
      <c r="B123" s="510" t="s">
        <v>519</v>
      </c>
      <c r="C123" s="746" t="s">
        <v>686</v>
      </c>
    </row>
    <row r="124" spans="1:3">
      <c r="A124" s="536">
        <v>9.0299999999999994</v>
      </c>
      <c r="B124" s="524" t="s">
        <v>867</v>
      </c>
      <c r="C124" s="524" t="s">
        <v>609</v>
      </c>
    </row>
    <row r="125" spans="1:3">
      <c r="A125" s="536">
        <v>9.0399999999999991</v>
      </c>
      <c r="B125" s="510" t="s">
        <v>520</v>
      </c>
      <c r="C125" s="524" t="s">
        <v>610</v>
      </c>
    </row>
    <row r="126" spans="1:3">
      <c r="A126" s="536">
        <v>9.0500000000000007</v>
      </c>
      <c r="B126" s="510" t="s">
        <v>521</v>
      </c>
      <c r="C126" s="524" t="s">
        <v>611</v>
      </c>
    </row>
    <row r="127" spans="1:3" ht="22.5">
      <c r="A127" s="536">
        <v>9.06</v>
      </c>
      <c r="B127" s="510" t="s">
        <v>522</v>
      </c>
      <c r="C127" s="524" t="s">
        <v>612</v>
      </c>
    </row>
    <row r="128" spans="1:3">
      <c r="A128" s="536">
        <v>9.07</v>
      </c>
      <c r="B128" s="538" t="s">
        <v>523</v>
      </c>
      <c r="C128" s="524" t="s">
        <v>613</v>
      </c>
    </row>
    <row r="129" spans="1:3" ht="22.5">
      <c r="A129" s="536">
        <v>9.08</v>
      </c>
      <c r="B129" s="510" t="s">
        <v>524</v>
      </c>
      <c r="C129" s="524" t="s">
        <v>614</v>
      </c>
    </row>
    <row r="130" spans="1:3" ht="22.5">
      <c r="A130" s="536">
        <v>9.09</v>
      </c>
      <c r="B130" s="510" t="s">
        <v>525</v>
      </c>
      <c r="C130" s="524" t="s">
        <v>615</v>
      </c>
    </row>
    <row r="131" spans="1:3">
      <c r="A131" s="537">
        <v>9.1</v>
      </c>
      <c r="B131" s="510" t="s">
        <v>526</v>
      </c>
      <c r="C131" s="524" t="s">
        <v>616</v>
      </c>
    </row>
    <row r="132" spans="1:3">
      <c r="A132" s="536">
        <v>9.11</v>
      </c>
      <c r="B132" s="510" t="s">
        <v>527</v>
      </c>
      <c r="C132" s="524" t="s">
        <v>617</v>
      </c>
    </row>
    <row r="133" spans="1:3">
      <c r="A133" s="536">
        <v>9.1199999999999992</v>
      </c>
      <c r="B133" s="510" t="s">
        <v>528</v>
      </c>
      <c r="C133" s="524" t="s">
        <v>618</v>
      </c>
    </row>
    <row r="134" spans="1:3">
      <c r="A134" s="536">
        <v>9.1300000000000008</v>
      </c>
      <c r="B134" s="510" t="s">
        <v>529</v>
      </c>
      <c r="C134" s="524" t="s">
        <v>619</v>
      </c>
    </row>
    <row r="135" spans="1:3">
      <c r="A135" s="536">
        <v>9.14</v>
      </c>
      <c r="B135" s="510" t="s">
        <v>530</v>
      </c>
      <c r="C135" s="524" t="s">
        <v>620</v>
      </c>
    </row>
    <row r="136" spans="1:3">
      <c r="A136" s="536">
        <v>9.15</v>
      </c>
      <c r="B136" s="510" t="s">
        <v>531</v>
      </c>
      <c r="C136" s="524" t="s">
        <v>621</v>
      </c>
    </row>
    <row r="137" spans="1:3" ht="22.5">
      <c r="A137" s="536">
        <v>9.16</v>
      </c>
      <c r="B137" s="510" t="s">
        <v>532</v>
      </c>
      <c r="C137" s="524" t="s">
        <v>622</v>
      </c>
    </row>
    <row r="138" spans="1:3">
      <c r="A138" s="536">
        <v>9.17</v>
      </c>
      <c r="B138" s="524" t="s">
        <v>533</v>
      </c>
      <c r="C138" s="524" t="s">
        <v>623</v>
      </c>
    </row>
    <row r="139" spans="1:3" ht="22.5">
      <c r="A139" s="536">
        <v>9.18</v>
      </c>
      <c r="B139" s="510" t="s">
        <v>534</v>
      </c>
      <c r="C139" s="524" t="s">
        <v>624</v>
      </c>
    </row>
    <row r="140" spans="1:3">
      <c r="A140" s="536">
        <v>9.19</v>
      </c>
      <c r="B140" s="510" t="s">
        <v>535</v>
      </c>
      <c r="C140" s="524" t="s">
        <v>625</v>
      </c>
    </row>
    <row r="141" spans="1:3">
      <c r="A141" s="537">
        <v>9.1999999999999993</v>
      </c>
      <c r="B141" s="510" t="s">
        <v>536</v>
      </c>
      <c r="C141" s="524" t="s">
        <v>626</v>
      </c>
    </row>
    <row r="142" spans="1:3">
      <c r="A142" s="536">
        <v>9.2100000000000009</v>
      </c>
      <c r="B142" s="510" t="s">
        <v>537</v>
      </c>
      <c r="C142" s="524" t="s">
        <v>627</v>
      </c>
    </row>
    <row r="143" spans="1:3">
      <c r="A143" s="536">
        <v>9.2200000000000006</v>
      </c>
      <c r="B143" s="510" t="s">
        <v>538</v>
      </c>
      <c r="C143" s="524" t="s">
        <v>628</v>
      </c>
    </row>
    <row r="144" spans="1:3" ht="22.5">
      <c r="A144" s="536">
        <v>9.23</v>
      </c>
      <c r="B144" s="510" t="s">
        <v>539</v>
      </c>
      <c r="C144" s="524" t="s">
        <v>629</v>
      </c>
    </row>
    <row r="145" spans="1:3" ht="22.5">
      <c r="A145" s="536">
        <v>9.24</v>
      </c>
      <c r="B145" s="510" t="s">
        <v>540</v>
      </c>
      <c r="C145" s="524" t="s">
        <v>630</v>
      </c>
    </row>
    <row r="146" spans="1:3">
      <c r="A146" s="536">
        <v>9.2500000000000107</v>
      </c>
      <c r="B146" s="510" t="s">
        <v>541</v>
      </c>
      <c r="C146" s="524" t="s">
        <v>631</v>
      </c>
    </row>
    <row r="147" spans="1:3" ht="22.5">
      <c r="A147" s="536">
        <v>9.2600000000000193</v>
      </c>
      <c r="B147" s="510" t="s">
        <v>632</v>
      </c>
      <c r="C147" s="745" t="s">
        <v>633</v>
      </c>
    </row>
    <row r="148" spans="1:3" s="339" customFormat="1" ht="22.5">
      <c r="A148" s="536">
        <v>9.2700000000000298</v>
      </c>
      <c r="B148" s="510" t="s">
        <v>99</v>
      </c>
      <c r="C148" s="745" t="s">
        <v>684</v>
      </c>
    </row>
    <row r="149" spans="1:3" s="339" customFormat="1">
      <c r="A149" s="514"/>
      <c r="B149" s="987" t="s">
        <v>635</v>
      </c>
      <c r="C149" s="988"/>
    </row>
    <row r="150" spans="1:3" s="339" customFormat="1">
      <c r="A150" s="513">
        <v>1</v>
      </c>
      <c r="B150" s="985" t="s">
        <v>929</v>
      </c>
      <c r="C150" s="986"/>
    </row>
    <row r="151" spans="1:3" s="339" customFormat="1">
      <c r="A151" s="513">
        <v>2</v>
      </c>
      <c r="B151" s="985" t="s">
        <v>685</v>
      </c>
      <c r="C151" s="986"/>
    </row>
    <row r="152" spans="1:3" s="339" customFormat="1">
      <c r="A152" s="513">
        <v>3</v>
      </c>
      <c r="B152" s="985" t="s">
        <v>682</v>
      </c>
      <c r="C152" s="986"/>
    </row>
    <row r="153" spans="1:3" s="339" customFormat="1">
      <c r="A153" s="514"/>
      <c r="B153" s="987" t="s">
        <v>636</v>
      </c>
      <c r="C153" s="988"/>
    </row>
    <row r="154" spans="1:3" s="339" customFormat="1">
      <c r="A154" s="513">
        <v>1</v>
      </c>
      <c r="B154" s="989" t="s">
        <v>928</v>
      </c>
      <c r="C154" s="990"/>
    </row>
    <row r="155" spans="1:3" s="339" customFormat="1">
      <c r="A155" s="513">
        <v>2</v>
      </c>
      <c r="B155" s="510" t="s">
        <v>865</v>
      </c>
      <c r="C155" s="799" t="s">
        <v>1000</v>
      </c>
    </row>
    <row r="156" spans="1:3" ht="22.5">
      <c r="A156" s="513">
        <v>3</v>
      </c>
      <c r="B156" s="510" t="s">
        <v>864</v>
      </c>
      <c r="C156" s="534" t="s">
        <v>927</v>
      </c>
    </row>
    <row r="157" spans="1:3">
      <c r="A157" s="513">
        <v>4</v>
      </c>
      <c r="B157" s="510" t="s">
        <v>511</v>
      </c>
      <c r="C157" s="510" t="s">
        <v>949</v>
      </c>
    </row>
    <row r="158" spans="1:3" ht="24.95" customHeight="1">
      <c r="A158" s="514"/>
      <c r="B158" s="987" t="s">
        <v>637</v>
      </c>
      <c r="C158" s="988"/>
    </row>
    <row r="159" spans="1:3" ht="33.75">
      <c r="A159" s="513"/>
      <c r="B159" s="510" t="s">
        <v>916</v>
      </c>
      <c r="C159" s="800" t="s">
        <v>1001</v>
      </c>
    </row>
    <row r="160" spans="1:3">
      <c r="A160" s="514"/>
      <c r="B160" s="987" t="s">
        <v>638</v>
      </c>
      <c r="C160" s="988"/>
    </row>
    <row r="161" spans="1:3" ht="39" customHeight="1">
      <c r="A161" s="514"/>
      <c r="B161" s="937" t="s">
        <v>926</v>
      </c>
      <c r="C161" s="938"/>
    </row>
    <row r="162" spans="1:3">
      <c r="A162" s="514" t="s">
        <v>639</v>
      </c>
      <c r="B162" s="535" t="s">
        <v>549</v>
      </c>
      <c r="C162" s="526" t="s">
        <v>640</v>
      </c>
    </row>
    <row r="163" spans="1:3">
      <c r="A163" s="514" t="s">
        <v>369</v>
      </c>
      <c r="B163" s="532" t="s">
        <v>550</v>
      </c>
      <c r="C163" s="534" t="s">
        <v>925</v>
      </c>
    </row>
    <row r="164" spans="1:3" ht="22.5">
      <c r="A164" s="514" t="s">
        <v>376</v>
      </c>
      <c r="B164" s="526" t="s">
        <v>551</v>
      </c>
      <c r="C164" s="534" t="s">
        <v>641</v>
      </c>
    </row>
    <row r="165" spans="1:3">
      <c r="A165" s="514" t="s">
        <v>642</v>
      </c>
      <c r="B165" s="532" t="s">
        <v>552</v>
      </c>
      <c r="C165" s="533" t="s">
        <v>643</v>
      </c>
    </row>
    <row r="166" spans="1:3" ht="22.5">
      <c r="A166" s="514" t="s">
        <v>644</v>
      </c>
      <c r="B166" s="532" t="s">
        <v>880</v>
      </c>
      <c r="C166" s="531" t="s">
        <v>924</v>
      </c>
    </row>
    <row r="167" spans="1:3" ht="22.5">
      <c r="A167" s="514" t="s">
        <v>377</v>
      </c>
      <c r="B167" s="532" t="s">
        <v>553</v>
      </c>
      <c r="C167" s="531" t="s">
        <v>646</v>
      </c>
    </row>
    <row r="168" spans="1:3" ht="22.5">
      <c r="A168" s="514" t="s">
        <v>645</v>
      </c>
      <c r="B168" s="529" t="s">
        <v>556</v>
      </c>
      <c r="C168" s="530" t="s">
        <v>653</v>
      </c>
    </row>
    <row r="169" spans="1:3" ht="22.5">
      <c r="A169" s="514" t="s">
        <v>647</v>
      </c>
      <c r="B169" s="529" t="s">
        <v>554</v>
      </c>
      <c r="C169" s="531" t="s">
        <v>649</v>
      </c>
    </row>
    <row r="170" spans="1:3" ht="26.45" customHeight="1">
      <c r="A170" s="514" t="s">
        <v>648</v>
      </c>
      <c r="B170" s="529" t="s">
        <v>555</v>
      </c>
      <c r="C170" s="530" t="s">
        <v>651</v>
      </c>
    </row>
    <row r="171" spans="1:3" ht="22.5">
      <c r="A171" s="514" t="s">
        <v>650</v>
      </c>
      <c r="B171" s="508" t="s">
        <v>557</v>
      </c>
      <c r="C171" s="530" t="s">
        <v>655</v>
      </c>
    </row>
    <row r="172" spans="1:3" ht="22.5">
      <c r="A172" s="514" t="s">
        <v>652</v>
      </c>
      <c r="B172" s="529" t="s">
        <v>558</v>
      </c>
      <c r="C172" s="528" t="s">
        <v>656</v>
      </c>
    </row>
    <row r="173" spans="1:3">
      <c r="A173" s="514" t="s">
        <v>654</v>
      </c>
      <c r="B173" s="527" t="s">
        <v>559</v>
      </c>
      <c r="C173" s="526" t="s">
        <v>657</v>
      </c>
    </row>
    <row r="174" spans="1:3" ht="22.5">
      <c r="A174" s="514"/>
      <c r="B174" s="525" t="s">
        <v>923</v>
      </c>
      <c r="C174" s="524" t="s">
        <v>658</v>
      </c>
    </row>
    <row r="175" spans="1:3" ht="22.5">
      <c r="A175" s="514"/>
      <c r="B175" s="525" t="s">
        <v>922</v>
      </c>
      <c r="C175" s="524" t="s">
        <v>659</v>
      </c>
    </row>
    <row r="176" spans="1:3" ht="22.5">
      <c r="A176" s="514"/>
      <c r="B176" s="525" t="s">
        <v>921</v>
      </c>
      <c r="C176" s="524" t="s">
        <v>660</v>
      </c>
    </row>
    <row r="177" spans="1:3">
      <c r="A177" s="514"/>
      <c r="B177" s="987" t="s">
        <v>661</v>
      </c>
      <c r="C177" s="988"/>
    </row>
    <row r="178" spans="1:3">
      <c r="A178" s="514"/>
      <c r="B178" s="985" t="s">
        <v>920</v>
      </c>
      <c r="C178" s="986"/>
    </row>
    <row r="179" spans="1:3">
      <c r="A179" s="513">
        <v>1</v>
      </c>
      <c r="B179" s="524" t="s">
        <v>563</v>
      </c>
      <c r="C179" s="524" t="s">
        <v>563</v>
      </c>
    </row>
    <row r="180" spans="1:3" ht="33.75">
      <c r="A180" s="513">
        <v>2</v>
      </c>
      <c r="B180" s="524" t="s">
        <v>662</v>
      </c>
      <c r="C180" s="524" t="s">
        <v>663</v>
      </c>
    </row>
    <row r="181" spans="1:3">
      <c r="A181" s="513">
        <v>3</v>
      </c>
      <c r="B181" s="524" t="s">
        <v>565</v>
      </c>
      <c r="C181" s="524" t="s">
        <v>664</v>
      </c>
    </row>
    <row r="182" spans="1:3" ht="22.5">
      <c r="A182" s="513">
        <v>4</v>
      </c>
      <c r="B182" s="524" t="s">
        <v>566</v>
      </c>
      <c r="C182" s="524" t="s">
        <v>665</v>
      </c>
    </row>
    <row r="183" spans="1:3" ht="22.5">
      <c r="A183" s="513">
        <v>5</v>
      </c>
      <c r="B183" s="524" t="s">
        <v>567</v>
      </c>
      <c r="C183" s="524" t="s">
        <v>687</v>
      </c>
    </row>
    <row r="184" spans="1:3" ht="45">
      <c r="A184" s="513">
        <v>6</v>
      </c>
      <c r="B184" s="524" t="s">
        <v>568</v>
      </c>
      <c r="C184" s="524" t="s">
        <v>666</v>
      </c>
    </row>
    <row r="185" spans="1:3">
      <c r="A185" s="514"/>
      <c r="B185" s="987" t="s">
        <v>667</v>
      </c>
      <c r="C185" s="988"/>
    </row>
    <row r="186" spans="1:3">
      <c r="A186" s="514"/>
      <c r="B186" s="992" t="s">
        <v>919</v>
      </c>
      <c r="C186" s="995"/>
    </row>
    <row r="187" spans="1:3" ht="22.5">
      <c r="A187" s="514">
        <v>1.1000000000000001</v>
      </c>
      <c r="B187" s="523" t="s">
        <v>573</v>
      </c>
      <c r="C187" s="746" t="s">
        <v>668</v>
      </c>
    </row>
    <row r="188" spans="1:3" ht="50.1" customHeight="1">
      <c r="A188" s="514" t="s">
        <v>157</v>
      </c>
      <c r="B188" s="509" t="s">
        <v>574</v>
      </c>
      <c r="C188" s="746" t="s">
        <v>669</v>
      </c>
    </row>
    <row r="189" spans="1:3">
      <c r="A189" s="514" t="s">
        <v>575</v>
      </c>
      <c r="B189" s="522" t="s">
        <v>576</v>
      </c>
      <c r="C189" s="946" t="s">
        <v>918</v>
      </c>
    </row>
    <row r="190" spans="1:3">
      <c r="A190" s="514" t="s">
        <v>577</v>
      </c>
      <c r="B190" s="522" t="s">
        <v>578</v>
      </c>
      <c r="C190" s="946"/>
    </row>
    <row r="191" spans="1:3">
      <c r="A191" s="514" t="s">
        <v>579</v>
      </c>
      <c r="B191" s="522" t="s">
        <v>580</v>
      </c>
      <c r="C191" s="946"/>
    </row>
    <row r="192" spans="1:3">
      <c r="A192" s="514" t="s">
        <v>581</v>
      </c>
      <c r="B192" s="522" t="s">
        <v>582</v>
      </c>
      <c r="C192" s="946"/>
    </row>
    <row r="193" spans="1:4" ht="25.5" customHeight="1">
      <c r="A193" s="514">
        <v>1.2</v>
      </c>
      <c r="B193" s="521" t="s">
        <v>894</v>
      </c>
      <c r="C193" s="801" t="s">
        <v>1002</v>
      </c>
    </row>
    <row r="194" spans="1:4" ht="22.5">
      <c r="A194" s="514" t="s">
        <v>584</v>
      </c>
      <c r="B194" s="516" t="s">
        <v>585</v>
      </c>
      <c r="C194" s="519" t="s">
        <v>670</v>
      </c>
    </row>
    <row r="195" spans="1:4" ht="22.5">
      <c r="A195" s="514" t="s">
        <v>586</v>
      </c>
      <c r="B195" s="520" t="s">
        <v>587</v>
      </c>
      <c r="C195" s="519" t="s">
        <v>671</v>
      </c>
    </row>
    <row r="196" spans="1:4" ht="26.1" customHeight="1">
      <c r="A196" s="514" t="s">
        <v>588</v>
      </c>
      <c r="B196" s="518" t="s">
        <v>589</v>
      </c>
      <c r="C196" s="507" t="s">
        <v>672</v>
      </c>
    </row>
    <row r="197" spans="1:4" ht="22.5">
      <c r="A197" s="514" t="s">
        <v>590</v>
      </c>
      <c r="B197" s="517" t="s">
        <v>591</v>
      </c>
      <c r="C197" s="507" t="s">
        <v>673</v>
      </c>
      <c r="D197" s="340"/>
    </row>
    <row r="198" spans="1:4" ht="22.5">
      <c r="A198" s="514">
        <v>1.4</v>
      </c>
      <c r="B198" s="516" t="s">
        <v>680</v>
      </c>
      <c r="C198" s="515" t="s">
        <v>674</v>
      </c>
      <c r="D198" s="341"/>
    </row>
    <row r="199" spans="1:4" ht="12.75">
      <c r="A199" s="514">
        <v>1.5</v>
      </c>
      <c r="B199" s="516" t="s">
        <v>681</v>
      </c>
      <c r="C199" s="515" t="s">
        <v>674</v>
      </c>
      <c r="D199" s="342"/>
    </row>
    <row r="200" spans="1:4" ht="12.75">
      <c r="A200" s="514"/>
      <c r="B200" s="975" t="s">
        <v>675</v>
      </c>
      <c r="C200" s="975"/>
      <c r="D200" s="342"/>
    </row>
    <row r="201" spans="1:4" ht="12.75">
      <c r="A201" s="514"/>
      <c r="B201" s="992" t="s">
        <v>917</v>
      </c>
      <c r="C201" s="992"/>
      <c r="D201" s="342"/>
    </row>
    <row r="202" spans="1:4" ht="12.75">
      <c r="A202" s="513"/>
      <c r="B202" s="510" t="s">
        <v>916</v>
      </c>
      <c r="C202" s="800" t="s">
        <v>1000</v>
      </c>
      <c r="D202" s="342"/>
    </row>
    <row r="203" spans="1:4" ht="12.75">
      <c r="A203" s="514"/>
      <c r="B203" s="975" t="s">
        <v>676</v>
      </c>
      <c r="C203" s="975"/>
      <c r="D203" s="343"/>
    </row>
    <row r="204" spans="1:4" ht="12.75">
      <c r="A204" s="513"/>
      <c r="B204" s="993" t="s">
        <v>915</v>
      </c>
      <c r="C204" s="993"/>
      <c r="D204" s="344"/>
    </row>
    <row r="205" spans="1:4" ht="12.75">
      <c r="B205" s="975" t="s">
        <v>713</v>
      </c>
      <c r="C205" s="975"/>
      <c r="D205" s="345"/>
    </row>
    <row r="206" spans="1:4" ht="22.5">
      <c r="A206" s="509">
        <v>1</v>
      </c>
      <c r="B206" s="510" t="s">
        <v>689</v>
      </c>
      <c r="C206" s="507" t="s">
        <v>701</v>
      </c>
      <c r="D206" s="344"/>
    </row>
    <row r="207" spans="1:4" ht="18" customHeight="1">
      <c r="A207" s="509">
        <v>2</v>
      </c>
      <c r="B207" s="510" t="s">
        <v>690</v>
      </c>
      <c r="C207" s="507" t="s">
        <v>702</v>
      </c>
      <c r="D207" s="345"/>
    </row>
    <row r="208" spans="1:4" ht="22.5">
      <c r="A208" s="509">
        <v>3</v>
      </c>
      <c r="B208" s="510" t="s">
        <v>691</v>
      </c>
      <c r="C208" s="510" t="s">
        <v>703</v>
      </c>
      <c r="D208" s="346"/>
    </row>
    <row r="209" spans="1:4" ht="12.75">
      <c r="A209" s="509">
        <v>4</v>
      </c>
      <c r="B209" s="510" t="s">
        <v>692</v>
      </c>
      <c r="C209" s="510" t="s">
        <v>704</v>
      </c>
      <c r="D209" s="346"/>
    </row>
    <row r="210" spans="1:4" ht="22.5">
      <c r="A210" s="509">
        <v>5</v>
      </c>
      <c r="B210" s="510" t="s">
        <v>693</v>
      </c>
      <c r="C210" s="510" t="s">
        <v>705</v>
      </c>
    </row>
    <row r="211" spans="1:4" ht="24.6" customHeight="1">
      <c r="A211" s="509">
        <v>6</v>
      </c>
      <c r="B211" s="510" t="s">
        <v>694</v>
      </c>
      <c r="C211" s="510" t="s">
        <v>706</v>
      </c>
    </row>
    <row r="212" spans="1:4" ht="22.5">
      <c r="A212" s="509">
        <v>7</v>
      </c>
      <c r="B212" s="510" t="s">
        <v>695</v>
      </c>
      <c r="C212" s="510" t="s">
        <v>707</v>
      </c>
    </row>
    <row r="213" spans="1:4">
      <c r="A213" s="509">
        <v>7.1</v>
      </c>
      <c r="B213" s="512" t="s">
        <v>696</v>
      </c>
      <c r="C213" s="510" t="s">
        <v>708</v>
      </c>
    </row>
    <row r="214" spans="1:4" ht="22.5">
      <c r="A214" s="509">
        <v>7.2</v>
      </c>
      <c r="B214" s="512" t="s">
        <v>697</v>
      </c>
      <c r="C214" s="510" t="s">
        <v>709</v>
      </c>
    </row>
    <row r="215" spans="1:4">
      <c r="A215" s="509">
        <v>7.3</v>
      </c>
      <c r="B215" s="511" t="s">
        <v>698</v>
      </c>
      <c r="C215" s="510" t="s">
        <v>710</v>
      </c>
    </row>
    <row r="216" spans="1:4" ht="39.6" customHeight="1">
      <c r="A216" s="509">
        <v>8</v>
      </c>
      <c r="B216" s="510" t="s">
        <v>699</v>
      </c>
      <c r="C216" s="507" t="s">
        <v>711</v>
      </c>
    </row>
    <row r="217" spans="1:4">
      <c r="A217" s="509">
        <v>9</v>
      </c>
      <c r="B217" s="510" t="s">
        <v>700</v>
      </c>
      <c r="C217" s="507" t="s">
        <v>712</v>
      </c>
    </row>
    <row r="218" spans="1:4" ht="22.5">
      <c r="A218" s="547">
        <v>10.1</v>
      </c>
      <c r="B218" s="548" t="s">
        <v>720</v>
      </c>
      <c r="C218" s="539" t="s">
        <v>721</v>
      </c>
    </row>
    <row r="219" spans="1:4">
      <c r="A219" s="994"/>
      <c r="B219" s="549" t="s">
        <v>907</v>
      </c>
      <c r="C219" s="507" t="s">
        <v>914</v>
      </c>
    </row>
    <row r="220" spans="1:4">
      <c r="A220" s="994"/>
      <c r="B220" s="508" t="s">
        <v>572</v>
      </c>
      <c r="C220" s="507" t="s">
        <v>913</v>
      </c>
    </row>
    <row r="221" spans="1:4">
      <c r="A221" s="994"/>
      <c r="B221" s="508" t="s">
        <v>906</v>
      </c>
      <c r="C221" s="801" t="s">
        <v>1003</v>
      </c>
    </row>
    <row r="222" spans="1:4">
      <c r="A222" s="994"/>
      <c r="B222" s="508" t="s">
        <v>714</v>
      </c>
      <c r="C222" s="507" t="s">
        <v>912</v>
      </c>
    </row>
    <row r="223" spans="1:4" ht="22.5">
      <c r="A223" s="994"/>
      <c r="B223" s="508" t="s">
        <v>718</v>
      </c>
      <c r="C223" s="746" t="s">
        <v>911</v>
      </c>
    </row>
    <row r="224" spans="1:4" ht="33.75">
      <c r="A224" s="994"/>
      <c r="B224" s="508" t="s">
        <v>717</v>
      </c>
      <c r="C224" s="507" t="s">
        <v>910</v>
      </c>
    </row>
    <row r="225" spans="1:3">
      <c r="A225" s="994"/>
      <c r="B225" s="508" t="s">
        <v>950</v>
      </c>
      <c r="C225" s="507" t="s">
        <v>909</v>
      </c>
    </row>
    <row r="226" spans="1:3" ht="22.5">
      <c r="A226" s="994"/>
      <c r="B226" s="508" t="s">
        <v>951</v>
      </c>
      <c r="C226" s="507" t="s">
        <v>908</v>
      </c>
    </row>
    <row r="227" spans="1:3" ht="12.75">
      <c r="A227" s="540"/>
      <c r="B227" s="541"/>
      <c r="C227" s="542"/>
    </row>
    <row r="228" spans="1:3" ht="12.75">
      <c r="A228" s="540"/>
      <c r="B228" s="542"/>
      <c r="C228" s="543"/>
    </row>
    <row r="229" spans="1:3" ht="12.75">
      <c r="A229" s="540"/>
      <c r="B229" s="542"/>
      <c r="C229" s="543"/>
    </row>
    <row r="230" spans="1:3" ht="12.75">
      <c r="A230" s="540"/>
      <c r="B230" s="544"/>
      <c r="C230" s="543"/>
    </row>
    <row r="231" spans="1:3" ht="12.75">
      <c r="A231" s="991"/>
      <c r="B231" s="545"/>
      <c r="C231" s="543"/>
    </row>
    <row r="232" spans="1:3" ht="12.75">
      <c r="A232" s="991"/>
      <c r="B232" s="545"/>
      <c r="C232" s="543"/>
    </row>
    <row r="233" spans="1:3" ht="12.75">
      <c r="A233" s="991"/>
      <c r="B233" s="545"/>
      <c r="C233" s="543"/>
    </row>
    <row r="234" spans="1:3" ht="12.75">
      <c r="A234" s="991"/>
      <c r="B234" s="545"/>
      <c r="C234" s="546"/>
    </row>
    <row r="235" spans="1:3" ht="40.5" customHeight="1">
      <c r="A235" s="991"/>
      <c r="B235" s="545"/>
      <c r="C235" s="543"/>
    </row>
    <row r="236" spans="1:3" ht="24" customHeight="1">
      <c r="A236" s="991"/>
      <c r="B236" s="545"/>
      <c r="C236" s="543"/>
    </row>
    <row r="237" spans="1:3" ht="12.75">
      <c r="A237" s="991"/>
      <c r="B237" s="545"/>
      <c r="C237" s="543"/>
    </row>
  </sheetData>
  <mergeCells count="133">
    <mergeCell ref="A231:A237"/>
    <mergeCell ref="B200:C200"/>
    <mergeCell ref="B201:C201"/>
    <mergeCell ref="B203:C203"/>
    <mergeCell ref="B204:C204"/>
    <mergeCell ref="B205:C205"/>
    <mergeCell ref="A219:A226"/>
    <mergeCell ref="B161:C161"/>
    <mergeCell ref="B177:C177"/>
    <mergeCell ref="B178:C178"/>
    <mergeCell ref="B185:C185"/>
    <mergeCell ref="B186:C186"/>
    <mergeCell ref="C189:C192"/>
    <mergeCell ref="B151:C151"/>
    <mergeCell ref="B152:C152"/>
    <mergeCell ref="B153:C153"/>
    <mergeCell ref="B154:C154"/>
    <mergeCell ref="B158:C158"/>
    <mergeCell ref="B160:C160"/>
    <mergeCell ref="B116:C116"/>
    <mergeCell ref="B117:C117"/>
    <mergeCell ref="B119:C119"/>
    <mergeCell ref="B120:C120"/>
    <mergeCell ref="B149:C149"/>
    <mergeCell ref="B150:C150"/>
    <mergeCell ref="B110:C110"/>
    <mergeCell ref="B111:C111"/>
    <mergeCell ref="A112:C112"/>
    <mergeCell ref="A113:C113"/>
    <mergeCell ref="B114:C114"/>
    <mergeCell ref="B115:C115"/>
    <mergeCell ref="A97:C97"/>
    <mergeCell ref="A98:C98"/>
    <mergeCell ref="A106:C106"/>
    <mergeCell ref="B107:C107"/>
    <mergeCell ref="A108:C108"/>
    <mergeCell ref="B109:C109"/>
    <mergeCell ref="B91:C91"/>
    <mergeCell ref="B92:C92"/>
    <mergeCell ref="B93:C93"/>
    <mergeCell ref="B94:C94"/>
    <mergeCell ref="B95:C95"/>
    <mergeCell ref="B96:C96"/>
    <mergeCell ref="B85:C85"/>
    <mergeCell ref="B86:C86"/>
    <mergeCell ref="B87:C87"/>
    <mergeCell ref="B88:C88"/>
    <mergeCell ref="A89:C89"/>
    <mergeCell ref="B90:C90"/>
    <mergeCell ref="B79:C79"/>
    <mergeCell ref="B80:C80"/>
    <mergeCell ref="A81:C81"/>
    <mergeCell ref="B82:C82"/>
    <mergeCell ref="B83:C83"/>
    <mergeCell ref="B84:C84"/>
    <mergeCell ref="B73:C73"/>
    <mergeCell ref="B74:C74"/>
    <mergeCell ref="B75:C75"/>
    <mergeCell ref="B76:C76"/>
    <mergeCell ref="A77:C77"/>
    <mergeCell ref="B78:C78"/>
    <mergeCell ref="B67:C67"/>
    <mergeCell ref="A68:C68"/>
    <mergeCell ref="B69:C69"/>
    <mergeCell ref="B70:C70"/>
    <mergeCell ref="B71:C71"/>
    <mergeCell ref="B72:C72"/>
    <mergeCell ref="B61:C61"/>
    <mergeCell ref="B62:C62"/>
    <mergeCell ref="B63:C63"/>
    <mergeCell ref="A64:C64"/>
    <mergeCell ref="B65:C65"/>
    <mergeCell ref="A66:C66"/>
    <mergeCell ref="B55:C55"/>
    <mergeCell ref="B56:C56"/>
    <mergeCell ref="B57:C57"/>
    <mergeCell ref="B58:C58"/>
    <mergeCell ref="B59:C59"/>
    <mergeCell ref="B60:C60"/>
    <mergeCell ref="B49:C49"/>
    <mergeCell ref="B50:C50"/>
    <mergeCell ref="B51:C51"/>
    <mergeCell ref="B52:C52"/>
    <mergeCell ref="B53:C53"/>
    <mergeCell ref="A54:C54"/>
    <mergeCell ref="B43:C43"/>
    <mergeCell ref="B44:C44"/>
    <mergeCell ref="A45:C45"/>
    <mergeCell ref="B46:C46"/>
    <mergeCell ref="A47:C47"/>
    <mergeCell ref="B48:C48"/>
    <mergeCell ref="B37:C37"/>
    <mergeCell ref="B38:C38"/>
    <mergeCell ref="B39:C39"/>
    <mergeCell ref="B40:C40"/>
    <mergeCell ref="A41:C41"/>
    <mergeCell ref="B42:C42"/>
    <mergeCell ref="B31:C31"/>
    <mergeCell ref="B32:C32"/>
    <mergeCell ref="B33:C33"/>
    <mergeCell ref="B34:C34"/>
    <mergeCell ref="B35:C35"/>
    <mergeCell ref="B36:C36"/>
    <mergeCell ref="B25:C25"/>
    <mergeCell ref="A26:C26"/>
    <mergeCell ref="B27:C27"/>
    <mergeCell ref="A28:C28"/>
    <mergeCell ref="B29:C29"/>
    <mergeCell ref="B30:C30"/>
    <mergeCell ref="B19:C19"/>
    <mergeCell ref="B20:C20"/>
    <mergeCell ref="B21:C21"/>
    <mergeCell ref="B22:C22"/>
    <mergeCell ref="B23:C23"/>
    <mergeCell ref="B24:C24"/>
    <mergeCell ref="B13:C13"/>
    <mergeCell ref="B14:C14"/>
    <mergeCell ref="B15:C15"/>
    <mergeCell ref="B16:C16"/>
    <mergeCell ref="B17:C17"/>
    <mergeCell ref="B18:C18"/>
    <mergeCell ref="B7:C7"/>
    <mergeCell ref="B8:C8"/>
    <mergeCell ref="B9:C9"/>
    <mergeCell ref="B10:C10"/>
    <mergeCell ref="B11:C11"/>
    <mergeCell ref="B12:C12"/>
    <mergeCell ref="A1:C1"/>
    <mergeCell ref="B2:C2"/>
    <mergeCell ref="B3:C3"/>
    <mergeCell ref="A4:C4"/>
    <mergeCell ref="B5:C5"/>
    <mergeCell ref="B6:C6"/>
  </mergeCells>
  <conditionalFormatting sqref="B227">
    <cfRule type="duplicateValues" dxfId="7" priority="5"/>
    <cfRule type="duplicateValues" dxfId="6" priority="6"/>
  </conditionalFormatting>
  <conditionalFormatting sqref="B227">
    <cfRule type="duplicateValues" dxfId="5" priority="7"/>
  </conditionalFormatting>
  <conditionalFormatting sqref="B227">
    <cfRule type="duplicateValues" dxfId="4" priority="8"/>
  </conditionalFormatting>
  <conditionalFormatting sqref="B215">
    <cfRule type="duplicateValues" dxfId="3" priority="1"/>
    <cfRule type="duplicateValues" dxfId="2" priority="2"/>
  </conditionalFormatting>
  <conditionalFormatting sqref="B215">
    <cfRule type="duplicateValues" dxfId="1" priority="3"/>
  </conditionalFormatting>
  <conditionalFormatting sqref="B215">
    <cfRule type="duplicateValues" dxfId="0" priority="4"/>
  </conditionalFormatting>
  <pageMargins left="0.25" right="0.25" top="0.75" bottom="0.75" header="0.3" footer="0.3"/>
  <pageSetup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419A14A9-7483-4D4D-A05E-6C685D988F6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2025-01-30T13:30:29Z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8a8606a7-6dc7-4b13-b479-a5c6e07a95a8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