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8" tabRatio="919"/>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2" i="74" l="1"/>
  <c r="G17" i="94" l="1"/>
  <c r="F17" i="94"/>
  <c r="G63" i="92"/>
  <c r="F63" i="92"/>
  <c r="C22" i="95"/>
  <c r="H21" i="95"/>
  <c r="B1" i="94" l="1"/>
  <c r="B1" i="93"/>
  <c r="B1" i="92"/>
  <c r="B1" i="104" l="1"/>
  <c r="B1" i="103"/>
  <c r="B1" i="102"/>
  <c r="B1" i="101"/>
  <c r="B1" i="100"/>
  <c r="B1" i="99"/>
  <c r="B1" i="98"/>
  <c r="B1" i="97"/>
  <c r="B1" i="96"/>
  <c r="B1" i="95"/>
  <c r="C10" i="99" l="1"/>
  <c r="C18" i="99" s="1"/>
  <c r="C7" i="98"/>
  <c r="D7" i="98"/>
  <c r="C10" i="98"/>
  <c r="D10"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D22" i="95"/>
  <c r="E22" i="95"/>
  <c r="F22" i="95"/>
  <c r="G22" i="95"/>
  <c r="C15" i="98" l="1"/>
  <c r="D15" i="98"/>
  <c r="H34" i="97"/>
  <c r="H21" i="96"/>
  <c r="H22" i="95"/>
  <c r="C62" i="69"/>
  <c r="C58" i="69"/>
  <c r="C46" i="69"/>
  <c r="C40" i="69"/>
  <c r="C29" i="69"/>
  <c r="C26" i="69"/>
  <c r="C23" i="69"/>
  <c r="C18" i="69"/>
  <c r="C14" i="69"/>
  <c r="C6" i="69"/>
  <c r="D8" i="72"/>
  <c r="E8" i="72"/>
  <c r="D16" i="72"/>
  <c r="E16" i="72"/>
  <c r="D20" i="72"/>
  <c r="E20" i="72"/>
  <c r="D25" i="72"/>
  <c r="E25" i="72"/>
  <c r="D28" i="72"/>
  <c r="E28" i="72"/>
  <c r="D31" i="72"/>
  <c r="E31" i="72"/>
  <c r="C31" i="72"/>
  <c r="C28" i="72"/>
  <c r="C25" i="72"/>
  <c r="C20" i="72"/>
  <c r="C16" i="72"/>
  <c r="C8" i="72"/>
  <c r="C67" i="69" l="1"/>
  <c r="C52" i="69"/>
  <c r="C35" i="69"/>
  <c r="C37" i="72"/>
  <c r="E37" i="72"/>
  <c r="D37" i="72"/>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G37" i="93"/>
  <c r="F37" i="93"/>
  <c r="D37" i="93"/>
  <c r="C37" i="93"/>
  <c r="H36" i="93"/>
  <c r="E36" i="93"/>
  <c r="H35" i="93"/>
  <c r="E35" i="93"/>
  <c r="G34" i="93"/>
  <c r="F34" i="93"/>
  <c r="D34" i="93"/>
  <c r="C34" i="93"/>
  <c r="H33" i="93"/>
  <c r="E33" i="93"/>
  <c r="H32" i="93"/>
  <c r="E32" i="93"/>
  <c r="H31" i="93"/>
  <c r="E31" i="93"/>
  <c r="H30" i="93"/>
  <c r="E30" i="93"/>
  <c r="G29" i="93"/>
  <c r="F29" i="93"/>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D13" i="93"/>
  <c r="C13" i="93"/>
  <c r="H12" i="93"/>
  <c r="E12" i="93"/>
  <c r="H11" i="93"/>
  <c r="E11" i="93"/>
  <c r="H10" i="93"/>
  <c r="E10" i="93"/>
  <c r="H9" i="93"/>
  <c r="E9" i="93"/>
  <c r="H8" i="93"/>
  <c r="E8" i="93"/>
  <c r="H7" i="93"/>
  <c r="E7" i="93"/>
  <c r="G6" i="93"/>
  <c r="F6" i="93"/>
  <c r="D6" i="93"/>
  <c r="C6" i="93"/>
  <c r="G68" i="92"/>
  <c r="F68" i="92"/>
  <c r="H67" i="92"/>
  <c r="E67" i="92"/>
  <c r="H66" i="92"/>
  <c r="E66" i="92"/>
  <c r="H65" i="92"/>
  <c r="E65" i="92"/>
  <c r="H64" i="92"/>
  <c r="E64" i="92"/>
  <c r="H63" i="92"/>
  <c r="D63" i="92"/>
  <c r="C63" i="92"/>
  <c r="H62" i="92"/>
  <c r="E62" i="92"/>
  <c r="H61" i="92"/>
  <c r="E61" i="92"/>
  <c r="H60" i="92"/>
  <c r="E60" i="92"/>
  <c r="H59" i="92"/>
  <c r="D59" i="92"/>
  <c r="C59" i="92"/>
  <c r="H58" i="92"/>
  <c r="E58" i="92"/>
  <c r="H57" i="92"/>
  <c r="E57" i="92"/>
  <c r="H56" i="92"/>
  <c r="E56" i="92"/>
  <c r="H55" i="92"/>
  <c r="E55" i="92"/>
  <c r="H52" i="92"/>
  <c r="E52" i="92"/>
  <c r="H51" i="92"/>
  <c r="E51" i="92"/>
  <c r="H50" i="92"/>
  <c r="E50" i="92"/>
  <c r="H49" i="92"/>
  <c r="E49" i="92"/>
  <c r="H48" i="92"/>
  <c r="E48" i="92"/>
  <c r="G47" i="92"/>
  <c r="F47" i="92"/>
  <c r="D47" i="92"/>
  <c r="C47" i="92"/>
  <c r="H46" i="92"/>
  <c r="E46" i="92"/>
  <c r="H45" i="92"/>
  <c r="E45" i="92"/>
  <c r="H44" i="92"/>
  <c r="E44" i="92"/>
  <c r="H43" i="92"/>
  <c r="E43" i="92"/>
  <c r="H42" i="92"/>
  <c r="E42" i="92"/>
  <c r="G41" i="92"/>
  <c r="F41" i="92"/>
  <c r="D41" i="92"/>
  <c r="C41" i="92"/>
  <c r="H40" i="92"/>
  <c r="E40" i="92"/>
  <c r="H39" i="92"/>
  <c r="E39" i="92"/>
  <c r="H38" i="92"/>
  <c r="E38" i="92"/>
  <c r="H35" i="92"/>
  <c r="E35" i="92"/>
  <c r="H34" i="92"/>
  <c r="E34" i="92"/>
  <c r="H33" i="92"/>
  <c r="E33" i="92"/>
  <c r="H32" i="92"/>
  <c r="E32" i="92"/>
  <c r="H31" i="92"/>
  <c r="E31" i="92"/>
  <c r="G30" i="92"/>
  <c r="F30" i="92"/>
  <c r="D30" i="92"/>
  <c r="C30" i="92"/>
  <c r="H29" i="92"/>
  <c r="E29" i="92"/>
  <c r="H28" i="92"/>
  <c r="E28" i="92"/>
  <c r="G27" i="92"/>
  <c r="F27" i="92"/>
  <c r="D27" i="92"/>
  <c r="C27" i="92"/>
  <c r="H26" i="92"/>
  <c r="E26" i="92"/>
  <c r="H25" i="92"/>
  <c r="E25" i="92"/>
  <c r="G24" i="92"/>
  <c r="F24" i="92"/>
  <c r="D24" i="92"/>
  <c r="C24" i="92"/>
  <c r="H23" i="92"/>
  <c r="E23" i="92"/>
  <c r="H22" i="92"/>
  <c r="E22" i="92"/>
  <c r="H21" i="92"/>
  <c r="E21" i="92"/>
  <c r="H20" i="92"/>
  <c r="E20" i="92"/>
  <c r="G19" i="92"/>
  <c r="F19" i="92"/>
  <c r="D19" i="92"/>
  <c r="C19" i="92"/>
  <c r="H18" i="92"/>
  <c r="E18" i="92"/>
  <c r="H17" i="92"/>
  <c r="E17" i="92"/>
  <c r="H16" i="92"/>
  <c r="E16" i="92"/>
  <c r="G15" i="92"/>
  <c r="F15" i="92"/>
  <c r="D15" i="92"/>
  <c r="C15" i="92"/>
  <c r="H14" i="92"/>
  <c r="E14" i="92"/>
  <c r="H13" i="92"/>
  <c r="E13" i="92"/>
  <c r="H12" i="92"/>
  <c r="E12" i="92"/>
  <c r="H11" i="92"/>
  <c r="E11" i="92"/>
  <c r="H10" i="92"/>
  <c r="E10" i="92"/>
  <c r="H9" i="92"/>
  <c r="E9" i="92"/>
  <c r="H8" i="92"/>
  <c r="E8" i="92"/>
  <c r="G7" i="92"/>
  <c r="F7" i="92"/>
  <c r="D7" i="92"/>
  <c r="C7" i="92"/>
  <c r="D53" i="92" l="1"/>
  <c r="H19" i="92"/>
  <c r="H41" i="92"/>
  <c r="E47" i="92"/>
  <c r="E13" i="93"/>
  <c r="H29" i="93"/>
  <c r="H34" i="93"/>
  <c r="C68" i="69"/>
  <c r="G53" i="92"/>
  <c r="G69" i="92" s="1"/>
  <c r="E30" i="92"/>
  <c r="C36" i="92"/>
  <c r="E27" i="92"/>
  <c r="E37" i="93"/>
  <c r="H15" i="92"/>
  <c r="C43" i="93"/>
  <c r="C45" i="93" s="1"/>
  <c r="E24" i="92"/>
  <c r="C68" i="92"/>
  <c r="E29" i="93"/>
  <c r="E34" i="93"/>
  <c r="E38" i="94"/>
  <c r="H13" i="93"/>
  <c r="D36" i="92"/>
  <c r="D68" i="92"/>
  <c r="H7" i="92"/>
  <c r="E15" i="92"/>
  <c r="H27" i="92"/>
  <c r="E19" i="92"/>
  <c r="H30" i="94"/>
  <c r="H37" i="93"/>
  <c r="G43" i="93"/>
  <c r="G45" i="93" s="1"/>
  <c r="F43" i="93"/>
  <c r="F45" i="93" s="1"/>
  <c r="E6" i="93"/>
  <c r="E63" i="92"/>
  <c r="E59" i="92"/>
  <c r="H47" i="92"/>
  <c r="E41" i="92"/>
  <c r="H30" i="92"/>
  <c r="G36" i="92"/>
  <c r="F36" i="92"/>
  <c r="H8" i="94"/>
  <c r="E8" i="94"/>
  <c r="E14" i="94"/>
  <c r="H38" i="94"/>
  <c r="E30" i="94"/>
  <c r="E11" i="94"/>
  <c r="E17" i="94"/>
  <c r="H11" i="94"/>
  <c r="H14" i="94"/>
  <c r="H6" i="93"/>
  <c r="D43" i="93"/>
  <c r="D45" i="93" s="1"/>
  <c r="C53" i="92"/>
  <c r="H68" i="92"/>
  <c r="F53" i="92"/>
  <c r="E7" i="92"/>
  <c r="H24" i="92"/>
  <c r="E36" i="92" l="1"/>
  <c r="E68" i="92"/>
  <c r="D69" i="92"/>
  <c r="H36" i="92"/>
  <c r="H53" i="92"/>
  <c r="F69" i="92"/>
  <c r="H69" i="92" s="1"/>
  <c r="H45" i="93"/>
  <c r="H43" i="93"/>
  <c r="E45" i="93"/>
  <c r="E43" i="93"/>
  <c r="C69" i="92"/>
  <c r="E69" i="92" s="1"/>
  <c r="E53" i="92"/>
  <c r="B1" i="80" l="1"/>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L21" i="37" l="1"/>
  <c r="M21" i="37"/>
  <c r="G21" i="37"/>
  <c r="H21" i="37"/>
  <c r="I21" i="37"/>
  <c r="J21" i="37"/>
  <c r="N14" i="37"/>
  <c r="E14" i="37"/>
  <c r="E7" i="37"/>
  <c r="C21" i="37"/>
  <c r="N8" i="37"/>
  <c r="E21" i="37" l="1"/>
  <c r="C12" i="79" s="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alcChain>
</file>

<file path=xl/sharedStrings.xml><?xml version="1.0" encoding="utf-8"?>
<sst xmlns="http://schemas.openxmlformats.org/spreadsheetml/2006/main" count="1583" uniqueCount="984">
  <si>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</si>
  <si>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</si>
  <si>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</si>
  <si>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</si>
  <si>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</si>
  <si>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</si>
  <si>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</si>
  <si>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</si>
  <si>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</si>
  <si>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</si>
  <si>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</si>
  <si>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</si>
  <si>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</si>
  <si>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</si>
  <si>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</si>
  <si>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</si>
  <si>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</si>
  <si>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</si>
  <si>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</si>
  <si>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</si>
  <si>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</si>
  <si>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</si>
  <si>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</si>
  <si>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</si>
  <si>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</si>
  <si>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</si>
  <si>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</si>
  <si>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</si>
  <si>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</si>
  <si>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</si>
  <si>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</si>
  <si>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</si>
  <si>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</si>
  <si>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</si>
  <si>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</si>
  <si>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</si>
  <si>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</si>
  <si>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</si>
  <si>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</si>
  <si>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</si>
  <si>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</si>
  <si>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</si>
  <si>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</si>
  <si>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</si>
  <si>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</si>
  <si>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</si>
  <si>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</si>
  <si>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</si>
  <si>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</si>
  <si>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</si>
  <si>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</si>
  <si>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</si>
  <si>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</si>
  <si>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</si>
  <si>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</si>
  <si>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</si>
  <si>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</si>
  <si>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</si>
  <si>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</si>
  <si>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</si>
  <si>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</si>
  <si>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</si>
  <si>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</si>
  <si>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</si>
  <si>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</si>
  <si>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</si>
  <si>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</si>
  <si>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</si>
  <si>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</si>
  <si>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</si>
  <si>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</si>
  <si>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</si>
  <si>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</si>
  <si>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</si>
  <si>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</si>
  <si>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</si>
  <si>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</si>
  <si>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</si>
  <si>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</si>
  <si>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</si>
  <si>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</si>
  <si>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</si>
  <si>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</si>
  <si>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</si>
  <si>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</si>
  <si>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</si>
  <si>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</si>
  <si>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</si>
  <si>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</si>
  <si>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</si>
  <si>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</si>
  <si>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</si>
  <si>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</si>
  <si>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</si>
  <si>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</si>
  <si>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</si>
  <si>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</si>
  <si>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</si>
  <si>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</si>
  <si>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</si>
  <si>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</si>
  <si>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</si>
  <si>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</si>
  <si>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</si>
  <si>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</si>
  <si>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</si>
  <si>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</si>
  <si>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</si>
  <si>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</si>
  <si>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</si>
  <si>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</si>
  <si>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</si>
  <si>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</si>
  <si>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</si>
  <si>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</si>
  <si>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</si>
  <si>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</si>
  <si>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</si>
  <si>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</si>
  <si>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</si>
  <si>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</si>
  <si>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</si>
  <si>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</si>
  <si>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</si>
  <si>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</si>
  <si>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</si>
  <si>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</si>
  <si>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</si>
  <si>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</si>
  <si>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</si>
  <si>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</si>
  <si>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</si>
  <si>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</si>
  <si>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</si>
  <si>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</si>
  <si>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</si>
  <si>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</si>
  <si>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</si>
  <si>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</si>
  <si>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</si>
  <si>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</si>
  <si>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</si>
  <si>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</si>
  <si>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</si>
  <si>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</si>
  <si>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</si>
  <si>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</si>
  <si>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</si>
  <si>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</si>
  <si>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</si>
  <si>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</si>
  <si>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</si>
  <si>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</si>
  <si>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</si>
  <si>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</si>
  <si>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</si>
  <si>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</si>
  <si>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</si>
  <si>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</si>
  <si>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</si>
  <si>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</si>
  <si>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</si>
  <si>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</si>
  <si>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</si>
  <si>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</si>
  <si>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</si>
  <si>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</si>
  <si>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</si>
  <si>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</si>
  <si>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</si>
  <si>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</si>
  <si>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</si>
  <si>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</si>
  <si>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</si>
  <si>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</si>
  <si>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</si>
  <si>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</si>
  <si>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</si>
  <si>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</si>
  <si>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</si>
  <si>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</si>
  <si>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</si>
  <si>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</si>
  <si>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</si>
  <si>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</si>
  <si>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</si>
  <si>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</si>
  <si>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</si>
  <si>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</si>
  <si>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</si>
  <si>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</si>
  <si>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</si>
  <si>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</si>
  <si>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</si>
  <si>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</si>
  <si>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</si>
  <si>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</si>
  <si>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</si>
  <si>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</si>
  <si>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</si>
  <si>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</si>
  <si>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</si>
  <si>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</si>
  <si>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</si>
  <si>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</si>
  <si>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</si>
  <si>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</si>
  <si>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</si>
  <si>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</si>
  <si>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</si>
  <si>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</si>
  <si>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</si>
  <si>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</si>
  <si>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</si>
  <si>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</si>
  <si>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</si>
  <si>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</si>
  <si>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</si>
  <si>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</si>
  <si>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</si>
  <si>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</si>
  <si>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</si>
  <si>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</si>
  <si>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</si>
  <si>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</si>
  <si>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</si>
  <si>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</si>
  <si>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</si>
  <si>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</si>
  <si>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</si>
  <si>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</si>
  <si>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</si>
  <si>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</si>
  <si>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</si>
  <si>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</si>
  <si>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</si>
  <si>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</si>
  <si>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</si>
  <si>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</si>
  <si>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</si>
  <si>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</si>
  <si>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</si>
  <si>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</si>
  <si>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</si>
  <si>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</si>
  <si>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</si>
  <si>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</si>
  <si>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</si>
  <si>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</si>
  <si>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</si>
  <si>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</si>
  <si>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</si>
  <si>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</si>
  <si>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</si>
  <si>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</si>
  <si>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</si>
  <si>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</si>
  <si>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</si>
  <si>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</si>
  <si>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</si>
  <si>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</si>
  <si>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</si>
  <si>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</si>
  <si>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</si>
  <si>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</si>
  <si>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</si>
  <si>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</si>
  <si>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</si>
  <si>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</si>
  <si>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</si>
  <si>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</si>
  <si>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</si>
  <si>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</si>
  <si>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</si>
  <si>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</si>
  <si>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</si>
  <si>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</si>
  <si>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</si>
  <si>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</si>
  <si>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</si>
  <si>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</si>
  <si>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</si>
  <si>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</si>
  <si>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</si>
  <si>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</si>
  <si>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</si>
  <si>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</si>
  <si>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</si>
  <si>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</si>
  <si>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</si>
  <si>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</si>
  <si>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</si>
  <si>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</si>
  <si>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</si>
  <si>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</si>
  <si>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</si>
  <si>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</si>
  <si>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</si>
  <si>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</si>
  <si>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</si>
  <si>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</si>
  <si>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</si>
  <si>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</si>
  <si>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</si>
  <si>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</si>
  <si>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</si>
  <si>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</si>
  <si>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</si>
  <si>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</si>
  <si>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</si>
  <si>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</si>
  <si>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</si>
  <si>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</si>
  <si>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</si>
  <si>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</si>
  <si>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</si>
  <si>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</si>
  <si>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</si>
  <si>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</si>
  <si>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</si>
  <si>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</si>
  <si>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</si>
  <si>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</si>
  <si>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</si>
  <si>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</si>
  <si>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</si>
  <si>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</si>
  <si>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</si>
  <si>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</si>
  <si>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</si>
  <si>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</si>
  <si>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</si>
  <si>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</si>
  <si>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</si>
  <si>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</si>
  <si>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</si>
  <si>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</si>
  <si>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</si>
  <si>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</si>
  <si>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</si>
  <si>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</si>
  <si>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</si>
  <si>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</si>
  <si>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</si>
  <si>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</si>
  <si>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</si>
  <si>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</si>
  <si>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</si>
  <si>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</si>
  <si>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</si>
  <si>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</si>
  <si>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</si>
  <si>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</si>
  <si>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</si>
  <si>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</si>
  <si>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</si>
  <si>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</si>
  <si>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</si>
  <si>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</si>
  <si>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</si>
  <si>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</si>
  <si>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</si>
  <si>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</si>
  <si>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</si>
  <si>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</si>
  <si>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</si>
  <si>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</si>
  <si>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</si>
  <si>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</si>
  <si>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</si>
  <si>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</si>
  <si>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</si>
  <si>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</si>
  <si>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</si>
  <si>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</si>
  <si>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</si>
  <si>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</si>
  <si>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</si>
  <si>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</si>
  <si>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</si>
  <si>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</si>
  <si>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</si>
  <si>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</si>
  <si>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</si>
  <si>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</si>
  <si>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</si>
  <si>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</si>
  <si>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</si>
  <si>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</si>
  <si>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</si>
  <si>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</si>
  <si>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</si>
  <si>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</si>
  <si>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</si>
  <si>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</si>
  <si>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</si>
  <si>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</si>
  <si>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</si>
  <si>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</si>
  <si>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</si>
  <si>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</si>
  <si>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</si>
  <si>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</si>
  <si>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</si>
  <si>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</si>
  <si>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</si>
  <si>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</si>
  <si>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</si>
  <si>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</si>
  <si>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</si>
  <si>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</si>
  <si>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</si>
  <si>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</si>
  <si>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</si>
  <si>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</si>
  <si>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</si>
  <si>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</si>
  <si>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</si>
  <si>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</si>
  <si>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</si>
  <si>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</si>
  <si>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</si>
  <si>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</si>
  <si>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</si>
  <si>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</si>
  <si>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</si>
  <si>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</si>
  <si>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</si>
  <si>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</si>
  <si>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</si>
  <si>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</si>
  <si>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</si>
  <si>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</si>
  <si>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</si>
  <si>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</si>
  <si>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</si>
  <si>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</si>
  <si>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</si>
  <si>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</si>
  <si>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</si>
  <si>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</si>
  <si>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</si>
  <si>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</si>
  <si>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</si>
  <si>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</si>
  <si>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</si>
  <si>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</si>
  <si>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</si>
  <si>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</si>
  <si>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</si>
  <si>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</si>
  <si>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</si>
  <si>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</si>
  <si>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</si>
  <si>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</si>
  <si>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</si>
  <si>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</si>
  <si>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</si>
  <si>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</si>
  <si>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</si>
  <si>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</si>
  <si>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</si>
  <si>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</si>
  <si>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</si>
  <si>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</si>
  <si>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</si>
  <si>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</si>
  <si>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</si>
  <si>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</si>
  <si>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</si>
  <si>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</si>
  <si>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</si>
  <si>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</si>
  <si>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</si>
  <si>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</si>
  <si>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</si>
  <si>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</si>
  <si>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</si>
  <si>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</si>
  <si>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</si>
  <si>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</si>
  <si>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</si>
  <si>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</si>
  <si>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</si>
  <si>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</si>
  <si>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</si>
  <si>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</si>
  <si>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</si>
  <si>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</si>
  <si>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</si>
  <si>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</si>
  <si>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</si>
  <si>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</si>
  <si>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</si>
  <si>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</si>
  <si>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</si>
  <si>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</si>
  <si>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</si>
  <si>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</si>
  <si>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</si>
  <si>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</si>
  <si>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</si>
  <si>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</si>
  <si>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</si>
  <si>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</si>
  <si>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</si>
  <si>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</si>
  <si>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</si>
  <si>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</si>
  <si>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</si>
  <si>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</si>
  <si>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</si>
  <si>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</si>
  <si>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</si>
  <si>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</si>
  <si>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</si>
  <si>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</si>
  <si>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</si>
  <si>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</si>
  <si>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</si>
  <si>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</si>
  <si>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</si>
  <si>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</si>
  <si>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</si>
  <si>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</si>
  <si>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</si>
  <si>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</si>
  <si>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</si>
  <si>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</si>
  <si>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</si>
  <si>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</si>
  <si>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</si>
  <si>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</si>
  <si>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</si>
  <si>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</si>
  <si>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</si>
  <si>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</si>
  <si>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</si>
  <si>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</si>
  <si>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</si>
  <si>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</si>
  <si>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</si>
  <si>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</si>
  <si>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</si>
  <si>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</si>
  <si>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</si>
  <si>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</si>
  <si>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</si>
  <si>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</si>
  <si>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</si>
  <si>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</si>
  <si>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</si>
  <si>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</si>
  <si>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</si>
  <si>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</si>
  <si>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</si>
  <si>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</si>
  <si>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</si>
  <si>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</si>
  <si>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</si>
  <si>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</si>
  <si>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</si>
  <si>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</si>
  <si>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</si>
  <si>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</si>
  <si>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</si>
  <si>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</si>
  <si>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</si>
  <si>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</si>
  <si>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</si>
  <si>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</si>
  <si>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</si>
  <si>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</si>
  <si>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</si>
  <si>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</si>
  <si>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</si>
  <si>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</si>
  <si>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</si>
  <si>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</si>
  <si>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</si>
  <si>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</si>
  <si>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</si>
  <si>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</si>
  <si>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</si>
  <si>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</si>
  <si>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</si>
  <si>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</si>
  <si>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</si>
  <si>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</si>
  <si>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</si>
  <si>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</si>
  <si>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</si>
  <si>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</si>
  <si>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</si>
  <si>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</si>
  <si>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</si>
  <si>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</si>
  <si>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</si>
  <si>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</si>
  <si>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</si>
  <si>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</si>
  <si>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</si>
  <si>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</si>
  <si>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</si>
  <si>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</si>
  <si>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</si>
  <si>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</si>
  <si>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</si>
  <si>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</si>
  <si>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</si>
  <si>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</si>
  <si>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</si>
  <si>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</si>
  <si>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</si>
  <si>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</si>
  <si>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</si>
  <si>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</si>
  <si>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</si>
  <si>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</si>
  <si>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</si>
  <si>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</si>
  <si>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</si>
  <si>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</si>
  <si>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</si>
  <si>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</si>
  <si>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</si>
  <si>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</si>
  <si>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</si>
  <si>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</si>
  <si>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</si>
  <si>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</si>
  <si>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</si>
  <si>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</si>
  <si>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</si>
  <si>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</si>
  <si>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</si>
  <si>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</si>
  <si>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</si>
  <si>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</si>
  <si>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</si>
  <si>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</si>
  <si>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</si>
  <si>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</si>
  <si>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</si>
  <si>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</si>
  <si>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</si>
  <si>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</si>
  <si>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</si>
  <si>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</si>
  <si>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</si>
  <si>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</si>
  <si>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</si>
  <si>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</si>
  <si>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</si>
  <si>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</si>
  <si>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</si>
  <si>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</si>
  <si>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</si>
  <si>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</si>
  <si>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</si>
  <si>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</si>
  <si>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</si>
  <si>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</si>
  <si>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</si>
  <si>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</si>
  <si>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</si>
  <si>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</si>
  <si>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</si>
  <si>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</si>
  <si>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</si>
  <si>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</si>
  <si>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</si>
  <si>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</si>
  <si>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</si>
  <si>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</si>
  <si>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</si>
  <si>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</si>
  <si>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</si>
  <si>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</si>
  <si>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</si>
  <si>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</si>
  <si>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</si>
  <si>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</si>
  <si>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</si>
  <si>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</si>
  <si>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</si>
  <si>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</si>
  <si>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</si>
  <si>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</si>
  <si>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</si>
  <si>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</si>
  <si>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</si>
  <si>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</si>
  <si>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</si>
  <si>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</si>
  <si>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</si>
  <si>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</si>
  <si>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</si>
  <si>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</si>
  <si>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</si>
  <si>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</si>
  <si>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</si>
  <si>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</si>
  <si>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</si>
  <si>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</si>
  <si>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</si>
  <si>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</si>
  <si>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</si>
  <si>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</si>
  <si>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</si>
  <si>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</si>
  <si>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</si>
  <si>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</si>
  <si>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</si>
  <si>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</si>
  <si>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</si>
  <si>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</si>
  <si>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</si>
  <si>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</si>
  <si>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</si>
  <si>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</si>
  <si>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</si>
  <si>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</si>
  <si>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</si>
  <si>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</si>
  <si>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</si>
  <si>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</si>
  <si>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</si>
  <si>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</si>
  <si>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</si>
  <si>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</si>
  <si>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</si>
  <si>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</si>
  <si>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</si>
  <si>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</si>
  <si>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</si>
  <si>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</si>
  <si>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</si>
  <si>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</si>
  <si>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</si>
  <si>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</si>
  <si>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</si>
  <si>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</si>
  <si>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</si>
  <si>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</si>
  <si>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</si>
  <si>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</si>
  <si>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</si>
  <si>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</si>
  <si>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</si>
  <si>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</si>
  <si>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</si>
  <si>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</si>
  <si>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</si>
  <si>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</si>
  <si>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</si>
  <si>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</si>
  <si>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</si>
  <si>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</si>
  <si>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</si>
  <si>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</si>
  <si>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</si>
  <si>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</si>
  <si>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</si>
  <si>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</si>
  <si>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</si>
  <si>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</si>
  <si>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</si>
  <si>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</si>
  <si>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</si>
  <si>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</si>
  <si>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</si>
  <si>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</si>
  <si>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</si>
  <si>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</si>
  <si>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</si>
  <si>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</si>
  <si>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</si>
  <si>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</si>
  <si>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</si>
  <si>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</si>
  <si>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</si>
  <si>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</si>
  <si>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</si>
  <si>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</si>
  <si>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</si>
  <si>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</si>
  <si>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</si>
  <si>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</si>
  <si>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</si>
  <si>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</si>
  <si>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</si>
  <si>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</si>
  <si>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</si>
  <si>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</si>
  <si>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</si>
  <si>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</si>
  <si>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</si>
  <si>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</si>
  <si>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</si>
  <si>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</si>
  <si>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</si>
  <si>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</si>
  <si>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</si>
  <si>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</si>
  <si>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</si>
  <si>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</si>
  <si>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</si>
  <si>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</si>
  <si>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</si>
  <si>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</si>
  <si>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</si>
  <si>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</si>
  <si>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</si>
  <si>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</si>
  <si>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</si>
  <si>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</si>
  <si>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</si>
  <si>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</si>
  <si>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</si>
  <si>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</si>
  <si>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</si>
  <si>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</si>
  <si>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</si>
  <si>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</si>
  <si>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</si>
  <si>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</si>
  <si>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</si>
  <si>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</si>
  <si>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</si>
  <si>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</si>
  <si>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</si>
  <si>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</si>
  <si>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</si>
  <si>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</si>
  <si>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</si>
  <si>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</si>
  <si>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</si>
  <si>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</si>
  <si>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</si>
  <si>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</si>
  <si>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</si>
  <si>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</si>
  <si>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</si>
  <si>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</si>
  <si>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</si>
  <si>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</si>
  <si>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</si>
  <si>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</si>
  <si>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</si>
  <si>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</si>
  <si>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</si>
  <si>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</si>
  <si>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</si>
  <si>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</si>
  <si>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</si>
  <si>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</si>
  <si>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</si>
  <si>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</si>
  <si>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</si>
  <si>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</si>
  <si>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</si>
  <si>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</si>
  <si>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</si>
  <si>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</si>
  <si>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</si>
  <si>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</si>
  <si>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</si>
  <si>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</si>
  <si>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</si>
  <si>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</si>
  <si>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</si>
  <si>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</si>
  <si>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</si>
  <si>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</si>
  <si>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</si>
  <si>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</si>
  <si>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</si>
  <si>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</si>
  <si>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</si>
  <si>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</si>
  <si>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</si>
  <si>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</si>
  <si>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</si>
  <si>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</si>
  <si>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</si>
  <si>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</si>
  <si>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</si>
  <si>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</si>
  <si>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</si>
  <si>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</si>
  <si>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</si>
  <si>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</si>
  <si>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</si>
  <si>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</si>
  <si>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</si>
  <si>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</si>
  <si>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</si>
  <si>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</si>
  <si>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</si>
  <si>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</si>
  <si>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</si>
  <si>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</si>
  <si>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</si>
  <si>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</si>
  <si>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</si>
  <si>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</si>
  <si>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</si>
  <si>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</si>
  <si>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</si>
  <si>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</si>
  <si>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</si>
  <si>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</si>
  <si>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</si>
  <si>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</si>
  <si>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</si>
  <si>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</si>
  <si>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</si>
  <si>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</si>
  <si>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</si>
  <si>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</si>
  <si>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</si>
  <si>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</si>
  <si>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</si>
  <si>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</si>
  <si>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</si>
  <si>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</si>
  <si>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</si>
  <si>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</si>
  <si>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</si>
  <si>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</si>
  <si>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</si>
  <si>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</si>
  <si>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</si>
  <si>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</si>
  <si>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</si>
  <si>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</si>
  <si>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</si>
  <si>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</si>
  <si>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</si>
  <si>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</si>
  <si>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</si>
  <si>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</si>
  <si>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</si>
  <si>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</si>
  <si>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</si>
  <si>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</si>
  <si>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</si>
  <si>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</si>
  <si>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</si>
  <si>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</si>
  <si>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</si>
  <si>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</si>
  <si>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</si>
  <si>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</si>
  <si>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</si>
  <si>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</si>
  <si>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</si>
  <si>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</si>
  <si>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</si>
  <si>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"ხალიკ ბანკი საქართველო"</t>
  </si>
  <si>
    <t>არმან დუნაევი</t>
  </si>
  <si>
    <t>ნიკოლოზ გეგუჩაძე</t>
  </si>
  <si>
    <t>http://halykbank.ge</t>
  </si>
  <si>
    <t xml:space="preserve">არმან დუნაევი </t>
  </si>
  <si>
    <t>დამოუკიდებელი წევრი</t>
  </si>
  <si>
    <t>ჩინგიზ კანაპიანოვი</t>
  </si>
  <si>
    <t xml:space="preserve">ალია კარპიკოვა </t>
  </si>
  <si>
    <t>არადამოუკიდებელ წევრი</t>
  </si>
  <si>
    <t xml:space="preserve">ვიქტორ სკრილი </t>
  </si>
  <si>
    <t>ნათია სვანაძე</t>
  </si>
  <si>
    <t>გენერალური დირექტორი/შეფასება, უსაფრთხოება, კადრები, ფინანსური მონიტორინგი,  მარკეტინგი, იურიდიული</t>
  </si>
  <si>
    <t xml:space="preserve">კონსტანტინე გორდეზიანი </t>
  </si>
  <si>
    <t>გენერალური დირექტორის მოადგილე/საკრედიტო რისკები, ფინანსური რისკები, საოპერაციო რისკები</t>
  </si>
  <si>
    <t>შოთა ჭყოიძე</t>
  </si>
  <si>
    <t>გენერალური დირექტორის მოადგილე/საცალო დაკრედიტება, საბანკო პროდუქტები, საბარათე სისტემები, კონტაქტ-ცენტრი. საინფორმაციო ტექნოლოგიები (პროგრამული უზრუნველყოფა და ინფრასტრუქტურა)</t>
  </si>
  <si>
    <t>მარინა ტანკაროვა</t>
  </si>
  <si>
    <t>გენერალური დირექტორის მოადგილე/ბუღალტერია, ფინანსები, ანგარიშწორება და საკორესპონდენტო ურთიერთობები. სამეურნეო, კანცელარია, საკრედიტო ადმინისტრირება, ცენტრალიზებული ბექ-ოფისი</t>
  </si>
  <si>
    <t>თამარ გოდერძიშვილი</t>
  </si>
  <si>
    <t>გენერალური დირექტორის მოადგილე/კორპორატიული, მცირე და საშუალო ბიზნესის დაკრედიტება, საკრედიტო ანალიზი, ხაზინა</t>
  </si>
  <si>
    <t>სს "ყაზახეთის სახალხო ბანკი"</t>
  </si>
  <si>
    <t>ტიმურ ყულიბაევი</t>
  </si>
  <si>
    <t>დინარა ყულიბაევა</t>
  </si>
  <si>
    <t>The Bank of New York (ნომინალური მფლობელი)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</si>
</sst>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medium">
        <color indexed="64"/>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68"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68"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69"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68" fontId="39" fillId="64" borderId="38" applyNumberFormat="0" applyAlignment="0" applyProtection="0"/>
    <xf numFmtId="169" fontId="39" fillId="64" borderId="38" applyNumberFormat="0" applyAlignment="0" applyProtection="0"/>
    <xf numFmtId="168" fontId="39" fillId="64" borderId="38" applyNumberFormat="0" applyAlignment="0" applyProtection="0"/>
    <xf numFmtId="168" fontId="39" fillId="64" borderId="38" applyNumberFormat="0" applyAlignment="0" applyProtection="0"/>
    <xf numFmtId="169" fontId="39" fillId="64" borderId="38" applyNumberFormat="0" applyAlignment="0" applyProtection="0"/>
    <xf numFmtId="168" fontId="39" fillId="64" borderId="38" applyNumberFormat="0" applyAlignment="0" applyProtection="0"/>
    <xf numFmtId="168" fontId="39" fillId="64" borderId="38" applyNumberFormat="0" applyAlignment="0" applyProtection="0"/>
    <xf numFmtId="169" fontId="39" fillId="64" borderId="38" applyNumberFormat="0" applyAlignment="0" applyProtection="0"/>
    <xf numFmtId="168" fontId="39" fillId="64" borderId="38" applyNumberFormat="0" applyAlignment="0" applyProtection="0"/>
    <xf numFmtId="168" fontId="39" fillId="64" borderId="38" applyNumberFormat="0" applyAlignment="0" applyProtection="0"/>
    <xf numFmtId="169" fontId="39" fillId="64" borderId="38" applyNumberFormat="0" applyAlignment="0" applyProtection="0"/>
    <xf numFmtId="168" fontId="39" fillId="64" borderId="38" applyNumberFormat="0" applyAlignment="0" applyProtection="0"/>
    <xf numFmtId="0" fontId="37" fillId="64" borderId="38" applyNumberFormat="0" applyAlignment="0" applyProtection="0"/>
    <xf numFmtId="0" fontId="40" fillId="65" borderId="39" applyNumberFormat="0" applyAlignment="0" applyProtection="0"/>
    <xf numFmtId="0" fontId="41" fillId="10" borderId="34" applyNumberFormat="0" applyAlignment="0" applyProtection="0"/>
    <xf numFmtId="168"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0" fontId="40"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0" fontId="41" fillId="10" borderId="34"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0" fontId="40"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9" applyNumberFormat="0" applyAlignment="0" applyProtection="0">
      <alignment horizontal="left" vertical="center"/>
    </xf>
    <xf numFmtId="0" fontId="53" fillId="0" borderId="29" applyNumberFormat="0" applyAlignment="0" applyProtection="0">
      <alignment horizontal="left" vertical="center"/>
    </xf>
    <xf numFmtId="168" fontId="53" fillId="0" borderId="29"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1" applyNumberFormat="0" applyFill="0" applyAlignment="0" applyProtection="0"/>
    <xf numFmtId="169" fontId="54" fillId="0" borderId="41" applyNumberFormat="0" applyFill="0" applyAlignment="0" applyProtection="0"/>
    <xf numFmtId="0"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0" fontId="54" fillId="0" borderId="41" applyNumberFormat="0" applyFill="0" applyAlignment="0" applyProtection="0"/>
    <xf numFmtId="0" fontId="55" fillId="0" borderId="42" applyNumberFormat="0" applyFill="0" applyAlignment="0" applyProtection="0"/>
    <xf numFmtId="169" fontId="55" fillId="0" borderId="42" applyNumberFormat="0" applyFill="0" applyAlignment="0" applyProtection="0"/>
    <xf numFmtId="0"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0" fontId="55" fillId="0" borderId="42" applyNumberFormat="0" applyFill="0" applyAlignment="0" applyProtection="0"/>
    <xf numFmtId="0" fontId="56" fillId="0" borderId="43" applyNumberFormat="0" applyFill="0" applyAlignment="0" applyProtection="0"/>
    <xf numFmtId="169" fontId="56" fillId="0" borderId="43" applyNumberFormat="0" applyFill="0" applyAlignment="0" applyProtection="0"/>
    <xf numFmtId="0" fontId="56" fillId="0" borderId="43" applyNumberFormat="0" applyFill="0" applyAlignment="0" applyProtection="0"/>
    <xf numFmtId="168" fontId="56" fillId="0" borderId="43" applyNumberFormat="0" applyFill="0" applyAlignment="0" applyProtection="0"/>
    <xf numFmtId="0" fontId="56" fillId="0" borderId="43" applyNumberFormat="0" applyFill="0" applyAlignment="0" applyProtection="0"/>
    <xf numFmtId="168" fontId="56" fillId="0" borderId="43" applyNumberFormat="0" applyFill="0" applyAlignment="0" applyProtection="0"/>
    <xf numFmtId="0" fontId="56" fillId="0" borderId="43" applyNumberFormat="0" applyFill="0" applyAlignment="0" applyProtection="0"/>
    <xf numFmtId="0" fontId="56" fillId="0" borderId="43" applyNumberFormat="0" applyFill="0" applyAlignment="0" applyProtection="0"/>
    <xf numFmtId="168" fontId="56" fillId="0" borderId="43" applyNumberFormat="0" applyFill="0" applyAlignment="0" applyProtection="0"/>
    <xf numFmtId="169" fontId="56" fillId="0" borderId="43" applyNumberFormat="0" applyFill="0" applyAlignment="0" applyProtection="0"/>
    <xf numFmtId="168" fontId="56" fillId="0" borderId="43" applyNumberFormat="0" applyFill="0" applyAlignment="0" applyProtection="0"/>
    <xf numFmtId="168" fontId="56" fillId="0" borderId="43" applyNumberFormat="0" applyFill="0" applyAlignment="0" applyProtection="0"/>
    <xf numFmtId="169" fontId="56" fillId="0" borderId="43" applyNumberFormat="0" applyFill="0" applyAlignment="0" applyProtection="0"/>
    <xf numFmtId="168" fontId="56" fillId="0" borderId="43" applyNumberFormat="0" applyFill="0" applyAlignment="0" applyProtection="0"/>
    <xf numFmtId="168" fontId="56" fillId="0" borderId="43" applyNumberFormat="0" applyFill="0" applyAlignment="0" applyProtection="0"/>
    <xf numFmtId="169" fontId="56" fillId="0" borderId="43" applyNumberFormat="0" applyFill="0" applyAlignment="0" applyProtection="0"/>
    <xf numFmtId="168" fontId="56" fillId="0" borderId="43" applyNumberFormat="0" applyFill="0" applyAlignment="0" applyProtection="0"/>
    <xf numFmtId="168" fontId="56" fillId="0" borderId="43" applyNumberFormat="0" applyFill="0" applyAlignment="0" applyProtection="0"/>
    <xf numFmtId="169" fontId="56" fillId="0" borderId="43" applyNumberFormat="0" applyFill="0" applyAlignment="0" applyProtection="0"/>
    <xf numFmtId="168" fontId="56" fillId="0" borderId="43" applyNumberFormat="0" applyFill="0" applyAlignment="0" applyProtection="0"/>
    <xf numFmtId="0" fontId="56" fillId="0" borderId="43"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68"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68"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69"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68" fontId="67" fillId="43" borderId="38" applyNumberFormat="0" applyAlignment="0" applyProtection="0"/>
    <xf numFmtId="169" fontId="67" fillId="43" borderId="38" applyNumberFormat="0" applyAlignment="0" applyProtection="0"/>
    <xf numFmtId="168" fontId="67" fillId="43" borderId="38" applyNumberFormat="0" applyAlignment="0" applyProtection="0"/>
    <xf numFmtId="168" fontId="67" fillId="43" borderId="38" applyNumberFormat="0" applyAlignment="0" applyProtection="0"/>
    <xf numFmtId="169" fontId="67" fillId="43" borderId="38" applyNumberFormat="0" applyAlignment="0" applyProtection="0"/>
    <xf numFmtId="168" fontId="67" fillId="43" borderId="38" applyNumberFormat="0" applyAlignment="0" applyProtection="0"/>
    <xf numFmtId="168" fontId="67" fillId="43" borderId="38" applyNumberFormat="0" applyAlignment="0" applyProtection="0"/>
    <xf numFmtId="169" fontId="67" fillId="43" borderId="38" applyNumberFormat="0" applyAlignment="0" applyProtection="0"/>
    <xf numFmtId="168" fontId="67" fillId="43" borderId="38" applyNumberFormat="0" applyAlignment="0" applyProtection="0"/>
    <xf numFmtId="168" fontId="67" fillId="43" borderId="38" applyNumberFormat="0" applyAlignment="0" applyProtection="0"/>
    <xf numFmtId="169" fontId="67" fillId="43" borderId="38" applyNumberFormat="0" applyAlignment="0" applyProtection="0"/>
    <xf numFmtId="168" fontId="67" fillId="43" borderId="38" applyNumberFormat="0" applyAlignment="0" applyProtection="0"/>
    <xf numFmtId="0" fontId="65" fillId="43" borderId="38"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4" applyNumberFormat="0" applyFill="0" applyAlignment="0" applyProtection="0"/>
    <xf numFmtId="0" fontId="69" fillId="0" borderId="33" applyNumberFormat="0" applyFill="0" applyAlignment="0" applyProtection="0"/>
    <xf numFmtId="168" fontId="70" fillId="0" borderId="44"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0" fontId="68" fillId="0" borderId="44"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168" fontId="70" fillId="0" borderId="44"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168" fontId="70" fillId="0" borderId="44"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168" fontId="70" fillId="0" borderId="44"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168" fontId="70" fillId="0" borderId="44" applyNumberFormat="0" applyFill="0" applyAlignment="0" applyProtection="0"/>
    <xf numFmtId="0" fontId="68"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5"/>
    <xf numFmtId="169" fontId="25" fillId="0" borderId="45"/>
    <xf numFmtId="168" fontId="25"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5" fillId="0" borderId="0"/>
    <xf numFmtId="0" fontId="8"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8"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8"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8" fillId="0" borderId="0"/>
    <xf numFmtId="0" fontId="75" fillId="0" borderId="0"/>
    <xf numFmtId="168" fontId="8" fillId="0" borderId="0"/>
    <xf numFmtId="0" fontId="75" fillId="0" borderId="0"/>
    <xf numFmtId="168" fontId="8"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5"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168"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168" fontId="2" fillId="0" borderId="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169"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68"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68"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69"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68" fontId="84" fillId="64" borderId="47" applyNumberFormat="0" applyAlignment="0" applyProtection="0"/>
    <xf numFmtId="169" fontId="84" fillId="64" borderId="47" applyNumberFormat="0" applyAlignment="0" applyProtection="0"/>
    <xf numFmtId="168" fontId="84" fillId="64" borderId="47" applyNumberFormat="0" applyAlignment="0" applyProtection="0"/>
    <xf numFmtId="168" fontId="84" fillId="64" borderId="47" applyNumberFormat="0" applyAlignment="0" applyProtection="0"/>
    <xf numFmtId="169" fontId="84" fillId="64" borderId="47" applyNumberFormat="0" applyAlignment="0" applyProtection="0"/>
    <xf numFmtId="168" fontId="84" fillId="64" borderId="47" applyNumberFormat="0" applyAlignment="0" applyProtection="0"/>
    <xf numFmtId="168" fontId="84" fillId="64" borderId="47" applyNumberFormat="0" applyAlignment="0" applyProtection="0"/>
    <xf numFmtId="169" fontId="84" fillId="64" borderId="47" applyNumberFormat="0" applyAlignment="0" applyProtection="0"/>
    <xf numFmtId="168" fontId="84" fillId="64" borderId="47" applyNumberFormat="0" applyAlignment="0" applyProtection="0"/>
    <xf numFmtId="168" fontId="84" fillId="64" borderId="47" applyNumberFormat="0" applyAlignment="0" applyProtection="0"/>
    <xf numFmtId="169" fontId="84" fillId="64" borderId="47" applyNumberFormat="0" applyAlignment="0" applyProtection="0"/>
    <xf numFmtId="168" fontId="84" fillId="64" borderId="47" applyNumberFormat="0" applyAlignment="0" applyProtection="0"/>
    <xf numFmtId="0" fontId="82" fillId="64" borderId="47"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8"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8"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9"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8" fontId="93" fillId="0" borderId="48" applyNumberFormat="0" applyFill="0" applyAlignment="0" applyProtection="0"/>
    <xf numFmtId="169" fontId="93" fillId="0" borderId="48" applyNumberFormat="0" applyFill="0" applyAlignment="0" applyProtection="0"/>
    <xf numFmtId="168" fontId="93" fillId="0" borderId="48" applyNumberFormat="0" applyFill="0" applyAlignment="0" applyProtection="0"/>
    <xf numFmtId="168" fontId="93" fillId="0" borderId="48" applyNumberFormat="0" applyFill="0" applyAlignment="0" applyProtection="0"/>
    <xf numFmtId="169" fontId="93" fillId="0" borderId="48" applyNumberFormat="0" applyFill="0" applyAlignment="0" applyProtection="0"/>
    <xf numFmtId="168" fontId="93" fillId="0" borderId="48" applyNumberFormat="0" applyFill="0" applyAlignment="0" applyProtection="0"/>
    <xf numFmtId="168" fontId="93" fillId="0" borderId="48" applyNumberFormat="0" applyFill="0" applyAlignment="0" applyProtection="0"/>
    <xf numFmtId="169" fontId="93" fillId="0" borderId="48" applyNumberFormat="0" applyFill="0" applyAlignment="0" applyProtection="0"/>
    <xf numFmtId="168" fontId="93" fillId="0" borderId="48" applyNumberFormat="0" applyFill="0" applyAlignment="0" applyProtection="0"/>
    <xf numFmtId="168" fontId="93" fillId="0" borderId="48" applyNumberFormat="0" applyFill="0" applyAlignment="0" applyProtection="0"/>
    <xf numFmtId="169" fontId="93" fillId="0" borderId="48" applyNumberFormat="0" applyFill="0" applyAlignment="0" applyProtection="0"/>
    <xf numFmtId="168" fontId="93" fillId="0" borderId="48" applyNumberFormat="0" applyFill="0" applyAlignment="0" applyProtection="0"/>
    <xf numFmtId="0" fontId="46" fillId="0" borderId="48" applyNumberFormat="0" applyFill="0" applyAlignment="0" applyProtection="0"/>
    <xf numFmtId="0" fontId="24" fillId="0" borderId="49"/>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69"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68"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68"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88" fontId="2" fillId="70" borderId="98" applyFont="0">
      <alignment horizontal="right" vertical="center"/>
    </xf>
    <xf numFmtId="3" fontId="2" fillId="70" borderId="98" applyFont="0">
      <alignment horizontal="right" vertical="center"/>
    </xf>
    <xf numFmtId="0" fontId="82"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169"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168"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168"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3" fontId="2" fillId="75" borderId="98" applyFont="0">
      <alignment horizontal="right" vertical="center"/>
      <protection locked="0"/>
    </xf>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3" fontId="2" fillId="72" borderId="98" applyFont="0">
      <alignment horizontal="right" vertical="center"/>
      <protection locked="0"/>
    </xf>
    <xf numFmtId="0" fontId="65"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169"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168"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168"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2" fillId="71" borderId="99" applyNumberFormat="0" applyFont="0" applyBorder="0" applyProtection="0">
      <alignment horizontal="left" vertical="center"/>
    </xf>
    <xf numFmtId="9" fontId="2" fillId="71" borderId="98" applyFont="0" applyProtection="0">
      <alignment horizontal="right" vertical="center"/>
    </xf>
    <xf numFmtId="3" fontId="2" fillId="71" borderId="98" applyFont="0" applyProtection="0">
      <alignment horizontal="right" vertical="center"/>
    </xf>
    <xf numFmtId="0" fontId="61" fillId="70" borderId="99" applyFont="0" applyBorder="0">
      <alignment horizontal="center" wrapText="1"/>
    </xf>
    <xf numFmtId="168" fontId="53" fillId="0" borderId="96">
      <alignment horizontal="left" vertical="center"/>
    </xf>
    <xf numFmtId="0" fontId="53" fillId="0" borderId="96">
      <alignment horizontal="left" vertical="center"/>
    </xf>
    <xf numFmtId="0" fontId="53" fillId="0" borderId="96">
      <alignment horizontal="left" vertical="center"/>
    </xf>
    <xf numFmtId="0" fontId="2" fillId="69" borderId="98" applyNumberFormat="0" applyFont="0" applyBorder="0" applyProtection="0">
      <alignment horizontal="center" vertical="center"/>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7"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169"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168"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168"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cellStyleXfs>
  <cellXfs count="96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13" fillId="0" borderId="25"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2" fillId="0" borderId="3" xfId="0" applyFont="1" applyBorder="1"/>
    <xf numFmtId="0" fontId="21"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horizontal="left" vertical="center"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4" fillId="0" borderId="54" xfId="0" applyFont="1" applyBorder="1"/>
    <xf numFmtId="0" fontId="19" fillId="0" borderId="22" xfId="0" applyFont="1" applyBorder="1" applyAlignment="1">
      <alignment horizontal="center" vertical="center" wrapText="1"/>
    </xf>
    <xf numFmtId="0" fontId="4" fillId="0" borderId="55"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2"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01"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17"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05" fillId="0" borderId="0" xfId="0" applyFont="1" applyFill="1" applyBorder="1" applyAlignment="1"/>
    <xf numFmtId="49" fontId="105" fillId="0" borderId="7" xfId="0" applyNumberFormat="1" applyFont="1" applyFill="1" applyBorder="1" applyAlignment="1">
      <alignment horizontal="right" vertical="center"/>
    </xf>
    <xf numFmtId="49" fontId="105" fillId="0" borderId="75" xfId="0" applyNumberFormat="1" applyFont="1" applyFill="1" applyBorder="1" applyAlignment="1">
      <alignment horizontal="right" vertical="center"/>
    </xf>
    <xf numFmtId="49" fontId="105" fillId="0" borderId="78" xfId="0" applyNumberFormat="1" applyFont="1" applyFill="1" applyBorder="1" applyAlignment="1">
      <alignment horizontal="right" vertical="center"/>
    </xf>
    <xf numFmtId="49" fontId="105" fillId="0" borderId="83"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83"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3" fontId="20" fillId="36" borderId="23" xfId="0" applyNumberFormat="1" applyFont="1" applyFill="1" applyBorder="1" applyAlignment="1">
      <alignment vertical="center" wrapText="1"/>
    </xf>
    <xf numFmtId="3" fontId="20"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applyAlignment="1"/>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4" fillId="36" borderId="23" xfId="0" applyNumberFormat="1" applyFont="1" applyFill="1" applyBorder="1"/>
    <xf numFmtId="193" fontId="22"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0" xfId="20961" applyFont="1" applyBorder="1"/>
    <xf numFmtId="9" fontId="4" fillId="36" borderId="24" xfId="20961" applyFont="1" applyFill="1" applyBorder="1"/>
    <xf numFmtId="167" fontId="4" fillId="0" borderId="20" xfId="0" applyNumberFormat="1" applyFont="1" applyBorder="1" applyAlignment="1"/>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5" fillId="37" borderId="0" xfId="20" applyBorder="1"/>
    <xf numFmtId="169" fontId="25" fillId="37" borderId="91" xfId="20" applyBorder="1"/>
    <xf numFmtId="0" fontId="4" fillId="0" borderId="7" xfId="0" applyFont="1" applyFill="1" applyBorder="1" applyAlignment="1">
      <alignment vertical="center"/>
    </xf>
    <xf numFmtId="0" fontId="4" fillId="0" borderId="98" xfId="0" applyFont="1" applyFill="1" applyBorder="1" applyAlignment="1">
      <alignment vertical="center"/>
    </xf>
    <xf numFmtId="0" fontId="6" fillId="0" borderId="98" xfId="0" applyFont="1" applyFill="1" applyBorder="1" applyAlignment="1">
      <alignment vertical="center"/>
    </xf>
    <xf numFmtId="0" fontId="4" fillId="0" borderId="17" xfId="0" applyFont="1" applyFill="1" applyBorder="1" applyAlignment="1">
      <alignment vertical="center"/>
    </xf>
    <xf numFmtId="0" fontId="4" fillId="0" borderId="93" xfId="0" applyFont="1" applyFill="1" applyBorder="1" applyAlignment="1">
      <alignment vertical="center"/>
    </xf>
    <xf numFmtId="0" fontId="4" fillId="0" borderId="95" xfId="0" applyFont="1" applyFill="1" applyBorder="1" applyAlignment="1">
      <alignment vertical="center"/>
    </xf>
    <xf numFmtId="0" fontId="4" fillId="0" borderId="16"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108" xfId="0" applyFont="1" applyFill="1" applyBorder="1" applyAlignment="1">
      <alignment horizontal="center" vertical="center"/>
    </xf>
    <xf numFmtId="169" fontId="25" fillId="37" borderId="29" xfId="20" applyBorder="1"/>
    <xf numFmtId="169" fontId="25" fillId="37" borderId="110" xfId="20" applyBorder="1"/>
    <xf numFmtId="169" fontId="25" fillId="37" borderId="55" xfId="20" applyBorder="1"/>
    <xf numFmtId="0" fontId="4" fillId="3" borderId="62" xfId="0" applyFont="1" applyFill="1" applyBorder="1" applyAlignment="1">
      <alignment horizontal="center" vertical="center"/>
    </xf>
    <xf numFmtId="0" fontId="4" fillId="3" borderId="0" xfId="0" applyFont="1" applyFill="1" applyBorder="1" applyAlignment="1">
      <alignment vertical="center"/>
    </xf>
    <xf numFmtId="0" fontId="4" fillId="0" borderId="68" xfId="0" applyFont="1" applyFill="1" applyBorder="1" applyAlignment="1">
      <alignment horizontal="center" vertical="center"/>
    </xf>
    <xf numFmtId="0" fontId="4" fillId="3" borderId="96" xfId="0" applyFont="1" applyFill="1" applyBorder="1" applyAlignment="1">
      <alignment vertical="center"/>
    </xf>
    <xf numFmtId="0" fontId="14" fillId="3" borderId="111" xfId="0" applyFont="1" applyFill="1" applyBorder="1" applyAlignment="1">
      <alignment horizontal="left"/>
    </xf>
    <xf numFmtId="0" fontId="14" fillId="3" borderId="112" xfId="0" applyFont="1" applyFill="1" applyBorder="1" applyAlignment="1">
      <alignment horizontal="left"/>
    </xf>
    <xf numFmtId="0" fontId="4" fillId="0" borderId="0" xfId="0" applyFont="1"/>
    <xf numFmtId="0" fontId="4" fillId="0" borderId="0" xfId="0" applyFont="1" applyFill="1"/>
    <xf numFmtId="0" fontId="4" fillId="0" borderId="98" xfId="0" applyFont="1" applyFill="1" applyBorder="1" applyAlignment="1">
      <alignment horizontal="center" vertical="center" wrapText="1"/>
    </xf>
    <xf numFmtId="0" fontId="105" fillId="0" borderId="85" xfId="0" applyFont="1" applyFill="1" applyBorder="1" applyAlignment="1">
      <alignment horizontal="right" vertical="center"/>
    </xf>
    <xf numFmtId="0" fontId="4" fillId="0" borderId="113" xfId="0" applyFont="1" applyFill="1" applyBorder="1" applyAlignment="1">
      <alignment horizontal="center" vertical="center" wrapText="1"/>
    </xf>
    <xf numFmtId="0" fontId="6" fillId="3" borderId="114" xfId="0" applyFont="1" applyFill="1" applyBorder="1" applyAlignment="1">
      <alignment vertical="center"/>
    </xf>
    <xf numFmtId="0" fontId="4" fillId="3" borderId="21" xfId="0" applyFont="1" applyFill="1" applyBorder="1" applyAlignment="1">
      <alignment vertical="center"/>
    </xf>
    <xf numFmtId="0" fontId="4" fillId="0" borderId="115" xfId="0" applyFont="1" applyFill="1" applyBorder="1" applyAlignment="1">
      <alignment horizontal="center" vertical="center"/>
    </xf>
    <xf numFmtId="0" fontId="6" fillId="0" borderId="23" xfId="0" applyFont="1" applyFill="1" applyBorder="1" applyAlignment="1">
      <alignment vertical="center"/>
    </xf>
    <xf numFmtId="169" fontId="25" fillId="37" borderId="25" xfId="20" applyBorder="1"/>
    <xf numFmtId="0" fontId="4" fillId="0" borderId="7"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15" fillId="0" borderId="18" xfId="11" applyFont="1" applyFill="1" applyBorder="1" applyAlignment="1" applyProtection="1">
      <alignment horizontal="center" vertical="center"/>
    </xf>
    <xf numFmtId="0" fontId="0" fillId="0" borderId="115" xfId="0" applyBorder="1"/>
    <xf numFmtId="0" fontId="0" fillId="0" borderId="22" xfId="0" applyBorder="1"/>
    <xf numFmtId="0" fontId="6" fillId="36" borderId="116" xfId="0" applyFont="1" applyFill="1" applyBorder="1" applyAlignment="1">
      <alignment vertical="center"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5"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6" fillId="36" borderId="113" xfId="0" applyFont="1" applyFill="1" applyBorder="1" applyAlignment="1">
      <alignment horizontal="left" vertical="center" wrapText="1"/>
    </xf>
    <xf numFmtId="0" fontId="4" fillId="0" borderId="115" xfId="0" applyFont="1" applyFill="1" applyBorder="1" applyAlignment="1">
      <alignment horizontal="right" vertical="center" wrapText="1"/>
    </xf>
    <xf numFmtId="0" fontId="4" fillId="0" borderId="98" xfId="0" applyFont="1" applyFill="1" applyBorder="1" applyAlignment="1">
      <alignment horizontal="left" vertical="center" wrapText="1"/>
    </xf>
    <xf numFmtId="0" fontId="108" fillId="0" borderId="115" xfId="0" applyFont="1" applyFill="1" applyBorder="1" applyAlignment="1">
      <alignment horizontal="right" vertical="center" wrapText="1"/>
    </xf>
    <xf numFmtId="0" fontId="108" fillId="0" borderId="98" xfId="0" applyFont="1" applyFill="1" applyBorder="1" applyAlignment="1">
      <alignment horizontal="left" vertical="center" wrapText="1"/>
    </xf>
    <xf numFmtId="0" fontId="6" fillId="0" borderId="11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2" xfId="5" applyNumberFormat="1" applyFont="1" applyFill="1" applyBorder="1" applyAlignment="1" applyProtection="1">
      <alignment horizontal="left" vertical="center"/>
      <protection locked="0"/>
    </xf>
    <xf numFmtId="0" fontId="110" fillId="0" borderId="23" xfId="9" applyFont="1" applyFill="1" applyBorder="1" applyAlignment="1" applyProtection="1">
      <alignment horizontal="left" vertical="center" wrapText="1"/>
      <protection locked="0"/>
    </xf>
    <xf numFmtId="0" fontId="19" fillId="0" borderId="115" xfId="0" applyFont="1" applyBorder="1" applyAlignment="1">
      <alignment horizontal="center" vertical="center" wrapText="1"/>
    </xf>
    <xf numFmtId="3" fontId="20" fillId="36" borderId="98" xfId="0" applyNumberFormat="1" applyFont="1" applyFill="1" applyBorder="1" applyAlignment="1">
      <alignment vertical="center" wrapText="1"/>
    </xf>
    <xf numFmtId="3" fontId="20" fillId="36" borderId="113" xfId="0" applyNumberFormat="1" applyFont="1" applyFill="1" applyBorder="1" applyAlignment="1">
      <alignment vertical="center" wrapText="1"/>
    </xf>
    <xf numFmtId="14" fontId="7" fillId="3" borderId="98" xfId="8" quotePrefix="1" applyNumberFormat="1" applyFont="1" applyFill="1" applyBorder="1" applyAlignment="1" applyProtection="1">
      <alignment horizontal="left" vertical="center" wrapText="1" indent="2"/>
      <protection locked="0"/>
    </xf>
    <xf numFmtId="14" fontId="7" fillId="3" borderId="98" xfId="8" quotePrefix="1" applyNumberFormat="1" applyFont="1" applyFill="1" applyBorder="1" applyAlignment="1" applyProtection="1">
      <alignment horizontal="left" vertical="center" wrapText="1" indent="3"/>
      <protection locked="0"/>
    </xf>
    <xf numFmtId="0" fontId="11" fillId="0" borderId="98" xfId="17" applyFill="1" applyBorder="1" applyAlignment="1" applyProtection="1"/>
    <xf numFmtId="49" fontId="108" fillId="0" borderId="115" xfId="0" applyNumberFormat="1" applyFont="1" applyFill="1" applyBorder="1" applyAlignment="1">
      <alignment horizontal="right" vertical="center" wrapText="1"/>
    </xf>
    <xf numFmtId="0" fontId="7" fillId="3" borderId="98" xfId="20960" applyFont="1" applyFill="1" applyBorder="1" applyAlignment="1" applyProtection="1"/>
    <xf numFmtId="0" fontId="102" fillId="0" borderId="98" xfId="20960" applyFont="1" applyFill="1" applyBorder="1" applyAlignment="1" applyProtection="1">
      <alignment horizontal="center" vertical="center"/>
    </xf>
    <xf numFmtId="0" fontId="4" fillId="0" borderId="98" xfId="0" applyFont="1" applyBorder="1"/>
    <xf numFmtId="0" fontId="11" fillId="0" borderId="98" xfId="17" applyFill="1" applyBorder="1" applyAlignment="1" applyProtection="1">
      <alignment horizontal="left" vertical="center" wrapText="1"/>
    </xf>
    <xf numFmtId="49" fontId="108" fillId="0" borderId="98" xfId="0" applyNumberFormat="1" applyFont="1" applyFill="1" applyBorder="1" applyAlignment="1">
      <alignment horizontal="right" vertical="center" wrapText="1"/>
    </xf>
    <xf numFmtId="0" fontId="11" fillId="0" borderId="98" xfId="17" applyFill="1" applyBorder="1" applyAlignment="1" applyProtection="1">
      <alignment horizontal="left" vertical="center"/>
    </xf>
    <xf numFmtId="0" fontId="4" fillId="0" borderId="98" xfId="0" applyFont="1" applyFill="1" applyBorder="1"/>
    <xf numFmtId="0" fontId="19" fillId="0" borderId="115" xfId="0" applyFont="1" applyFill="1" applyBorder="1" applyAlignment="1">
      <alignment horizontal="center" vertical="center" wrapText="1"/>
    </xf>
    <xf numFmtId="0" fontId="111" fillId="78" borderId="99" xfId="21412" applyFont="1" applyFill="1" applyBorder="1" applyAlignment="1" applyProtection="1">
      <alignment vertical="center" wrapText="1"/>
      <protection locked="0"/>
    </xf>
    <xf numFmtId="0" fontId="112" fillId="70" borderId="93" xfId="21412" applyFont="1" applyFill="1" applyBorder="1" applyAlignment="1" applyProtection="1">
      <alignment horizontal="center" vertical="center"/>
      <protection locked="0"/>
    </xf>
    <xf numFmtId="0" fontId="111" fillId="79" borderId="98" xfId="21412" applyFont="1" applyFill="1" applyBorder="1" applyAlignment="1" applyProtection="1">
      <alignment horizontal="center" vertical="center"/>
      <protection locked="0"/>
    </xf>
    <xf numFmtId="0" fontId="111" fillId="78" borderId="99" xfId="21412" applyFont="1" applyFill="1" applyBorder="1" applyAlignment="1" applyProtection="1">
      <alignment vertical="center"/>
      <protection locked="0"/>
    </xf>
    <xf numFmtId="0" fontId="113" fillId="70" borderId="93" xfId="21412" applyFont="1" applyFill="1" applyBorder="1" applyAlignment="1" applyProtection="1">
      <alignment horizontal="center" vertical="center"/>
      <protection locked="0"/>
    </xf>
    <xf numFmtId="0" fontId="113" fillId="3" borderId="93" xfId="21412" applyFont="1" applyFill="1" applyBorder="1" applyAlignment="1" applyProtection="1">
      <alignment horizontal="center" vertical="center"/>
      <protection locked="0"/>
    </xf>
    <xf numFmtId="0" fontId="113" fillId="0" borderId="93" xfId="21412" applyFont="1" applyFill="1" applyBorder="1" applyAlignment="1" applyProtection="1">
      <alignment horizontal="center" vertical="center"/>
      <protection locked="0"/>
    </xf>
    <xf numFmtId="0" fontId="114" fillId="79" borderId="98" xfId="21412" applyFont="1" applyFill="1" applyBorder="1" applyAlignment="1" applyProtection="1">
      <alignment horizontal="center" vertical="center"/>
      <protection locked="0"/>
    </xf>
    <xf numFmtId="0" fontId="111" fillId="78" borderId="99" xfId="21412" applyFont="1" applyFill="1" applyBorder="1" applyAlignment="1" applyProtection="1">
      <alignment horizontal="center" vertical="center"/>
      <protection locked="0"/>
    </xf>
    <xf numFmtId="0" fontId="61" fillId="78" borderId="99" xfId="21412" applyFont="1" applyFill="1" applyBorder="1" applyAlignment="1" applyProtection="1">
      <alignment vertical="center"/>
      <protection locked="0"/>
    </xf>
    <xf numFmtId="0" fontId="113" fillId="70" borderId="98" xfId="21412" applyFont="1" applyFill="1" applyBorder="1" applyAlignment="1" applyProtection="1">
      <alignment horizontal="center" vertical="center"/>
      <protection locked="0"/>
    </xf>
    <xf numFmtId="0" fontId="35" fillId="70" borderId="98" xfId="21412" applyFont="1" applyFill="1" applyBorder="1" applyAlignment="1" applyProtection="1">
      <alignment horizontal="center" vertical="center"/>
      <protection locked="0"/>
    </xf>
    <xf numFmtId="0" fontId="61" fillId="78" borderId="97" xfId="21412" applyFont="1" applyFill="1" applyBorder="1" applyAlignment="1" applyProtection="1">
      <alignment vertical="center"/>
      <protection locked="0"/>
    </xf>
    <xf numFmtId="0" fontId="112" fillId="0" borderId="97" xfId="21412" applyFont="1" applyFill="1" applyBorder="1" applyAlignment="1" applyProtection="1">
      <alignment horizontal="left" vertical="center" wrapText="1"/>
      <protection locked="0"/>
    </xf>
    <xf numFmtId="164" fontId="112" fillId="0" borderId="98" xfId="948" applyNumberFormat="1" applyFont="1" applyFill="1" applyBorder="1" applyAlignment="1" applyProtection="1">
      <alignment horizontal="right" vertical="center"/>
      <protection locked="0"/>
    </xf>
    <xf numFmtId="0" fontId="111" fillId="79" borderId="97" xfId="21412" applyFont="1" applyFill="1" applyBorder="1" applyAlignment="1" applyProtection="1">
      <alignment vertical="top" wrapText="1"/>
      <protection locked="0"/>
    </xf>
    <xf numFmtId="164" fontId="112" fillId="79" borderId="98" xfId="948" applyNumberFormat="1" applyFont="1" applyFill="1" applyBorder="1" applyAlignment="1" applyProtection="1">
      <alignment horizontal="right" vertical="center"/>
    </xf>
    <xf numFmtId="164" fontId="61" fillId="78" borderId="97" xfId="948" applyNumberFormat="1" applyFont="1" applyFill="1" applyBorder="1" applyAlignment="1" applyProtection="1">
      <alignment horizontal="right" vertical="center"/>
      <protection locked="0"/>
    </xf>
    <xf numFmtId="0" fontId="112" fillId="70" borderId="97" xfId="21412" applyFont="1" applyFill="1" applyBorder="1" applyAlignment="1" applyProtection="1">
      <alignment vertical="center" wrapText="1"/>
      <protection locked="0"/>
    </xf>
    <xf numFmtId="0" fontId="112" fillId="70" borderId="97" xfId="21412" applyFont="1" applyFill="1" applyBorder="1" applyAlignment="1" applyProtection="1">
      <alignment horizontal="left" vertical="center" wrapText="1"/>
      <protection locked="0"/>
    </xf>
    <xf numFmtId="0" fontId="112" fillId="0" borderId="97" xfId="21412" applyFont="1" applyFill="1" applyBorder="1" applyAlignment="1" applyProtection="1">
      <alignment vertical="center" wrapText="1"/>
      <protection locked="0"/>
    </xf>
    <xf numFmtId="0" fontId="112" fillId="3" borderId="97" xfId="21412" applyFont="1" applyFill="1" applyBorder="1" applyAlignment="1" applyProtection="1">
      <alignment horizontal="left" vertical="center" wrapText="1"/>
      <protection locked="0"/>
    </xf>
    <xf numFmtId="0" fontId="111" fillId="79" borderId="97" xfId="21412" applyFont="1" applyFill="1" applyBorder="1" applyAlignment="1" applyProtection="1">
      <alignment vertical="center" wrapText="1"/>
      <protection locked="0"/>
    </xf>
    <xf numFmtId="164" fontId="111" fillId="78" borderId="97" xfId="948" applyNumberFormat="1" applyFont="1" applyFill="1" applyBorder="1" applyAlignment="1" applyProtection="1">
      <alignment horizontal="right" vertical="center"/>
      <protection locked="0"/>
    </xf>
    <xf numFmtId="164" fontId="112" fillId="3" borderId="98" xfId="948" applyNumberFormat="1" applyFont="1" applyFill="1" applyBorder="1" applyAlignment="1" applyProtection="1">
      <alignment horizontal="right" vertical="center"/>
      <protection locked="0"/>
    </xf>
    <xf numFmtId="10" fontId="7" fillId="0" borderId="98" xfId="20961" applyNumberFormat="1" applyFont="1" applyFill="1" applyBorder="1" applyAlignment="1">
      <alignment horizontal="left" vertical="center" wrapText="1"/>
    </xf>
    <xf numFmtId="10" fontId="4" fillId="0"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left" vertical="center" wrapText="1"/>
    </xf>
    <xf numFmtId="10" fontId="108" fillId="0" borderId="98" xfId="20961" applyNumberFormat="1" applyFont="1" applyFill="1" applyBorder="1" applyAlignment="1">
      <alignment horizontal="left" vertical="center" wrapText="1"/>
    </xf>
    <xf numFmtId="10" fontId="6" fillId="36"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center" vertical="center" wrapText="1"/>
    </xf>
    <xf numFmtId="10" fontId="110" fillId="0" borderId="23" xfId="20961" applyNumberFormat="1" applyFont="1" applyFill="1" applyBorder="1" applyAlignment="1" applyProtection="1">
      <alignment horizontal="left" vertical="center"/>
    </xf>
    <xf numFmtId="43" fontId="7" fillId="0" borderId="0" xfId="7" applyFont="1"/>
    <xf numFmtId="0" fontId="106"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4" fillId="0" borderId="98" xfId="0" applyFont="1" applyBorder="1" applyAlignment="1">
      <alignment vertical="center" wrapText="1"/>
    </xf>
    <xf numFmtId="0" fontId="4" fillId="0" borderId="98" xfId="0" applyFont="1" applyFill="1" applyBorder="1" applyAlignment="1">
      <alignment horizontal="left" vertical="center" wrapText="1" indent="2"/>
    </xf>
    <xf numFmtId="0" fontId="4" fillId="0" borderId="98" xfId="0" applyFont="1" applyFill="1" applyBorder="1" applyAlignment="1">
      <alignment vertical="center" wrapText="1"/>
    </xf>
    <xf numFmtId="3" fontId="20" fillId="36" borderId="99" xfId="0" applyNumberFormat="1" applyFont="1" applyFill="1" applyBorder="1" applyAlignment="1">
      <alignment vertical="center" wrapText="1"/>
    </xf>
    <xf numFmtId="3" fontId="20" fillId="36" borderId="21" xfId="0" applyNumberFormat="1" applyFont="1" applyFill="1" applyBorder="1" applyAlignment="1">
      <alignment vertical="center" wrapText="1"/>
    </xf>
    <xf numFmtId="3" fontId="20" fillId="36" borderId="25" xfId="0" applyNumberFormat="1" applyFont="1" applyFill="1" applyBorder="1" applyAlignment="1">
      <alignment vertical="center" wrapText="1"/>
    </xf>
    <xf numFmtId="3" fontId="20" fillId="36" borderId="37" xfId="0" applyNumberFormat="1" applyFont="1" applyFill="1" applyBorder="1" applyAlignment="1">
      <alignment vertical="center" wrapText="1"/>
    </xf>
    <xf numFmtId="0" fontId="6" fillId="0" borderId="23" xfId="0" applyFont="1" applyBorder="1" applyAlignment="1">
      <alignment vertical="center" wrapText="1"/>
    </xf>
    <xf numFmtId="0" fontId="10" fillId="0" borderId="18" xfId="0" applyFont="1" applyBorder="1" applyAlignment="1">
      <alignment horizontal="center"/>
    </xf>
    <xf numFmtId="0" fontId="10" fillId="0" borderId="113"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14" fontId="4" fillId="0" borderId="0" xfId="0" applyNumberFormat="1" applyFont="1"/>
    <xf numFmtId="0" fontId="6" fillId="0" borderId="0" xfId="0" applyFont="1" applyAlignment="1">
      <alignment horizontal="center" wrapText="1"/>
    </xf>
    <xf numFmtId="0" fontId="4" fillId="3" borderId="54" xfId="0" applyFont="1" applyFill="1" applyBorder="1"/>
    <xf numFmtId="0" fontId="4" fillId="3" borderId="118" xfId="0" applyFont="1" applyFill="1" applyBorder="1" applyAlignment="1">
      <alignment wrapText="1"/>
    </xf>
    <xf numFmtId="0" fontId="4" fillId="3" borderId="119" xfId="0" applyFont="1" applyFill="1" applyBorder="1"/>
    <xf numFmtId="0" fontId="6" fillId="3" borderId="11" xfId="0" applyFont="1" applyFill="1" applyBorder="1" applyAlignment="1">
      <alignment horizontal="center" wrapText="1"/>
    </xf>
    <xf numFmtId="0" fontId="4" fillId="0" borderId="98" xfId="0" applyFont="1" applyFill="1" applyBorder="1" applyAlignment="1">
      <alignment horizontal="center"/>
    </xf>
    <xf numFmtId="0" fontId="4" fillId="0" borderId="98" xfId="0" applyFont="1" applyBorder="1" applyAlignment="1">
      <alignment horizontal="center"/>
    </xf>
    <xf numFmtId="0" fontId="4" fillId="3" borderId="62"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1" xfId="0" applyFont="1" applyFill="1" applyBorder="1" applyAlignment="1">
      <alignment horizontal="center" vertical="center" wrapText="1"/>
    </xf>
    <xf numFmtId="0" fontId="4" fillId="0" borderId="115" xfId="0" applyFont="1" applyBorder="1"/>
    <xf numFmtId="0" fontId="4" fillId="0" borderId="98" xfId="0" applyFont="1" applyBorder="1" applyAlignment="1">
      <alignment wrapText="1"/>
    </xf>
    <xf numFmtId="164" fontId="4" fillId="0" borderId="98" xfId="7" applyNumberFormat="1" applyFont="1" applyBorder="1"/>
    <xf numFmtId="164" fontId="4" fillId="0" borderId="113" xfId="7" applyNumberFormat="1" applyFont="1" applyBorder="1"/>
    <xf numFmtId="0" fontId="14" fillId="0" borderId="98" xfId="0" applyFont="1" applyBorder="1" applyAlignment="1">
      <alignment horizontal="left" wrapText="1" indent="2"/>
    </xf>
    <xf numFmtId="169" fontId="25" fillId="37" borderId="98" xfId="20" applyBorder="1"/>
    <xf numFmtId="164" fontId="4" fillId="0" borderId="98" xfId="7" applyNumberFormat="1" applyFont="1" applyBorder="1" applyAlignment="1">
      <alignment vertical="center"/>
    </xf>
    <xf numFmtId="0" fontId="6" fillId="0" borderId="115" xfId="0" applyFont="1" applyBorder="1"/>
    <xf numFmtId="0" fontId="6" fillId="0" borderId="98" xfId="0" applyFont="1" applyBorder="1" applyAlignment="1">
      <alignment wrapText="1"/>
    </xf>
    <xf numFmtId="164" fontId="6" fillId="0" borderId="113" xfId="7" applyNumberFormat="1" applyFont="1" applyBorder="1"/>
    <xf numFmtId="0" fontId="3" fillId="3" borderId="6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1" xfId="7" applyNumberFormat="1" applyFont="1" applyFill="1" applyBorder="1"/>
    <xf numFmtId="164" fontId="4" fillId="0" borderId="98" xfId="7" applyNumberFormat="1" applyFont="1" applyFill="1" applyBorder="1"/>
    <xf numFmtId="164" fontId="4" fillId="0" borderId="98" xfId="7" applyNumberFormat="1" applyFont="1" applyFill="1" applyBorder="1" applyAlignment="1">
      <alignment vertical="center"/>
    </xf>
    <xf numFmtId="0" fontId="14" fillId="0" borderId="98"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1" xfId="0" applyFont="1" applyFill="1" applyBorder="1"/>
    <xf numFmtId="0" fontId="6" fillId="0" borderId="22" xfId="0" applyFont="1" applyBorder="1"/>
    <xf numFmtId="0" fontId="6" fillId="0" borderId="23" xfId="0" applyFont="1" applyBorder="1" applyAlignment="1">
      <alignment wrapText="1"/>
    </xf>
    <xf numFmtId="169" fontId="25" fillId="37" borderId="116" xfId="20" applyBorder="1"/>
    <xf numFmtId="10" fontId="6" fillId="0" borderId="24" xfId="20961" applyNumberFormat="1" applyFont="1" applyBorder="1"/>
    <xf numFmtId="0" fontId="9" fillId="2" borderId="106" xfId="0" applyFont="1" applyFill="1" applyBorder="1" applyAlignment="1">
      <alignment horizontal="right" vertical="center"/>
    </xf>
    <xf numFmtId="0" fontId="6" fillId="3" borderId="0" xfId="0" applyFont="1" applyFill="1" applyBorder="1" applyAlignment="1">
      <alignment horizontal="center"/>
    </xf>
    <xf numFmtId="0" fontId="105" fillId="0" borderId="85" xfId="0" applyFont="1" applyFill="1" applyBorder="1" applyAlignment="1">
      <alignment horizontal="left" vertical="center"/>
    </xf>
    <xf numFmtId="0" fontId="105" fillId="0" borderId="83" xfId="0" applyFont="1" applyFill="1" applyBorder="1" applyAlignment="1">
      <alignment vertical="center" wrapText="1"/>
    </xf>
    <xf numFmtId="0" fontId="105" fillId="0" borderId="83"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6" fillId="0" borderId="0" xfId="0" applyFont="1" applyAlignment="1">
      <alignment wrapText="1"/>
    </xf>
    <xf numFmtId="0" fontId="119" fillId="0" borderId="0" xfId="0" applyFont="1"/>
    <xf numFmtId="0" fontId="116" fillId="0" borderId="0" xfId="0" applyFont="1" applyFill="1"/>
    <xf numFmtId="0" fontId="116" fillId="0" borderId="0" xfId="0" applyFont="1" applyBorder="1"/>
    <xf numFmtId="0" fontId="116" fillId="0" borderId="0" xfId="0" applyFont="1" applyBorder="1" applyAlignment="1">
      <alignment horizontal="left"/>
    </xf>
    <xf numFmtId="0" fontId="118" fillId="0" borderId="129" xfId="0" applyNumberFormat="1" applyFont="1" applyFill="1" applyBorder="1" applyAlignment="1">
      <alignment horizontal="left" vertical="center" wrapText="1"/>
    </xf>
    <xf numFmtId="0" fontId="124" fillId="0" borderId="0" xfId="0" applyFont="1"/>
    <xf numFmtId="49" fontId="105" fillId="0" borderId="98" xfId="0" applyNumberFormat="1" applyFont="1" applyFill="1" applyBorder="1" applyAlignment="1">
      <alignment horizontal="right" vertical="center"/>
    </xf>
    <xf numFmtId="0" fontId="125" fillId="0" borderId="0" xfId="0" applyFont="1" applyFill="1" applyBorder="1" applyAlignment="1"/>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0" xfId="0" applyFont="1" applyFill="1" applyAlignment="1">
      <alignment horizontal="left" vertical="top" wrapText="1"/>
    </xf>
    <xf numFmtId="0" fontId="9" fillId="0" borderId="98" xfId="0" applyFont="1" applyFill="1" applyBorder="1" applyAlignment="1" applyProtection="1">
      <alignment horizontal="center" vertical="center" wrapText="1"/>
    </xf>
    <xf numFmtId="0" fontId="3" fillId="0" borderId="98" xfId="0" applyFont="1" applyBorder="1" applyAlignment="1">
      <alignment horizontal="center" vertical="center"/>
    </xf>
    <xf numFmtId="0" fontId="129" fillId="3" borderId="98" xfId="21414" applyFont="1" applyFill="1" applyBorder="1" applyAlignment="1">
      <alignment horizontal="left" vertical="center" wrapText="1"/>
    </xf>
    <xf numFmtId="0" fontId="130" fillId="0" borderId="98" xfId="21414" applyFont="1" applyFill="1" applyBorder="1" applyAlignment="1">
      <alignment horizontal="left" vertical="center" wrapText="1" indent="1"/>
    </xf>
    <xf numFmtId="0" fontId="131" fillId="3" borderId="98" xfId="21414" applyFont="1" applyFill="1" applyBorder="1" applyAlignment="1">
      <alignment horizontal="left" vertical="center" wrapText="1"/>
    </xf>
    <xf numFmtId="0" fontId="130" fillId="3" borderId="98" xfId="21414" applyFont="1" applyFill="1" applyBorder="1" applyAlignment="1">
      <alignment horizontal="left" vertical="center" wrapText="1" indent="1"/>
    </xf>
    <xf numFmtId="0" fontId="129" fillId="0" borderId="136" xfId="0" applyFont="1" applyFill="1" applyBorder="1" applyAlignment="1">
      <alignment horizontal="left" vertical="center" wrapText="1"/>
    </xf>
    <xf numFmtId="0" fontId="131" fillId="0" borderId="136" xfId="0" applyFont="1" applyFill="1" applyBorder="1" applyAlignment="1">
      <alignment horizontal="left" vertical="center" wrapText="1"/>
    </xf>
    <xf numFmtId="0" fontId="132" fillId="3" borderId="136" xfId="0" applyFont="1" applyFill="1" applyBorder="1" applyAlignment="1">
      <alignment horizontal="left" vertical="center" wrapText="1" indent="1"/>
    </xf>
    <xf numFmtId="0" fontId="131" fillId="3" borderId="136" xfId="0" applyFont="1" applyFill="1" applyBorder="1" applyAlignment="1">
      <alignment horizontal="left" vertical="center" wrapText="1"/>
    </xf>
    <xf numFmtId="0" fontId="131" fillId="3" borderId="137" xfId="0" applyFont="1" applyFill="1" applyBorder="1" applyAlignment="1">
      <alignment horizontal="left" vertical="center" wrapText="1"/>
    </xf>
    <xf numFmtId="0" fontId="132" fillId="0" borderId="136" xfId="0" applyFont="1" applyFill="1" applyBorder="1" applyAlignment="1">
      <alignment horizontal="left" vertical="center" wrapText="1" indent="1"/>
    </xf>
    <xf numFmtId="0" fontId="132" fillId="0" borderId="98" xfId="21414" applyFont="1" applyFill="1" applyBorder="1" applyAlignment="1">
      <alignment horizontal="left" vertical="center" wrapText="1" indent="1"/>
    </xf>
    <xf numFmtId="0" fontId="131" fillId="0" borderId="98" xfId="21414" applyFont="1" applyFill="1" applyBorder="1" applyAlignment="1">
      <alignment horizontal="left" vertical="center" wrapText="1"/>
    </xf>
    <xf numFmtId="0" fontId="133" fillId="0" borderId="98" xfId="21414" applyFont="1" applyFill="1" applyBorder="1" applyAlignment="1">
      <alignment horizontal="center" vertical="center" wrapText="1"/>
    </xf>
    <xf numFmtId="0" fontId="131" fillId="3" borderId="138" xfId="0" applyFont="1" applyFill="1" applyBorder="1" applyAlignment="1">
      <alignment horizontal="left" vertical="center" wrapText="1"/>
    </xf>
    <xf numFmtId="0" fontId="130" fillId="3" borderId="139" xfId="21414" applyFont="1" applyFill="1" applyBorder="1" applyAlignment="1">
      <alignment horizontal="left" vertical="center" wrapText="1" indent="1"/>
    </xf>
    <xf numFmtId="0" fontId="130" fillId="3" borderId="136" xfId="0" applyFont="1" applyFill="1" applyBorder="1" applyAlignment="1">
      <alignment horizontal="left" vertical="center" wrapText="1" indent="1"/>
    </xf>
    <xf numFmtId="0" fontId="130" fillId="0" borderId="139" xfId="21414" applyFont="1" applyFill="1" applyBorder="1" applyAlignment="1">
      <alignment horizontal="left" vertical="center" wrapText="1" indent="1"/>
    </xf>
    <xf numFmtId="0" fontId="131" fillId="0" borderId="136" xfId="0" applyFont="1" applyBorder="1" applyAlignment="1">
      <alignment horizontal="left" vertical="center" wrapText="1"/>
    </xf>
    <xf numFmtId="0" fontId="130" fillId="0" borderId="136" xfId="0" applyFont="1" applyBorder="1" applyAlignment="1">
      <alignment horizontal="left" vertical="center" wrapText="1" indent="1"/>
    </xf>
    <xf numFmtId="0" fontId="130" fillId="0" borderId="137" xfId="0" applyFont="1" applyBorder="1" applyAlignment="1">
      <alignment horizontal="left" vertical="center" wrapText="1" indent="1"/>
    </xf>
    <xf numFmtId="0" fontId="131" fillId="0" borderId="139" xfId="21414" applyFont="1" applyFill="1" applyBorder="1" applyAlignment="1">
      <alignment horizontal="left" vertical="center" wrapText="1"/>
    </xf>
    <xf numFmtId="0" fontId="131" fillId="3" borderId="139" xfId="21414" applyFont="1" applyFill="1" applyBorder="1" applyAlignment="1">
      <alignment horizontal="left" vertical="center" wrapText="1"/>
    </xf>
    <xf numFmtId="0" fontId="133" fillId="0" borderId="139" xfId="21414" applyFont="1" applyFill="1" applyBorder="1" applyAlignment="1">
      <alignment horizontal="center" vertical="center" wrapText="1"/>
    </xf>
    <xf numFmtId="0" fontId="131" fillId="0" borderId="139" xfId="21414" applyFont="1" applyBorder="1" applyAlignment="1">
      <alignment horizontal="left" vertical="center" wrapText="1"/>
    </xf>
    <xf numFmtId="0" fontId="130" fillId="0" borderId="136" xfId="0" applyFont="1" applyFill="1" applyBorder="1" applyAlignment="1">
      <alignment horizontal="left" vertical="center" wrapText="1" indent="1"/>
    </xf>
    <xf numFmtId="0" fontId="134" fillId="0" borderId="139" xfId="0" applyFont="1" applyBorder="1" applyAlignment="1">
      <alignment horizontal="left"/>
    </xf>
    <xf numFmtId="0" fontId="131" fillId="0" borderId="139" xfId="0" applyFont="1" applyFill="1" applyBorder="1" applyAlignment="1">
      <alignment horizontal="left" vertical="center" wrapText="1"/>
    </xf>
    <xf numFmtId="0" fontId="0" fillId="0" borderId="0" xfId="0" applyAlignment="1">
      <alignment horizontal="left" vertical="center"/>
    </xf>
    <xf numFmtId="0" fontId="9" fillId="0" borderId="139" xfId="0" applyFont="1" applyFill="1" applyBorder="1" applyAlignment="1" applyProtection="1">
      <alignment horizontal="center" vertical="center" wrapText="1"/>
    </xf>
    <xf numFmtId="0" fontId="131" fillId="0" borderId="144" xfId="0" applyFont="1" applyFill="1" applyBorder="1" applyAlignment="1">
      <alignment horizontal="justify" vertical="center" wrapText="1"/>
    </xf>
    <xf numFmtId="0" fontId="130" fillId="0" borderId="138" xfId="0" applyFont="1" applyFill="1" applyBorder="1" applyAlignment="1">
      <alignment horizontal="left" vertical="center" wrapText="1" indent="1"/>
    </xf>
    <xf numFmtId="0" fontId="130" fillId="0" borderId="137" xfId="0" applyFont="1" applyFill="1" applyBorder="1" applyAlignment="1">
      <alignment horizontal="left" vertical="center" wrapText="1" indent="1"/>
    </xf>
    <xf numFmtId="0" fontId="131" fillId="0" borderId="136" xfId="0" applyFont="1" applyFill="1" applyBorder="1" applyAlignment="1">
      <alignment horizontal="justify" vertical="center" wrapText="1"/>
    </xf>
    <xf numFmtId="0" fontId="129" fillId="0" borderId="136" xfId="0" applyFont="1" applyFill="1" applyBorder="1" applyAlignment="1">
      <alignment horizontal="justify" vertical="center" wrapText="1"/>
    </xf>
    <xf numFmtId="0" fontId="131" fillId="3" borderId="136" xfId="0" applyFont="1" applyFill="1" applyBorder="1" applyAlignment="1">
      <alignment horizontal="justify" vertical="center" wrapText="1"/>
    </xf>
    <xf numFmtId="0" fontId="131" fillId="0" borderId="137" xfId="0" applyFont="1" applyFill="1" applyBorder="1" applyAlignment="1">
      <alignment horizontal="justify" vertical="center" wrapText="1"/>
    </xf>
    <xf numFmtId="0" fontId="131" fillId="0" borderId="138" xfId="0" applyFont="1" applyFill="1" applyBorder="1" applyAlignment="1">
      <alignment horizontal="justify" vertical="center" wrapText="1"/>
    </xf>
    <xf numFmtId="0" fontId="131" fillId="0" borderId="139" xfId="21414" applyFont="1" applyFill="1" applyBorder="1" applyAlignment="1">
      <alignment horizontal="justify" vertical="center" wrapText="1"/>
    </xf>
    <xf numFmtId="0" fontId="132" fillId="0" borderId="130" xfId="0" applyFont="1" applyFill="1" applyBorder="1" applyAlignment="1">
      <alignment horizontal="left" vertical="center" wrapText="1" indent="1"/>
    </xf>
    <xf numFmtId="0" fontId="129" fillId="0" borderId="136" xfId="0" applyFont="1" applyFill="1" applyBorder="1" applyAlignment="1">
      <alignment vertical="center" wrapText="1"/>
    </xf>
    <xf numFmtId="0" fontId="131" fillId="0" borderId="136" xfId="0" applyFont="1" applyFill="1" applyBorder="1" applyAlignment="1">
      <alignment vertical="center" wrapText="1"/>
    </xf>
    <xf numFmtId="0" fontId="131" fillId="0" borderId="139" xfId="21414" applyFont="1" applyFill="1" applyBorder="1" applyAlignment="1">
      <alignment vertical="center" wrapText="1"/>
    </xf>
    <xf numFmtId="0" fontId="9" fillId="0" borderId="113" xfId="0" applyFont="1" applyFill="1" applyBorder="1" applyAlignment="1" applyProtection="1">
      <alignment horizontal="center" vertical="center" wrapText="1"/>
    </xf>
    <xf numFmtId="0" fontId="0" fillId="0" borderId="139" xfId="0" applyBorder="1" applyAlignment="1">
      <alignment horizontal="center"/>
    </xf>
    <xf numFmtId="0" fontId="15" fillId="83" borderId="139" xfId="0" applyNumberFormat="1" applyFont="1" applyFill="1" applyBorder="1" applyAlignment="1">
      <alignment vertical="center" wrapText="1"/>
    </xf>
    <xf numFmtId="0" fontId="15" fillId="0" borderId="139" xfId="0" applyNumberFormat="1" applyFont="1" applyFill="1" applyBorder="1" applyAlignment="1">
      <alignment vertical="center" wrapText="1"/>
    </xf>
    <xf numFmtId="0" fontId="7" fillId="0" borderId="139" xfId="0" applyNumberFormat="1" applyFont="1" applyFill="1" applyBorder="1" applyAlignment="1">
      <alignment horizontal="left" vertical="center" wrapText="1" indent="1"/>
    </xf>
    <xf numFmtId="0" fontId="3" fillId="0" borderId="139" xfId="0" applyFont="1" applyBorder="1" applyAlignment="1">
      <alignment vertical="center"/>
    </xf>
    <xf numFmtId="0" fontId="135" fillId="0" borderId="139" xfId="0" applyFont="1" applyFill="1" applyBorder="1" applyAlignment="1" applyProtection="1">
      <alignment horizontal="left" vertical="center" indent="1"/>
      <protection locked="0"/>
    </xf>
    <xf numFmtId="0" fontId="136" fillId="0" borderId="139" xfId="0" applyFont="1" applyFill="1" applyBorder="1" applyAlignment="1" applyProtection="1">
      <alignment horizontal="left" vertical="center" indent="3"/>
      <protection locked="0"/>
    </xf>
    <xf numFmtId="0" fontId="137" fillId="0" borderId="139" xfId="0" applyFont="1" applyFill="1" applyBorder="1" applyAlignment="1" applyProtection="1">
      <alignment horizontal="left" vertical="center" indent="3"/>
      <protection locked="0"/>
    </xf>
    <xf numFmtId="0" fontId="3" fillId="0" borderId="139" xfId="0" applyFont="1" applyFill="1" applyBorder="1" applyAlignment="1">
      <alignment vertical="center"/>
    </xf>
    <xf numFmtId="0" fontId="3" fillId="0" borderId="139" xfId="0" applyFont="1" applyBorder="1"/>
    <xf numFmtId="0" fontId="0" fillId="0" borderId="0" xfId="0" applyAlignment="1">
      <alignment horizontal="center"/>
    </xf>
    <xf numFmtId="193" fontId="9" fillId="0" borderId="0" xfId="0" applyNumberFormat="1" applyFont="1" applyFill="1" applyBorder="1" applyAlignment="1" applyProtection="1">
      <alignment horizontal="right"/>
    </xf>
    <xf numFmtId="49" fontId="105" fillId="0" borderId="139" xfId="0" applyNumberFormat="1" applyFont="1" applyFill="1" applyBorder="1" applyAlignment="1">
      <alignment horizontal="right" vertical="center"/>
    </xf>
    <xf numFmtId="0" fontId="0" fillId="0" borderId="139" xfId="0" applyBorder="1" applyAlignment="1">
      <alignment horizontal="center" vertical="center"/>
    </xf>
    <xf numFmtId="0" fontId="0" fillId="0" borderId="143" xfId="0" applyBorder="1" applyAlignment="1">
      <alignment horizontal="center"/>
    </xf>
    <xf numFmtId="0" fontId="130" fillId="0" borderId="143" xfId="21414" applyFont="1" applyFill="1" applyBorder="1" applyAlignment="1">
      <alignment horizontal="left" vertical="center" wrapText="1" indent="1"/>
    </xf>
    <xf numFmtId="0" fontId="130" fillId="3" borderId="139" xfId="0" applyFont="1" applyFill="1" applyBorder="1" applyAlignment="1">
      <alignment horizontal="left" vertical="center" wrapText="1" indent="1"/>
    </xf>
    <xf numFmtId="0" fontId="131" fillId="0" borderId="139" xfId="0" applyFont="1" applyBorder="1" applyAlignment="1">
      <alignment horizontal="left" vertical="center" wrapText="1"/>
    </xf>
    <xf numFmtId="0" fontId="130" fillId="0" borderId="139" xfId="0" applyFont="1" applyBorder="1" applyAlignment="1">
      <alignment horizontal="left" vertical="center" wrapText="1" indent="1"/>
    </xf>
    <xf numFmtId="0" fontId="130" fillId="0" borderId="139" xfId="0" applyFont="1" applyFill="1" applyBorder="1" applyAlignment="1">
      <alignment horizontal="left" vertical="center" wrapText="1" indent="1"/>
    </xf>
    <xf numFmtId="0" fontId="132" fillId="3" borderId="139" xfId="0" applyFont="1" applyFill="1" applyBorder="1" applyAlignment="1">
      <alignment horizontal="left" vertical="center" wrapText="1" indent="1"/>
    </xf>
    <xf numFmtId="0" fontId="132" fillId="0" borderId="139" xfId="0" applyFont="1" applyFill="1" applyBorder="1" applyAlignment="1">
      <alignment horizontal="left" vertical="center" wrapText="1" indent="1"/>
    </xf>
    <xf numFmtId="0" fontId="119" fillId="0" borderId="139" xfId="0" applyFont="1" applyBorder="1"/>
    <xf numFmtId="49" fontId="121" fillId="0" borderId="139" xfId="5" applyNumberFormat="1" applyFont="1" applyFill="1" applyBorder="1" applyAlignment="1" applyProtection="1">
      <alignment horizontal="right" vertical="center"/>
      <protection locked="0"/>
    </xf>
    <xf numFmtId="0" fontId="120" fillId="3" borderId="139" xfId="13" applyFont="1" applyFill="1" applyBorder="1" applyAlignment="1" applyProtection="1">
      <alignment horizontal="left" vertical="center" wrapText="1"/>
      <protection locked="0"/>
    </xf>
    <xf numFmtId="49" fontId="120" fillId="3" borderId="139" xfId="5" applyNumberFormat="1" applyFont="1" applyFill="1" applyBorder="1" applyAlignment="1" applyProtection="1">
      <alignment horizontal="right" vertical="center"/>
      <protection locked="0"/>
    </xf>
    <xf numFmtId="0" fontId="120" fillId="0" borderId="139" xfId="13" applyFont="1" applyFill="1" applyBorder="1" applyAlignment="1" applyProtection="1">
      <alignment horizontal="left" vertical="center" wrapText="1"/>
      <protection locked="0"/>
    </xf>
    <xf numFmtId="49" fontId="120" fillId="0" borderId="139" xfId="5" applyNumberFormat="1" applyFont="1" applyFill="1" applyBorder="1" applyAlignment="1" applyProtection="1">
      <alignment horizontal="right" vertical="center"/>
      <protection locked="0"/>
    </xf>
    <xf numFmtId="0" fontId="122" fillId="0" borderId="139" xfId="13" applyFont="1" applyFill="1" applyBorder="1" applyAlignment="1" applyProtection="1">
      <alignment horizontal="left" vertical="center" wrapText="1"/>
      <protection locked="0"/>
    </xf>
    <xf numFmtId="0" fontId="119" fillId="0" borderId="139" xfId="0" applyFont="1" applyBorder="1" applyAlignment="1">
      <alignment horizontal="center" vertical="center" wrapText="1"/>
    </xf>
    <xf numFmtId="0" fontId="119" fillId="0" borderId="139" xfId="0" applyFont="1" applyFill="1" applyBorder="1" applyAlignment="1">
      <alignment horizontal="center" vertical="center" wrapText="1"/>
    </xf>
    <xf numFmtId="166" fontId="115" fillId="36" borderId="147" xfId="21413" applyFont="1" applyFill="1" applyBorder="1"/>
    <xf numFmtId="0" fontId="115" fillId="0" borderId="147" xfId="0" applyFont="1" applyBorder="1"/>
    <xf numFmtId="0" fontId="115" fillId="0" borderId="147" xfId="0" applyFont="1" applyFill="1" applyBorder="1"/>
    <xf numFmtId="0" fontId="115" fillId="0" borderId="147" xfId="0" applyFont="1" applyBorder="1" applyAlignment="1">
      <alignment horizontal="left" indent="8"/>
    </xf>
    <xf numFmtId="0" fontId="115" fillId="0" borderId="147" xfId="0" applyFont="1" applyBorder="1" applyAlignment="1">
      <alignment wrapText="1"/>
    </xf>
    <xf numFmtId="0" fontId="118" fillId="0" borderId="147" xfId="0" applyFont="1" applyBorder="1"/>
    <xf numFmtId="49" fontId="121" fillId="0" borderId="147" xfId="5" applyNumberFormat="1" applyFont="1" applyFill="1" applyBorder="1" applyAlignment="1" applyProtection="1">
      <alignment horizontal="right" vertical="center" wrapText="1"/>
      <protection locked="0"/>
    </xf>
    <xf numFmtId="49" fontId="120" fillId="3" borderId="147" xfId="5" applyNumberFormat="1" applyFont="1" applyFill="1" applyBorder="1" applyAlignment="1" applyProtection="1">
      <alignment horizontal="right" vertical="center" wrapText="1"/>
      <protection locked="0"/>
    </xf>
    <xf numFmtId="49" fontId="120" fillId="0" borderId="147" xfId="5" applyNumberFormat="1" applyFont="1" applyFill="1" applyBorder="1" applyAlignment="1" applyProtection="1">
      <alignment horizontal="right" vertical="center" wrapText="1"/>
      <protection locked="0"/>
    </xf>
    <xf numFmtId="0" fontId="115" fillId="0" borderId="147" xfId="0" applyFont="1" applyBorder="1" applyAlignment="1">
      <alignment horizontal="center" vertical="center" wrapText="1"/>
    </xf>
    <xf numFmtId="0" fontId="115" fillId="0" borderId="148" xfId="0" applyFont="1" applyFill="1" applyBorder="1" applyAlignment="1">
      <alignment horizontal="center" vertical="center" wrapText="1"/>
    </xf>
    <xf numFmtId="0" fontId="115" fillId="0" borderId="147"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8" fillId="0" borderId="147" xfId="0" applyFont="1" applyFill="1" applyBorder="1"/>
    <xf numFmtId="0" fontId="115" fillId="0" borderId="147" xfId="0" applyNumberFormat="1" applyFont="1" applyFill="1" applyBorder="1" applyAlignment="1">
      <alignment horizontal="left" vertical="center" wrapText="1"/>
    </xf>
    <xf numFmtId="0" fontId="118" fillId="0" borderId="147" xfId="0" applyFont="1" applyFill="1" applyBorder="1" applyAlignment="1">
      <alignment horizontal="left" wrapText="1" indent="1"/>
    </xf>
    <xf numFmtId="0" fontId="118" fillId="0" borderId="147" xfId="0" applyFont="1" applyFill="1" applyBorder="1" applyAlignment="1">
      <alignment horizontal="left" vertical="center" indent="1"/>
    </xf>
    <xf numFmtId="0" fontId="115" fillId="0" borderId="147" xfId="0" applyFont="1" applyFill="1" applyBorder="1" applyAlignment="1">
      <alignment horizontal="left" wrapText="1" indent="1"/>
    </xf>
    <xf numFmtId="0" fontId="115" fillId="0" borderId="147" xfId="0" applyFont="1" applyFill="1" applyBorder="1" applyAlignment="1">
      <alignment horizontal="left" indent="1"/>
    </xf>
    <xf numFmtId="0" fontId="115" fillId="0" borderId="147" xfId="0" applyFont="1" applyFill="1" applyBorder="1" applyAlignment="1">
      <alignment horizontal="left" wrapText="1" indent="4"/>
    </xf>
    <xf numFmtId="0" fontId="115" fillId="0" borderId="147" xfId="0" applyNumberFormat="1" applyFont="1" applyFill="1" applyBorder="1" applyAlignment="1">
      <alignment horizontal="left" indent="3"/>
    </xf>
    <xf numFmtId="0" fontId="118" fillId="0" borderId="147" xfId="0" applyFont="1" applyFill="1" applyBorder="1" applyAlignment="1">
      <alignment horizontal="left" indent="1"/>
    </xf>
    <xf numFmtId="0" fontId="119" fillId="0" borderId="147" xfId="0" applyFont="1" applyFill="1" applyBorder="1" applyAlignment="1">
      <alignment horizontal="center" vertical="center" wrapText="1"/>
    </xf>
    <xf numFmtId="0" fontId="115" fillId="80" borderId="147" xfId="0" applyFont="1" applyFill="1" applyBorder="1"/>
    <xf numFmtId="0" fontId="118" fillId="0" borderId="7" xfId="0" applyFont="1" applyBorder="1"/>
    <xf numFmtId="0" fontId="115" fillId="0" borderId="147" xfId="0" applyFont="1" applyFill="1" applyBorder="1" applyAlignment="1">
      <alignment horizontal="left" wrapText="1" indent="2"/>
    </xf>
    <xf numFmtId="0" fontId="115" fillId="0" borderId="147" xfId="0" applyFont="1" applyFill="1" applyBorder="1" applyAlignment="1">
      <alignment horizontal="left" wrapText="1"/>
    </xf>
    <xf numFmtId="0" fontId="115" fillId="0" borderId="0" xfId="0" applyFont="1" applyBorder="1"/>
    <xf numFmtId="0" fontId="115" fillId="0" borderId="147" xfId="0" applyFont="1" applyBorder="1" applyAlignment="1">
      <alignment horizontal="left" indent="1"/>
    </xf>
    <xf numFmtId="0" fontId="115" fillId="0" borderId="147" xfId="0" applyFont="1" applyBorder="1" applyAlignment="1">
      <alignment horizontal="center"/>
    </xf>
    <xf numFmtId="0" fontId="115" fillId="0" borderId="0" xfId="0" applyFont="1" applyBorder="1" applyAlignment="1">
      <alignment horizontal="center" vertical="center"/>
    </xf>
    <xf numFmtId="0" fontId="115" fillId="0" borderId="147" xfId="0" applyFont="1" applyFill="1" applyBorder="1" applyAlignment="1">
      <alignment horizontal="center" vertical="center" wrapText="1"/>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53" xfId="0" applyFont="1" applyBorder="1" applyAlignment="1">
      <alignment wrapText="1"/>
    </xf>
    <xf numFmtId="0" fontId="115" fillId="0" borderId="7" xfId="0" applyFont="1" applyBorder="1" applyAlignment="1">
      <alignment wrapText="1"/>
    </xf>
    <xf numFmtId="0" fontId="115" fillId="0" borderId="0" xfId="0" applyFont="1" applyBorder="1" applyAlignment="1">
      <alignment horizontal="center" vertical="center" wrapText="1"/>
    </xf>
    <xf numFmtId="0" fontId="115" fillId="0" borderId="146"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49"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0" xfId="0" applyFont="1" applyFill="1"/>
    <xf numFmtId="49" fontId="115" fillId="0" borderId="153" xfId="0" applyNumberFormat="1" applyFont="1" applyFill="1" applyBorder="1" applyAlignment="1">
      <alignment horizontal="left" wrapText="1" indent="1"/>
    </xf>
    <xf numFmtId="0" fontId="115" fillId="0" borderId="155" xfId="0" applyNumberFormat="1" applyFont="1" applyFill="1" applyBorder="1" applyAlignment="1">
      <alignment horizontal="left" wrapText="1" indent="1"/>
    </xf>
    <xf numFmtId="49" fontId="115" fillId="0" borderId="156" xfId="0" applyNumberFormat="1" applyFont="1" applyFill="1" applyBorder="1" applyAlignment="1">
      <alignment horizontal="left" wrapText="1" indent="1"/>
    </xf>
    <xf numFmtId="0" fontId="115" fillId="0" borderId="157" xfId="0" applyNumberFormat="1" applyFont="1" applyFill="1" applyBorder="1" applyAlignment="1">
      <alignment horizontal="left" wrapText="1" indent="1"/>
    </xf>
    <xf numFmtId="49" fontId="115" fillId="0" borderId="157" xfId="0" applyNumberFormat="1" applyFont="1" applyFill="1" applyBorder="1" applyAlignment="1">
      <alignment horizontal="left" wrapText="1" indent="3"/>
    </xf>
    <xf numFmtId="49" fontId="115" fillId="0" borderId="156" xfId="0" applyNumberFormat="1" applyFont="1" applyFill="1" applyBorder="1" applyAlignment="1">
      <alignment horizontal="left" wrapText="1" indent="3"/>
    </xf>
    <xf numFmtId="49" fontId="115" fillId="0" borderId="156" xfId="0" applyNumberFormat="1" applyFont="1" applyFill="1" applyBorder="1" applyAlignment="1">
      <alignment horizontal="left" wrapText="1" indent="2"/>
    </xf>
    <xf numFmtId="49" fontId="115" fillId="0" borderId="157" xfId="0" applyNumberFormat="1" applyFont="1" applyBorder="1" applyAlignment="1">
      <alignment horizontal="left" wrapText="1" indent="2"/>
    </xf>
    <xf numFmtId="49" fontId="115" fillId="0" borderId="156" xfId="0" applyNumberFormat="1" applyFont="1" applyFill="1" applyBorder="1" applyAlignment="1">
      <alignment horizontal="left" vertical="top" wrapText="1" indent="2"/>
    </xf>
    <xf numFmtId="49" fontId="115" fillId="0" borderId="156" xfId="0" applyNumberFormat="1" applyFont="1" applyFill="1" applyBorder="1" applyAlignment="1">
      <alignment horizontal="left" indent="1"/>
    </xf>
    <xf numFmtId="0" fontId="115" fillId="0" borderId="157" xfId="0" applyNumberFormat="1" applyFont="1" applyBorder="1" applyAlignment="1">
      <alignment horizontal="left" indent="1"/>
    </xf>
    <xf numFmtId="49" fontId="115" fillId="0" borderId="157" xfId="0" applyNumberFormat="1" applyFont="1" applyBorder="1" applyAlignment="1">
      <alignment horizontal="left" indent="1"/>
    </xf>
    <xf numFmtId="49" fontId="115" fillId="0" borderId="156" xfId="0" applyNumberFormat="1" applyFont="1" applyFill="1" applyBorder="1" applyAlignment="1">
      <alignment horizontal="left" indent="3"/>
    </xf>
    <xf numFmtId="49" fontId="115" fillId="0" borderId="157" xfId="0" applyNumberFormat="1" applyFont="1" applyBorder="1" applyAlignment="1">
      <alignment horizontal="left" indent="3"/>
    </xf>
    <xf numFmtId="0" fontId="115" fillId="0" borderId="157" xfId="0" applyFont="1" applyBorder="1" applyAlignment="1">
      <alignment horizontal="left" indent="2"/>
    </xf>
    <xf numFmtId="0" fontId="115" fillId="0" borderId="156" xfId="0" applyFont="1" applyBorder="1" applyAlignment="1">
      <alignment horizontal="left" indent="2"/>
    </xf>
    <xf numFmtId="0" fontId="115" fillId="0" borderId="157" xfId="0" applyFont="1" applyBorder="1" applyAlignment="1">
      <alignment horizontal="left" indent="1"/>
    </xf>
    <xf numFmtId="0" fontId="115" fillId="0" borderId="156" xfId="0" applyFont="1" applyBorder="1" applyAlignment="1">
      <alignment horizontal="left" indent="1"/>
    </xf>
    <xf numFmtId="0" fontId="118" fillId="0" borderId="63" xfId="0" applyFont="1" applyBorder="1"/>
    <xf numFmtId="0" fontId="115" fillId="0" borderId="68" xfId="0" applyFont="1" applyBorder="1"/>
    <xf numFmtId="0" fontId="115" fillId="0" borderId="0" xfId="0" applyFont="1" applyBorder="1" applyAlignment="1">
      <alignment wrapText="1"/>
    </xf>
    <xf numFmtId="0" fontId="115" fillId="0" borderId="0" xfId="0" applyFont="1" applyAlignment="1">
      <alignment horizontal="center" vertical="center"/>
    </xf>
    <xf numFmtId="0" fontId="115" fillId="0" borderId="0" xfId="0" applyFont="1" applyBorder="1" applyAlignment="1">
      <alignment horizontal="left"/>
    </xf>
    <xf numFmtId="0" fontId="118" fillId="0" borderId="147" xfId="0" applyNumberFormat="1" applyFont="1" applyFill="1" applyBorder="1" applyAlignment="1">
      <alignment horizontal="left" vertical="center" wrapText="1"/>
    </xf>
    <xf numFmtId="0" fontId="115" fillId="0" borderId="7" xfId="0" applyFont="1" applyFill="1" applyBorder="1" applyAlignment="1">
      <alignment horizontal="center" vertical="center" wrapText="1"/>
    </xf>
    <xf numFmtId="0" fontId="9" fillId="0" borderId="0" xfId="0" applyFont="1" applyFill="1" applyBorder="1" applyAlignment="1">
      <alignment wrapText="1"/>
    </xf>
    <xf numFmtId="0" fontId="118" fillId="0" borderId="147"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34" xfId="0" applyNumberFormat="1" applyFont="1" applyFill="1" applyBorder="1" applyAlignment="1">
      <alignment horizontal="left" vertical="center" wrapText="1" indent="1" readingOrder="1"/>
    </xf>
    <xf numFmtId="0" fontId="120" fillId="0" borderId="147" xfId="0" applyFont="1" applyBorder="1" applyAlignment="1">
      <alignment horizontal="left" indent="3"/>
    </xf>
    <xf numFmtId="0" fontId="118" fillId="0" borderId="147" xfId="0" applyNumberFormat="1" applyFont="1" applyFill="1" applyBorder="1" applyAlignment="1">
      <alignment vertical="center" wrapText="1" readingOrder="1"/>
    </xf>
    <xf numFmtId="0" fontId="120" fillId="0" borderId="147" xfId="0" applyFont="1" applyFill="1" applyBorder="1" applyAlignment="1">
      <alignment horizontal="left" indent="2"/>
    </xf>
    <xf numFmtId="0" fontId="115" fillId="0" borderId="135" xfId="0" applyNumberFormat="1" applyFont="1" applyFill="1" applyBorder="1" applyAlignment="1">
      <alignment vertical="center" wrapText="1" readingOrder="1"/>
    </xf>
    <xf numFmtId="0" fontId="120" fillId="0" borderId="148" xfId="0" applyFont="1" applyBorder="1" applyAlignment="1">
      <alignment horizontal="left" indent="2"/>
    </xf>
    <xf numFmtId="0" fontId="115" fillId="0" borderId="134" xfId="0" applyNumberFormat="1" applyFont="1" applyFill="1" applyBorder="1" applyAlignment="1">
      <alignment vertical="center" wrapText="1" readingOrder="1"/>
    </xf>
    <xf numFmtId="0" fontId="120" fillId="0" borderId="147" xfId="0" applyFont="1" applyBorder="1" applyAlignment="1">
      <alignment horizontal="left" indent="2"/>
    </xf>
    <xf numFmtId="0" fontId="115" fillId="0" borderId="133" xfId="0" applyNumberFormat="1" applyFont="1" applyFill="1" applyBorder="1" applyAlignment="1">
      <alignment vertical="center" wrapText="1" readingOrder="1"/>
    </xf>
    <xf numFmtId="0" fontId="138" fillId="0" borderId="7" xfId="0" applyFont="1" applyBorder="1"/>
    <xf numFmtId="0" fontId="105" fillId="0" borderId="147" xfId="0" applyFont="1" applyFill="1" applyBorder="1" applyAlignment="1">
      <alignment vertical="center" wrapText="1"/>
    </xf>
    <xf numFmtId="0" fontId="105" fillId="0" borderId="147" xfId="0" applyFont="1" applyBorder="1" applyAlignment="1">
      <alignment horizontal="left" vertical="center" wrapText="1"/>
    </xf>
    <xf numFmtId="0" fontId="105" fillId="0" borderId="147" xfId="0" applyFont="1" applyBorder="1" applyAlignment="1">
      <alignment horizontal="left" indent="2"/>
    </xf>
    <xf numFmtId="0" fontId="105" fillId="0" borderId="147" xfId="0" applyNumberFormat="1" applyFont="1" applyFill="1" applyBorder="1" applyAlignment="1">
      <alignment vertical="center" wrapText="1"/>
    </xf>
    <xf numFmtId="0" fontId="105" fillId="0" borderId="147" xfId="0" applyNumberFormat="1" applyFont="1" applyFill="1" applyBorder="1" applyAlignment="1">
      <alignment horizontal="left" vertical="center" indent="1"/>
    </xf>
    <xf numFmtId="0" fontId="105" fillId="0" borderId="147" xfId="0" applyNumberFormat="1" applyFont="1" applyFill="1" applyBorder="1" applyAlignment="1">
      <alignment horizontal="left" vertical="center" wrapText="1" indent="1"/>
    </xf>
    <xf numFmtId="0" fontId="105" fillId="0" borderId="147" xfId="0" applyNumberFormat="1" applyFont="1" applyFill="1" applyBorder="1" applyAlignment="1">
      <alignment horizontal="right" vertical="center"/>
    </xf>
    <xf numFmtId="49" fontId="105" fillId="0" borderId="147" xfId="0" applyNumberFormat="1" applyFont="1" applyFill="1" applyBorder="1" applyAlignment="1">
      <alignment horizontal="right" vertical="center"/>
    </xf>
    <xf numFmtId="0" fontId="105" fillId="0" borderId="148" xfId="0" applyNumberFormat="1" applyFont="1" applyFill="1" applyBorder="1" applyAlignment="1">
      <alignment horizontal="left" vertical="top" wrapText="1"/>
    </xf>
    <xf numFmtId="49" fontId="105" fillId="0" borderId="147" xfId="0" applyNumberFormat="1" applyFont="1" applyFill="1" applyBorder="1" applyAlignment="1">
      <alignment vertical="top" wrapText="1"/>
    </xf>
    <xf numFmtId="49" fontId="105" fillId="0" borderId="147" xfId="0" applyNumberFormat="1" applyFont="1" applyFill="1" applyBorder="1" applyAlignment="1">
      <alignment horizontal="left" vertical="top" wrapText="1" indent="2"/>
    </xf>
    <xf numFmtId="49" fontId="105" fillId="0" borderId="147" xfId="0" applyNumberFormat="1" applyFont="1" applyFill="1" applyBorder="1" applyAlignment="1">
      <alignment horizontal="left" vertical="center" wrapText="1" indent="3"/>
    </xf>
    <xf numFmtId="49" fontId="105" fillId="0" borderId="147" xfId="0" applyNumberFormat="1" applyFont="1" applyFill="1" applyBorder="1" applyAlignment="1">
      <alignment horizontal="left" wrapText="1" indent="2"/>
    </xf>
    <xf numFmtId="49" fontId="105" fillId="0" borderId="147" xfId="0" applyNumberFormat="1" applyFont="1" applyFill="1" applyBorder="1" applyAlignment="1">
      <alignment horizontal="left" vertical="top" wrapText="1"/>
    </xf>
    <xf numFmtId="49" fontId="105" fillId="0" borderId="147" xfId="0" applyNumberFormat="1" applyFont="1" applyFill="1" applyBorder="1" applyAlignment="1">
      <alignment horizontal="left" wrapText="1" indent="3"/>
    </xf>
    <xf numFmtId="49" fontId="105" fillId="0" borderId="147" xfId="0" applyNumberFormat="1" applyFont="1" applyFill="1" applyBorder="1" applyAlignment="1">
      <alignment vertical="center"/>
    </xf>
    <xf numFmtId="0" fontId="105" fillId="0" borderId="147" xfId="0" applyFont="1" applyFill="1" applyBorder="1" applyAlignment="1">
      <alignment horizontal="left" vertical="center" wrapText="1"/>
    </xf>
    <xf numFmtId="49" fontId="105" fillId="0" borderId="147" xfId="0" applyNumberFormat="1" applyFont="1" applyFill="1" applyBorder="1" applyAlignment="1">
      <alignment horizontal="left" indent="3"/>
    </xf>
    <xf numFmtId="0" fontId="105" fillId="0" borderId="147" xfId="0" applyFont="1" applyBorder="1" applyAlignment="1">
      <alignment horizontal="left" indent="1"/>
    </xf>
    <xf numFmtId="0" fontId="105" fillId="0" borderId="147" xfId="0" applyNumberFormat="1" applyFont="1" applyFill="1" applyBorder="1" applyAlignment="1">
      <alignment horizontal="left" vertical="center" wrapText="1"/>
    </xf>
    <xf numFmtId="0" fontId="105" fillId="0" borderId="147" xfId="0" applyFont="1" applyFill="1" applyBorder="1" applyAlignment="1">
      <alignment horizontal="left" wrapText="1" indent="2"/>
    </xf>
    <xf numFmtId="0" fontId="105" fillId="0" borderId="147" xfId="0" applyFont="1" applyBorder="1" applyAlignment="1">
      <alignment horizontal="left" vertical="top" wrapText="1"/>
    </xf>
    <xf numFmtId="0" fontId="104" fillId="0" borderId="7" xfId="0" applyFont="1" applyBorder="1" applyAlignment="1">
      <alignment wrapText="1"/>
    </xf>
    <xf numFmtId="0" fontId="105" fillId="0" borderId="147" xfId="0" applyFont="1" applyBorder="1" applyAlignment="1">
      <alignment horizontal="left" vertical="top" wrapText="1" indent="2"/>
    </xf>
    <xf numFmtId="0" fontId="105" fillId="0" borderId="147" xfId="0" applyFont="1" applyBorder="1" applyAlignment="1">
      <alignment horizontal="left" wrapText="1"/>
    </xf>
    <xf numFmtId="0" fontId="105" fillId="0" borderId="147" xfId="12672" applyFont="1" applyFill="1" applyBorder="1" applyAlignment="1">
      <alignment horizontal="left" vertical="center" wrapText="1" indent="2"/>
    </xf>
    <xf numFmtId="0" fontId="105" fillId="0" borderId="147" xfId="0" applyFont="1" applyBorder="1" applyAlignment="1">
      <alignment horizontal="left" wrapText="1" indent="2"/>
    </xf>
    <xf numFmtId="0" fontId="105" fillId="0" borderId="147" xfId="0" applyFont="1" applyBorder="1" applyAlignment="1">
      <alignment wrapText="1"/>
    </xf>
    <xf numFmtId="0" fontId="105" fillId="0" borderId="147" xfId="0" applyFont="1" applyBorder="1"/>
    <xf numFmtId="0" fontId="105" fillId="0" borderId="147" xfId="12672" applyFont="1" applyFill="1" applyBorder="1" applyAlignment="1">
      <alignment horizontal="left" vertical="center" wrapText="1"/>
    </xf>
    <xf numFmtId="0" fontId="104" fillId="0" borderId="147" xfId="0" applyFont="1" applyBorder="1" applyAlignment="1">
      <alignment wrapText="1"/>
    </xf>
    <xf numFmtId="0" fontId="105" fillId="0" borderId="149" xfId="0" applyNumberFormat="1" applyFont="1" applyFill="1" applyBorder="1" applyAlignment="1">
      <alignment horizontal="left" vertical="center" wrapText="1"/>
    </xf>
    <xf numFmtId="0" fontId="105" fillId="3" borderId="147" xfId="5" applyNumberFormat="1" applyFont="1" applyFill="1" applyBorder="1" applyAlignment="1" applyProtection="1">
      <alignment horizontal="right" vertical="center"/>
      <protection locked="0"/>
    </xf>
    <xf numFmtId="2" fontId="105" fillId="3" borderId="147" xfId="5" applyNumberFormat="1" applyFont="1" applyFill="1" applyBorder="1" applyAlignment="1" applyProtection="1">
      <alignment horizontal="right" vertical="center"/>
      <protection locked="0"/>
    </xf>
    <xf numFmtId="0" fontId="105" fillId="0" borderId="147" xfId="0" applyNumberFormat="1" applyFont="1" applyFill="1" applyBorder="1" applyAlignment="1">
      <alignment vertical="center"/>
    </xf>
    <xf numFmtId="0" fontId="105" fillId="0" borderId="149" xfId="13" applyFont="1" applyFill="1" applyBorder="1" applyAlignment="1" applyProtection="1">
      <alignment horizontal="left" vertical="top" wrapText="1"/>
      <protection locked="0"/>
    </xf>
    <xf numFmtId="0" fontId="105" fillId="0" borderId="150" xfId="13" applyFont="1" applyFill="1" applyBorder="1" applyAlignment="1" applyProtection="1">
      <alignment horizontal="left" vertical="top" wrapText="1"/>
      <protection locked="0"/>
    </xf>
    <xf numFmtId="0" fontId="105" fillId="0" borderId="148" xfId="0" applyFont="1" applyFill="1" applyBorder="1" applyAlignment="1">
      <alignment vertical="center" wrapText="1"/>
    </xf>
    <xf numFmtId="0" fontId="124" fillId="0" borderId="0" xfId="0" applyFont="1" applyBorder="1" applyAlignment="1">
      <alignment horizontal="left" indent="2"/>
    </xf>
    <xf numFmtId="0" fontId="115" fillId="0" borderId="0" xfId="0" applyNumberFormat="1" applyFont="1" applyFill="1" applyBorder="1" applyAlignment="1">
      <alignment horizontal="left" vertical="center" indent="1"/>
    </xf>
    <xf numFmtId="0" fontId="115" fillId="0" borderId="0" xfId="0" applyNumberFormat="1" applyFont="1" applyFill="1" applyBorder="1" applyAlignment="1">
      <alignment vertical="center" wrapText="1"/>
    </xf>
    <xf numFmtId="0" fontId="115" fillId="0" borderId="0" xfId="0" applyFont="1" applyFill="1" applyBorder="1" applyAlignment="1">
      <alignment vertical="center" wrapText="1"/>
    </xf>
    <xf numFmtId="0" fontId="126" fillId="0" borderId="0" xfId="0" applyNumberFormat="1" applyFont="1" applyFill="1" applyBorder="1" applyAlignment="1">
      <alignment horizontal="left" vertical="center" wrapText="1" readingOrder="1"/>
    </xf>
    <xf numFmtId="0" fontId="124" fillId="0" borderId="0" xfId="0" applyFont="1" applyBorder="1" applyAlignment="1">
      <alignment horizontal="left" vertical="center" wrapText="1"/>
    </xf>
    <xf numFmtId="0" fontId="115" fillId="0" borderId="0" xfId="0" applyFont="1" applyFill="1" applyBorder="1" applyAlignment="1">
      <alignment horizontal="left" vertical="center" wrapText="1"/>
    </xf>
    <xf numFmtId="0" fontId="105" fillId="0" borderId="148" xfId="0" applyFont="1" applyBorder="1" applyAlignment="1">
      <alignment horizontal="left" indent="2"/>
    </xf>
    <xf numFmtId="0" fontId="105" fillId="0" borderId="135" xfId="0" applyNumberFormat="1" applyFont="1" applyFill="1" applyBorder="1" applyAlignment="1">
      <alignment horizontal="left" vertical="center" wrapText="1" readingOrder="1"/>
    </xf>
    <xf numFmtId="0" fontId="105" fillId="0" borderId="147" xfId="0" applyNumberFormat="1" applyFont="1" applyFill="1" applyBorder="1" applyAlignment="1">
      <alignment horizontal="left" vertical="center" wrapText="1" readingOrder="1"/>
    </xf>
    <xf numFmtId="0" fontId="2" fillId="0" borderId="16" xfId="0" applyNumberFormat="1" applyFont="1" applyFill="1" applyBorder="1" applyAlignment="1">
      <alignment horizontal="left" vertical="center" wrapText="1" indent="1"/>
    </xf>
    <xf numFmtId="169" fontId="25" fillId="37" borderId="62" xfId="20" applyBorder="1"/>
    <xf numFmtId="193" fontId="9" fillId="2" borderId="147" xfId="0" applyNumberFormat="1" applyFont="1" applyFill="1" applyBorder="1" applyAlignment="1" applyProtection="1">
      <alignment vertical="center"/>
      <protection locked="0"/>
    </xf>
    <xf numFmtId="0" fontId="11" fillId="0" borderId="98" xfId="17" applyFill="1" applyBorder="1" applyAlignment="1" applyProtection="1">
      <alignment horizontal="left" vertical="top" wrapText="1"/>
    </xf>
    <xf numFmtId="0" fontId="7" fillId="83" borderId="147"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5" fillId="0" borderId="0" xfId="0" applyFont="1" applyFill="1" applyBorder="1" applyAlignment="1">
      <alignment wrapText="1"/>
    </xf>
    <xf numFmtId="164" fontId="0" fillId="0" borderId="0" xfId="7" applyNumberFormat="1" applyFont="1"/>
    <xf numFmtId="164" fontId="25" fillId="37" borderId="0" xfId="7" applyNumberFormat="1" applyFont="1" applyFill="1" applyBorder="1"/>
    <xf numFmtId="164" fontId="0" fillId="0" borderId="0" xfId="7" applyNumberFormat="1" applyFont="1" applyAlignment="1">
      <alignment horizontal="right"/>
    </xf>
    <xf numFmtId="164" fontId="25" fillId="37" borderId="0" xfId="7" applyNumberFormat="1" applyFont="1" applyFill="1" applyBorder="1" applyAlignment="1">
      <alignment horizontal="right"/>
    </xf>
    <xf numFmtId="164" fontId="25" fillId="37" borderId="91" xfId="7" applyNumberFormat="1" applyFont="1" applyFill="1" applyBorder="1" applyAlignment="1">
      <alignment horizontal="right"/>
    </xf>
    <xf numFmtId="164" fontId="25" fillId="37" borderId="62" xfId="7" applyNumberFormat="1" applyFont="1" applyFill="1" applyBorder="1" applyAlignment="1">
      <alignment horizontal="right"/>
    </xf>
    <xf numFmtId="9" fontId="0" fillId="0" borderId="0" xfId="20961" applyFont="1"/>
    <xf numFmtId="164" fontId="0" fillId="36" borderId="139" xfId="7" applyNumberFormat="1" applyFont="1" applyFill="1" applyBorder="1"/>
    <xf numFmtId="164" fontId="0" fillId="0" borderId="139" xfId="7" applyNumberFormat="1" applyFont="1" applyBorder="1"/>
    <xf numFmtId="164" fontId="0" fillId="0" borderId="98" xfId="7" applyNumberFormat="1" applyFont="1" applyBorder="1" applyAlignment="1">
      <alignment horizontal="right"/>
    </xf>
    <xf numFmtId="164" fontId="0" fillId="36" borderId="98" xfId="7" applyNumberFormat="1" applyFont="1" applyFill="1" applyBorder="1" applyAlignment="1">
      <alignment horizontal="right"/>
    </xf>
    <xf numFmtId="164" fontId="0" fillId="0" borderId="98" xfId="7" applyNumberFormat="1" applyFont="1" applyBorder="1" applyAlignment="1">
      <alignment horizontal="right" vertical="center"/>
    </xf>
    <xf numFmtId="164" fontId="0" fillId="36" borderId="98" xfId="7" applyNumberFormat="1" applyFont="1" applyFill="1" applyBorder="1" applyAlignment="1">
      <alignment horizontal="right" vertical="center"/>
    </xf>
    <xf numFmtId="164" fontId="0" fillId="36" borderId="139" xfId="7" applyNumberFormat="1" applyFont="1" applyFill="1" applyBorder="1" applyAlignment="1">
      <alignment horizontal="right"/>
    </xf>
    <xf numFmtId="164" fontId="0" fillId="0" borderId="139" xfId="7" applyNumberFormat="1" applyFont="1" applyBorder="1" applyAlignment="1">
      <alignment horizontal="right"/>
    </xf>
    <xf numFmtId="0" fontId="9" fillId="0" borderId="157" xfId="0" applyFont="1" applyFill="1" applyBorder="1" applyAlignment="1">
      <alignment horizontal="center" vertical="center" wrapText="1"/>
    </xf>
    <xf numFmtId="0" fontId="15" fillId="0" borderId="147" xfId="0" applyFont="1" applyFill="1" applyBorder="1" applyAlignment="1">
      <alignment horizontal="center" vertical="center" wrapText="1"/>
    </xf>
    <xf numFmtId="0" fontId="16" fillId="0" borderId="147" xfId="0" applyFont="1" applyFill="1" applyBorder="1" applyAlignment="1">
      <alignment horizontal="left" vertical="center" wrapText="1"/>
    </xf>
    <xf numFmtId="0" fontId="9" fillId="0" borderId="157" xfId="0" applyFont="1" applyFill="1" applyBorder="1" applyAlignment="1">
      <alignment horizontal="right" vertical="center" wrapText="1"/>
    </xf>
    <xf numFmtId="0" fontId="7" fillId="0" borderId="147" xfId="0" applyFont="1" applyFill="1" applyBorder="1" applyAlignment="1">
      <alignment vertical="center" wrapText="1"/>
    </xf>
    <xf numFmtId="164" fontId="7" fillId="0" borderId="147" xfId="7" applyNumberFormat="1" applyFont="1" applyFill="1" applyBorder="1" applyAlignment="1" applyProtection="1">
      <alignment horizontal="right" vertical="center" wrapText="1"/>
      <protection locked="0"/>
    </xf>
    <xf numFmtId="164" fontId="7" fillId="0" borderId="156" xfId="7" applyNumberFormat="1" applyFont="1" applyFill="1" applyBorder="1" applyAlignment="1" applyProtection="1">
      <alignment horizontal="right" vertical="center" wrapText="1"/>
      <protection locked="0"/>
    </xf>
    <xf numFmtId="0" fontId="9" fillId="0" borderId="157" xfId="0" applyFont="1" applyBorder="1" applyAlignment="1">
      <alignment horizontal="right" vertical="center" wrapText="1"/>
    </xf>
    <xf numFmtId="0" fontId="7" fillId="0" borderId="147" xfId="0" applyFont="1" applyBorder="1" applyAlignment="1">
      <alignment vertical="center" wrapText="1"/>
    </xf>
    <xf numFmtId="9" fontId="7" fillId="0" borderId="147" xfId="20961" applyFont="1" applyFill="1" applyBorder="1" applyAlignment="1" applyProtection="1">
      <alignment vertical="center" wrapText="1"/>
      <protection locked="0"/>
    </xf>
    <xf numFmtId="9" fontId="7" fillId="0" borderId="156" xfId="20961" applyFont="1" applyFill="1" applyBorder="1" applyAlignment="1" applyProtection="1">
      <alignment vertical="center" wrapText="1"/>
      <protection locked="0"/>
    </xf>
    <xf numFmtId="0" fontId="9" fillId="2" borderId="157" xfId="0" applyFont="1" applyFill="1" applyBorder="1" applyAlignment="1">
      <alignment horizontal="right" vertical="center"/>
    </xf>
    <xf numFmtId="0" fontId="9" fillId="2" borderId="147" xfId="0" applyFont="1" applyFill="1" applyBorder="1" applyAlignment="1">
      <alignment vertical="center"/>
    </xf>
    <xf numFmtId="0" fontId="15" fillId="0" borderId="157" xfId="0" applyFont="1" applyFill="1" applyBorder="1" applyAlignment="1">
      <alignment horizontal="center" vertical="center" wrapText="1"/>
    </xf>
    <xf numFmtId="0" fontId="9" fillId="0" borderId="147" xfId="0" applyFont="1" applyFill="1" applyBorder="1" applyAlignment="1">
      <alignment horizontal="left" vertical="center" wrapText="1"/>
    </xf>
    <xf numFmtId="0" fontId="9" fillId="2" borderId="148" xfId="0" applyFont="1" applyFill="1" applyBorder="1" applyAlignment="1">
      <alignment vertical="center"/>
    </xf>
    <xf numFmtId="164" fontId="7" fillId="0" borderId="147" xfId="7" applyNumberFormat="1" applyFont="1" applyFill="1" applyBorder="1" applyAlignment="1" applyProtection="1">
      <alignment vertical="center" wrapText="1"/>
      <protection locked="0"/>
    </xf>
    <xf numFmtId="164" fontId="7" fillId="0" borderId="156" xfId="7" applyNumberFormat="1" applyFont="1" applyFill="1" applyBorder="1" applyAlignment="1" applyProtection="1">
      <alignment vertical="center" wrapText="1"/>
      <protection locked="0"/>
    </xf>
    <xf numFmtId="0" fontId="9" fillId="2" borderId="155" xfId="0" applyFont="1" applyFill="1" applyBorder="1" applyAlignment="1">
      <alignment horizontal="right" vertical="center"/>
    </xf>
    <xf numFmtId="193" fontId="9" fillId="2" borderId="154" xfId="0" applyNumberFormat="1" applyFont="1" applyFill="1" applyBorder="1" applyAlignment="1" applyProtection="1">
      <alignment vertical="center"/>
      <protection locked="0"/>
    </xf>
    <xf numFmtId="9" fontId="7" fillId="0" borderId="154" xfId="20961" applyFont="1" applyFill="1" applyBorder="1" applyAlignment="1" applyProtection="1">
      <alignment vertical="center" wrapText="1"/>
      <protection locked="0"/>
    </xf>
    <xf numFmtId="9" fontId="7" fillId="0" borderId="153" xfId="20961" applyFont="1" applyFill="1" applyBorder="1" applyAlignment="1" applyProtection="1">
      <alignment vertical="center" wrapText="1"/>
      <protection locked="0"/>
    </xf>
    <xf numFmtId="164" fontId="7" fillId="0" borderId="157" xfId="7" applyNumberFormat="1" applyFont="1" applyFill="1" applyBorder="1" applyAlignment="1" applyProtection="1">
      <alignment horizontal="right" vertical="center" wrapText="1"/>
      <protection locked="0"/>
    </xf>
    <xf numFmtId="9" fontId="7" fillId="0" borderId="157" xfId="20961" applyFont="1" applyFill="1" applyBorder="1" applyAlignment="1" applyProtection="1">
      <alignment vertical="center" wrapText="1"/>
      <protection locked="0"/>
    </xf>
    <xf numFmtId="164" fontId="7" fillId="0" borderId="157" xfId="7" applyNumberFormat="1" applyFont="1" applyFill="1" applyBorder="1" applyAlignment="1" applyProtection="1">
      <alignment vertical="center" wrapText="1"/>
      <protection locked="0"/>
    </xf>
    <xf numFmtId="9" fontId="7" fillId="0" borderId="155" xfId="20961" applyFont="1" applyFill="1" applyBorder="1" applyAlignment="1" applyProtection="1">
      <alignment vertical="center" wrapText="1"/>
      <protection locked="0"/>
    </xf>
    <xf numFmtId="164" fontId="0" fillId="0" borderId="139" xfId="7" applyNumberFormat="1" applyFont="1" applyBorder="1" applyProtection="1"/>
    <xf numFmtId="193" fontId="0" fillId="0" borderId="0" xfId="0" applyNumberFormat="1"/>
    <xf numFmtId="164" fontId="9" fillId="0" borderId="139" xfId="7" applyNumberFormat="1" applyFont="1" applyFill="1" applyBorder="1" applyAlignment="1" applyProtection="1">
      <alignment horizontal="right"/>
    </xf>
    <xf numFmtId="164" fontId="9" fillId="36" borderId="139" xfId="7" applyNumberFormat="1" applyFont="1" applyFill="1" applyBorder="1" applyAlignment="1" applyProtection="1">
      <alignment horizontal="right"/>
    </xf>
    <xf numFmtId="164" fontId="9" fillId="36" borderId="113" xfId="7" applyNumberFormat="1" applyFont="1" applyFill="1" applyBorder="1" applyAlignment="1" applyProtection="1">
      <alignment horizontal="right"/>
    </xf>
    <xf numFmtId="164" fontId="20" fillId="0" borderId="98" xfId="7" applyNumberFormat="1" applyFont="1" applyBorder="1" applyAlignment="1">
      <alignment vertical="center" wrapText="1"/>
    </xf>
    <xf numFmtId="164" fontId="20" fillId="0" borderId="99" xfId="7" applyNumberFormat="1" applyFont="1" applyBorder="1" applyAlignment="1">
      <alignment vertical="center" wrapText="1"/>
    </xf>
    <xf numFmtId="164" fontId="20" fillId="0" borderId="21" xfId="7" applyNumberFormat="1" applyFont="1" applyBorder="1" applyAlignment="1">
      <alignment vertical="center" wrapText="1"/>
    </xf>
    <xf numFmtId="164" fontId="20" fillId="0" borderId="98" xfId="7" applyNumberFormat="1" applyFont="1" applyFill="1" applyBorder="1" applyAlignment="1">
      <alignment vertical="center" wrapText="1"/>
    </xf>
    <xf numFmtId="164" fontId="20" fillId="0" borderId="21" xfId="7" applyNumberFormat="1" applyFont="1" applyFill="1" applyBorder="1" applyAlignment="1">
      <alignment vertical="center" wrapText="1"/>
    </xf>
    <xf numFmtId="164" fontId="13" fillId="0" borderId="8" xfId="7" applyNumberFormat="1" applyFont="1" applyBorder="1" applyAlignment="1">
      <alignment wrapText="1"/>
    </xf>
    <xf numFmtId="164" fontId="4" fillId="0" borderId="113" xfId="7" applyNumberFormat="1" applyFont="1" applyBorder="1" applyAlignment="1"/>
    <xf numFmtId="164" fontId="9" fillId="0" borderId="8" xfId="7" applyNumberFormat="1" applyFont="1" applyBorder="1" applyAlignment="1">
      <alignment wrapText="1"/>
    </xf>
    <xf numFmtId="164" fontId="9" fillId="0" borderId="113" xfId="7" applyNumberFormat="1" applyFont="1" applyBorder="1" applyAlignment="1">
      <alignment wrapText="1"/>
    </xf>
    <xf numFmtId="0" fontId="13" fillId="0" borderId="146" xfId="0" applyFont="1" applyBorder="1" applyAlignment="1">
      <alignment wrapText="1"/>
    </xf>
    <xf numFmtId="9" fontId="4" fillId="0" borderId="21" xfId="0" applyNumberFormat="1" applyFont="1" applyBorder="1" applyAlignment="1"/>
    <xf numFmtId="0" fontId="9" fillId="0" borderId="157" xfId="0" applyNumberFormat="1" applyFont="1" applyBorder="1"/>
    <xf numFmtId="0" fontId="9" fillId="0" borderId="155" xfId="0" applyNumberFormat="1" applyFont="1" applyBorder="1"/>
    <xf numFmtId="9" fontId="4" fillId="0" borderId="113" xfId="20961" applyFont="1" applyBorder="1" applyAlignment="1"/>
    <xf numFmtId="9" fontId="4" fillId="0" borderId="107" xfId="20961" applyFont="1" applyBorder="1" applyAlignment="1"/>
    <xf numFmtId="9" fontId="4" fillId="0" borderId="24" xfId="20961" applyFont="1" applyBorder="1" applyAlignment="1"/>
    <xf numFmtId="164" fontId="0" fillId="0" borderId="20" xfId="7" applyNumberFormat="1" applyFont="1" applyBorder="1" applyAlignment="1">
      <alignment wrapText="1"/>
    </xf>
    <xf numFmtId="164" fontId="0" fillId="0" borderId="20" xfId="7" applyNumberFormat="1" applyFont="1" applyBorder="1" applyAlignment="1"/>
    <xf numFmtId="164" fontId="0" fillId="0" borderId="20" xfId="7" applyNumberFormat="1" applyFont="1" applyFill="1" applyBorder="1" applyAlignment="1">
      <alignment wrapText="1"/>
    </xf>
    <xf numFmtId="164" fontId="4" fillId="0" borderId="139" xfId="7" applyNumberFormat="1" applyFont="1" applyFill="1" applyBorder="1" applyAlignment="1">
      <alignment vertical="center" wrapText="1"/>
    </xf>
    <xf numFmtId="164" fontId="4" fillId="0" borderId="139" xfId="7" applyNumberFormat="1" applyFont="1" applyBorder="1" applyAlignment="1">
      <alignment vertical="center"/>
    </xf>
    <xf numFmtId="164" fontId="6" fillId="36" borderId="23" xfId="7" applyNumberFormat="1" applyFont="1" applyFill="1" applyBorder="1" applyAlignment="1">
      <alignment horizontal="center" vertical="center"/>
    </xf>
    <xf numFmtId="164" fontId="7" fillId="36" borderId="20" xfId="7" applyNumberFormat="1" applyFont="1" applyFill="1" applyBorder="1" applyAlignment="1" applyProtection="1">
      <alignment vertical="top"/>
    </xf>
    <xf numFmtId="164" fontId="7" fillId="3" borderId="20" xfId="7" applyNumberFormat="1" applyFont="1" applyFill="1" applyBorder="1" applyAlignment="1" applyProtection="1">
      <alignment vertical="top"/>
      <protection locked="0"/>
    </xf>
    <xf numFmtId="164" fontId="7" fillId="36" borderId="20" xfId="7" applyNumberFormat="1" applyFont="1" applyFill="1" applyBorder="1" applyAlignment="1" applyProtection="1">
      <alignment vertical="top" wrapText="1"/>
    </xf>
    <xf numFmtId="164" fontId="7" fillId="3" borderId="20" xfId="7" applyNumberFormat="1" applyFont="1" applyFill="1" applyBorder="1" applyAlignment="1" applyProtection="1">
      <alignment vertical="top" wrapText="1"/>
      <protection locked="0"/>
    </xf>
    <xf numFmtId="164" fontId="7" fillId="36" borderId="20" xfId="7" applyNumberFormat="1" applyFont="1" applyFill="1" applyBorder="1" applyAlignment="1" applyProtection="1">
      <alignment vertical="top" wrapText="1"/>
      <protection locked="0"/>
    </xf>
    <xf numFmtId="164" fontId="7" fillId="36" borderId="24" xfId="7" applyNumberFormat="1" applyFont="1" applyFill="1" applyBorder="1" applyAlignment="1" applyProtection="1">
      <alignment vertical="top" wrapText="1"/>
    </xf>
    <xf numFmtId="164" fontId="4" fillId="0" borderId="113" xfId="7" applyNumberFormat="1" applyFont="1" applyFill="1" applyBorder="1" applyAlignment="1">
      <alignment horizontal="right" vertical="center" wrapText="1"/>
    </xf>
    <xf numFmtId="164" fontId="6" fillId="36" borderId="113" xfId="7" applyNumberFormat="1" applyFont="1" applyFill="1" applyBorder="1" applyAlignment="1">
      <alignment horizontal="right" vertical="center" wrapText="1"/>
    </xf>
    <xf numFmtId="164" fontId="108" fillId="0" borderId="113" xfId="7" applyNumberFormat="1" applyFont="1" applyFill="1" applyBorder="1" applyAlignment="1">
      <alignment horizontal="right" vertical="center" wrapText="1"/>
    </xf>
    <xf numFmtId="164" fontId="6" fillId="36" borderId="113" xfId="7" applyNumberFormat="1" applyFont="1" applyFill="1" applyBorder="1" applyAlignment="1">
      <alignment horizontal="center" vertical="center" wrapText="1"/>
    </xf>
    <xf numFmtId="164" fontId="7" fillId="0" borderId="24" xfId="7" applyNumberFormat="1" applyFont="1" applyFill="1" applyBorder="1" applyAlignment="1" applyProtection="1">
      <alignment vertical="center"/>
    </xf>
    <xf numFmtId="164" fontId="4" fillId="0" borderId="59" xfId="7" applyNumberFormat="1" applyFont="1" applyFill="1" applyBorder="1" applyAlignment="1">
      <alignment horizontal="center" vertical="center" wrapText="1"/>
    </xf>
    <xf numFmtId="164" fontId="4" fillId="0" borderId="6" xfId="7" applyNumberFormat="1" applyFont="1" applyFill="1" applyBorder="1" applyAlignment="1">
      <alignment horizontal="center" vertical="center" wrapText="1"/>
    </xf>
    <xf numFmtId="164" fontId="21" fillId="0" borderId="30" xfId="7" applyNumberFormat="1" applyFont="1" applyBorder="1" applyAlignment="1">
      <alignment horizontal="center" vertical="center"/>
    </xf>
    <xf numFmtId="164" fontId="22" fillId="0" borderId="162" xfId="7" applyNumberFormat="1" applyFont="1" applyBorder="1" applyAlignment="1">
      <alignment horizontal="center"/>
    </xf>
    <xf numFmtId="164" fontId="22" fillId="0" borderId="12" xfId="7" applyNumberFormat="1" applyFont="1" applyBorder="1" applyAlignment="1">
      <alignment horizontal="center" vertical="center"/>
    </xf>
    <xf numFmtId="164" fontId="22" fillId="0" borderId="58" xfId="7" applyNumberFormat="1" applyFont="1" applyBorder="1" applyAlignment="1">
      <alignment horizontal="center"/>
    </xf>
    <xf numFmtId="164" fontId="21" fillId="0" borderId="12" xfId="7" applyNumberFormat="1" applyFont="1" applyBorder="1" applyAlignment="1">
      <alignment horizontal="center" vertical="center"/>
    </xf>
    <xf numFmtId="164" fontId="18" fillId="0" borderId="12" xfId="7" applyNumberFormat="1" applyFont="1" applyBorder="1" applyAlignment="1">
      <alignment horizontal="center" vertical="center"/>
    </xf>
    <xf numFmtId="164" fontId="18" fillId="0" borderId="58" xfId="7" applyNumberFormat="1" applyFont="1" applyBorder="1" applyAlignment="1">
      <alignment horizontal="center"/>
    </xf>
    <xf numFmtId="164" fontId="103" fillId="0" borderId="12" xfId="7" applyNumberFormat="1" applyFont="1" applyBorder="1" applyAlignment="1">
      <alignment horizontal="center" vertical="center"/>
    </xf>
    <xf numFmtId="164" fontId="22" fillId="0" borderId="12" xfId="7" applyNumberFormat="1" applyFont="1" applyFill="1" applyBorder="1" applyAlignment="1">
      <alignment horizontal="center" vertical="center"/>
    </xf>
    <xf numFmtId="164" fontId="17" fillId="0" borderId="58" xfId="7" applyNumberFormat="1" applyFont="1" applyFill="1" applyBorder="1" applyAlignment="1">
      <alignment horizontal="center"/>
    </xf>
    <xf numFmtId="164" fontId="22" fillId="0" borderId="13" xfId="7" applyNumberFormat="1" applyFont="1" applyBorder="1" applyAlignment="1">
      <alignment horizontal="center" vertical="center"/>
    </xf>
    <xf numFmtId="164" fontId="22" fillId="0" borderId="60" xfId="7" applyNumberFormat="1" applyFont="1" applyBorder="1" applyAlignment="1">
      <alignment horizontal="center"/>
    </xf>
    <xf numFmtId="164" fontId="21" fillId="0" borderId="14" xfId="7" applyNumberFormat="1" applyFont="1" applyFill="1" applyBorder="1" applyAlignment="1">
      <alignment horizontal="center" vertical="center"/>
    </xf>
    <xf numFmtId="164" fontId="21" fillId="0" borderId="56" xfId="7" applyNumberFormat="1" applyFont="1" applyFill="1" applyBorder="1" applyAlignment="1">
      <alignment horizontal="center"/>
    </xf>
    <xf numFmtId="164" fontId="21" fillId="0" borderId="15" xfId="7" applyNumberFormat="1" applyFont="1" applyBorder="1" applyAlignment="1">
      <alignment horizontal="center" vertical="center"/>
    </xf>
    <xf numFmtId="164" fontId="18" fillId="85" borderId="57" xfId="7" applyNumberFormat="1" applyFont="1" applyFill="1" applyBorder="1" applyAlignment="1">
      <alignment horizontal="center"/>
    </xf>
    <xf numFmtId="164" fontId="21" fillId="0" borderId="13" xfId="7" applyNumberFormat="1" applyFont="1" applyBorder="1" applyAlignment="1">
      <alignment horizontal="center" vertical="center"/>
    </xf>
    <xf numFmtId="164" fontId="18" fillId="0" borderId="13" xfId="7" applyNumberFormat="1" applyFont="1" applyBorder="1" applyAlignment="1">
      <alignment vertical="center"/>
    </xf>
    <xf numFmtId="164" fontId="22" fillId="0" borderId="61" xfId="7" applyNumberFormat="1" applyFont="1" applyBorder="1" applyAlignment="1">
      <alignment horizontal="center"/>
    </xf>
    <xf numFmtId="164" fontId="22" fillId="0" borderId="139" xfId="7" applyNumberFormat="1" applyFont="1" applyBorder="1" applyAlignment="1">
      <alignment horizontal="center" vertical="center"/>
    </xf>
    <xf numFmtId="164" fontId="22" fillId="0" borderId="156" xfId="7" applyNumberFormat="1" applyFont="1" applyBorder="1" applyAlignment="1">
      <alignment horizontal="center"/>
    </xf>
    <xf numFmtId="164" fontId="21" fillId="0" borderId="139" xfId="7" applyNumberFormat="1" applyFont="1" applyFill="1" applyBorder="1" applyAlignment="1">
      <alignment horizontal="center" vertical="center"/>
    </xf>
    <xf numFmtId="164" fontId="22" fillId="0" borderId="156" xfId="7" applyNumberFormat="1" applyFont="1" applyFill="1" applyBorder="1" applyAlignment="1">
      <alignment horizontal="center"/>
    </xf>
    <xf numFmtId="164" fontId="21" fillId="0" borderId="139" xfId="7" applyNumberFormat="1" applyFont="1" applyBorder="1" applyAlignment="1">
      <alignment horizontal="center"/>
    </xf>
    <xf numFmtId="164" fontId="22" fillId="0" borderId="156" xfId="7" applyNumberFormat="1" applyFont="1" applyBorder="1"/>
    <xf numFmtId="164" fontId="22" fillId="0" borderId="139" xfId="7" applyNumberFormat="1" applyFont="1" applyBorder="1" applyAlignment="1">
      <alignment horizontal="center"/>
    </xf>
    <xf numFmtId="164" fontId="22" fillId="0" borderId="139" xfId="7" applyNumberFormat="1" applyFont="1" applyBorder="1"/>
    <xf numFmtId="164" fontId="21" fillId="0" borderId="139" xfId="7" applyNumberFormat="1" applyFont="1" applyBorder="1" applyAlignment="1">
      <alignment horizontal="center" vertical="center"/>
    </xf>
    <xf numFmtId="164" fontId="4" fillId="0" borderId="3" xfId="7" applyNumberFormat="1" applyFont="1" applyBorder="1" applyAlignment="1"/>
    <xf numFmtId="164" fontId="4" fillId="0" borderId="8" xfId="7" applyNumberFormat="1" applyFont="1" applyBorder="1" applyAlignment="1"/>
    <xf numFmtId="164" fontId="4" fillId="36" borderId="24" xfId="7" applyNumberFormat="1" applyFont="1" applyFill="1" applyBorder="1"/>
    <xf numFmtId="164" fontId="4" fillId="0" borderId="19" xfId="7" applyNumberFormat="1" applyFont="1" applyBorder="1" applyAlignment="1"/>
    <xf numFmtId="164" fontId="4" fillId="0" borderId="20" xfId="7" applyNumberFormat="1" applyFont="1" applyBorder="1" applyAlignment="1"/>
    <xf numFmtId="164" fontId="4" fillId="0" borderId="21" xfId="7" applyNumberFormat="1" applyFont="1" applyBorder="1" applyAlignment="1">
      <alignment wrapText="1"/>
    </xf>
    <xf numFmtId="164" fontId="4" fillId="0" borderId="21" xfId="7" applyNumberFormat="1" applyFont="1" applyBorder="1" applyAlignment="1"/>
    <xf numFmtId="164" fontId="4" fillId="36" borderId="51" xfId="7" applyNumberFormat="1" applyFont="1" applyFill="1" applyBorder="1" applyAlignment="1"/>
    <xf numFmtId="164" fontId="4" fillId="36" borderId="22" xfId="7" applyNumberFormat="1" applyFont="1" applyFill="1" applyBorder="1"/>
    <xf numFmtId="164" fontId="4" fillId="36" borderId="23" xfId="7" applyNumberFormat="1" applyFont="1" applyFill="1" applyBorder="1"/>
    <xf numFmtId="164" fontId="4" fillId="36" borderId="52" xfId="7" applyNumberFormat="1" applyFont="1" applyFill="1" applyBorder="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3" xfId="7" applyNumberFormat="1" applyFont="1" applyFill="1" applyBorder="1" applyAlignment="1">
      <alignment vertical="center"/>
    </xf>
    <xf numFmtId="164" fontId="4" fillId="0" borderId="63" xfId="7" applyNumberFormat="1" applyFont="1" applyFill="1" applyBorder="1" applyAlignment="1">
      <alignment vertical="center"/>
    </xf>
    <xf numFmtId="164" fontId="4" fillId="3" borderId="96" xfId="7" applyNumberFormat="1" applyFont="1" applyFill="1" applyBorder="1" applyAlignment="1">
      <alignment vertical="center"/>
    </xf>
    <xf numFmtId="164" fontId="4" fillId="3" borderId="21" xfId="7" applyNumberFormat="1" applyFont="1" applyFill="1" applyBorder="1" applyAlignment="1">
      <alignment vertical="center"/>
    </xf>
    <xf numFmtId="164" fontId="4" fillId="0" borderId="99" xfId="7" applyNumberFormat="1" applyFont="1" applyFill="1" applyBorder="1" applyAlignment="1">
      <alignment vertical="center"/>
    </xf>
    <xf numFmtId="164" fontId="4" fillId="0" borderId="113"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3" xfId="7" applyNumberFormat="1" applyFont="1" applyFill="1" applyBorder="1" applyAlignment="1">
      <alignment vertical="center"/>
    </xf>
    <xf numFmtId="164" fontId="4" fillId="0" borderId="24" xfId="7" applyNumberFormat="1" applyFont="1" applyFill="1" applyBorder="1" applyAlignment="1">
      <alignment vertical="center"/>
    </xf>
    <xf numFmtId="164" fontId="25" fillId="37" borderId="55" xfId="7" applyNumberFormat="1" applyFont="1" applyFill="1" applyBorder="1"/>
    <xf numFmtId="164" fontId="4" fillId="0" borderId="26" xfId="7" applyNumberFormat="1" applyFont="1" applyFill="1" applyBorder="1" applyAlignment="1">
      <alignment vertical="center"/>
    </xf>
    <xf numFmtId="164" fontId="4" fillId="0" borderId="18" xfId="7" applyNumberFormat="1" applyFont="1" applyFill="1" applyBorder="1" applyAlignment="1">
      <alignment vertical="center"/>
    </xf>
    <xf numFmtId="164" fontId="25" fillId="37" borderId="110" xfId="7" applyNumberFormat="1" applyFont="1" applyFill="1" applyBorder="1"/>
    <xf numFmtId="164" fontId="25" fillId="37" borderId="100" xfId="7" applyNumberFormat="1" applyFont="1" applyFill="1" applyBorder="1"/>
    <xf numFmtId="164" fontId="4" fillId="0" borderId="94" xfId="7" applyNumberFormat="1" applyFont="1" applyFill="1" applyBorder="1" applyAlignment="1">
      <alignment vertical="center"/>
    </xf>
    <xf numFmtId="164" fontId="4" fillId="0" borderId="107" xfId="7" applyNumberFormat="1" applyFont="1" applyFill="1" applyBorder="1" applyAlignment="1">
      <alignment vertical="center"/>
    </xf>
    <xf numFmtId="164" fontId="25" fillId="37" borderId="29" xfId="7" applyNumberFormat="1" applyFont="1" applyFill="1" applyBorder="1"/>
    <xf numFmtId="9" fontId="4" fillId="0" borderId="92" xfId="20961" applyFont="1" applyFill="1" applyBorder="1" applyAlignment="1">
      <alignment vertical="center"/>
    </xf>
    <xf numFmtId="9" fontId="4" fillId="0" borderId="109" xfId="20961" applyFont="1" applyFill="1" applyBorder="1" applyAlignment="1">
      <alignment vertical="center"/>
    </xf>
    <xf numFmtId="9" fontId="9" fillId="36" borderId="3" xfId="20961" applyFont="1" applyFill="1" applyBorder="1" applyProtection="1">
      <protection locked="0"/>
    </xf>
    <xf numFmtId="9" fontId="9" fillId="3" borderId="3" xfId="20961" applyFont="1" applyFill="1" applyBorder="1" applyProtection="1">
      <protection locked="0"/>
    </xf>
    <xf numFmtId="9" fontId="9" fillId="3" borderId="3" xfId="20961" applyFont="1" applyFill="1" applyBorder="1" applyAlignment="1" applyProtection="1">
      <alignment horizontal="right" wrapText="1"/>
      <protection locked="0"/>
    </xf>
    <xf numFmtId="9" fontId="9" fillId="4" borderId="3" xfId="20961" applyFont="1" applyFill="1" applyBorder="1" applyAlignment="1" applyProtection="1">
      <alignment horizontal="right" wrapText="1"/>
      <protection locked="0"/>
    </xf>
    <xf numFmtId="9" fontId="10" fillId="36" borderId="23" xfId="20961" applyFont="1" applyFill="1" applyBorder="1" applyAlignment="1" applyProtection="1">
      <protection locked="0"/>
    </xf>
    <xf numFmtId="164" fontId="9" fillId="36" borderId="3" xfId="7" applyNumberFormat="1" applyFont="1" applyFill="1" applyBorder="1" applyProtection="1">
      <protection locked="0"/>
    </xf>
    <xf numFmtId="164" fontId="9" fillId="3" borderId="3" xfId="7" applyNumberFormat="1" applyFont="1" applyFill="1" applyBorder="1" applyProtection="1">
      <protection locked="0"/>
    </xf>
    <xf numFmtId="164" fontId="10" fillId="36" borderId="23" xfId="7" applyNumberFormat="1" applyFont="1" applyFill="1" applyBorder="1" applyAlignment="1" applyProtection="1">
      <protection locked="0"/>
    </xf>
    <xf numFmtId="164" fontId="9" fillId="3" borderId="23" xfId="7" applyNumberFormat="1" applyFont="1" applyFill="1" applyBorder="1" applyProtection="1">
      <protection locked="0"/>
    </xf>
    <xf numFmtId="164" fontId="119" fillId="0" borderId="139" xfId="7" applyNumberFormat="1" applyFont="1" applyBorder="1"/>
    <xf numFmtId="164" fontId="115" fillId="0" borderId="147" xfId="7" applyNumberFormat="1" applyFont="1" applyBorder="1"/>
    <xf numFmtId="164" fontId="115" fillId="0" borderId="147" xfId="7" applyNumberFormat="1" applyFont="1" applyFill="1" applyBorder="1"/>
    <xf numFmtId="164" fontId="118" fillId="0" borderId="147" xfId="7" applyNumberFormat="1" applyFont="1" applyBorder="1"/>
    <xf numFmtId="164" fontId="116" fillId="0" borderId="147" xfId="7" applyNumberFormat="1" applyFont="1" applyBorder="1"/>
    <xf numFmtId="164" fontId="119" fillId="0" borderId="147" xfId="7" applyNumberFormat="1" applyFont="1" applyBorder="1"/>
    <xf numFmtId="164" fontId="115" fillId="0" borderId="147" xfId="7" applyNumberFormat="1" applyFont="1" applyBorder="1" applyAlignment="1">
      <alignment horizontal="left" indent="1"/>
    </xf>
    <xf numFmtId="164" fontId="118" fillId="84" borderId="147" xfId="7" applyNumberFormat="1" applyFont="1" applyFill="1" applyBorder="1"/>
    <xf numFmtId="164" fontId="118" fillId="0" borderId="68" xfId="7" applyNumberFormat="1" applyFont="1" applyBorder="1"/>
    <xf numFmtId="164" fontId="115" fillId="0" borderId="156" xfId="7" applyNumberFormat="1" applyFont="1" applyBorder="1"/>
    <xf numFmtId="164" fontId="115" fillId="0" borderId="157" xfId="7" applyNumberFormat="1" applyFont="1" applyBorder="1" applyAlignment="1">
      <alignment horizontal="left" indent="1"/>
    </xf>
    <xf numFmtId="164" fontId="115" fillId="0" borderId="157" xfId="7" applyNumberFormat="1" applyFont="1" applyBorder="1" applyAlignment="1">
      <alignment horizontal="left" indent="2"/>
    </xf>
    <xf numFmtId="164" fontId="115" fillId="0" borderId="157" xfId="7" applyNumberFormat="1" applyFont="1" applyFill="1" applyBorder="1" applyAlignment="1">
      <alignment horizontal="left" indent="3"/>
    </xf>
    <xf numFmtId="164" fontId="115" fillId="0" borderId="157" xfId="7" applyNumberFormat="1" applyFont="1" applyFill="1" applyBorder="1" applyAlignment="1">
      <alignment horizontal="left" indent="1"/>
    </xf>
    <xf numFmtId="164" fontId="115" fillId="81" borderId="157" xfId="7" applyNumberFormat="1" applyFont="1" applyFill="1" applyBorder="1"/>
    <xf numFmtId="164" fontId="115" fillId="81" borderId="147" xfId="7" applyNumberFormat="1" applyFont="1" applyFill="1" applyBorder="1"/>
    <xf numFmtId="164" fontId="115" fillId="81" borderId="156" xfId="7" applyNumberFormat="1" applyFont="1" applyFill="1" applyBorder="1"/>
    <xf numFmtId="164" fontId="115" fillId="0" borderId="157" xfId="7" applyNumberFormat="1" applyFont="1" applyFill="1" applyBorder="1" applyAlignment="1">
      <alignment horizontal="left" vertical="top" wrapText="1" indent="2"/>
    </xf>
    <xf numFmtId="164" fontId="115" fillId="0" borderId="156" xfId="7" applyNumberFormat="1" applyFont="1" applyFill="1" applyBorder="1"/>
    <xf numFmtId="164" fontId="115" fillId="0" borderId="157" xfId="7" applyNumberFormat="1" applyFont="1" applyFill="1" applyBorder="1" applyAlignment="1">
      <alignment horizontal="left" wrapText="1" indent="3"/>
    </xf>
    <xf numFmtId="164" fontId="115" fillId="0" borderId="157" xfId="7" applyNumberFormat="1" applyFont="1" applyFill="1" applyBorder="1" applyAlignment="1">
      <alignment horizontal="left" wrapText="1" indent="2"/>
    </xf>
    <xf numFmtId="164" fontId="115" fillId="0" borderId="157" xfId="7" applyNumberFormat="1" applyFont="1" applyFill="1" applyBorder="1" applyAlignment="1">
      <alignment horizontal="left" wrapText="1" indent="1"/>
    </xf>
    <xf numFmtId="164" fontId="115" fillId="0" borderId="155" xfId="7" applyNumberFormat="1" applyFont="1" applyFill="1" applyBorder="1" applyAlignment="1">
      <alignment horizontal="left" wrapText="1" indent="1"/>
    </xf>
    <xf numFmtId="164" fontId="115" fillId="0" borderId="154" xfId="7" applyNumberFormat="1" applyFont="1" applyFill="1" applyBorder="1"/>
    <xf numFmtId="164" fontId="115" fillId="0" borderId="153" xfId="7" applyNumberFormat="1" applyFont="1" applyFill="1" applyBorder="1"/>
    <xf numFmtId="164" fontId="115" fillId="0" borderId="147" xfId="7" applyNumberFormat="1" applyFont="1" applyFill="1" applyBorder="1" applyAlignment="1">
      <alignment horizontal="left" vertical="center" wrapText="1"/>
    </xf>
    <xf numFmtId="164" fontId="115" fillId="0" borderId="147" xfId="7" applyNumberFormat="1" applyFont="1" applyBorder="1" applyAlignment="1">
      <alignment horizontal="center" vertical="center" wrapText="1"/>
    </xf>
    <xf numFmtId="164" fontId="115" fillId="0" borderId="147" xfId="7" applyNumberFormat="1" applyFont="1" applyBorder="1" applyAlignment="1">
      <alignment horizontal="center" vertical="center"/>
    </xf>
    <xf numFmtId="164" fontId="118" fillId="0" borderId="147" xfId="7" applyNumberFormat="1" applyFont="1" applyFill="1" applyBorder="1" applyAlignment="1">
      <alignment horizontal="left" vertical="center" wrapText="1"/>
    </xf>
    <xf numFmtId="164" fontId="120" fillId="0" borderId="147" xfId="7" applyNumberFormat="1" applyFont="1" applyBorder="1"/>
    <xf numFmtId="164" fontId="120" fillId="0" borderId="148" xfId="7" applyNumberFormat="1" applyFont="1" applyBorder="1"/>
    <xf numFmtId="9" fontId="120" fillId="0" borderId="147" xfId="20961" applyFont="1" applyBorder="1"/>
    <xf numFmtId="9" fontId="120" fillId="0" borderId="148" xfId="20961" applyFont="1" applyBorder="1"/>
    <xf numFmtId="164" fontId="9" fillId="0" borderId="3" xfId="7" applyNumberFormat="1" applyFont="1" applyFill="1" applyBorder="1" applyProtection="1">
      <protection locked="0"/>
    </xf>
    <xf numFmtId="10" fontId="112" fillId="79" borderId="98" xfId="948" applyNumberFormat="1" applyFont="1" applyFill="1" applyBorder="1" applyAlignment="1" applyProtection="1">
      <alignment horizontal="right" vertical="center"/>
    </xf>
    <xf numFmtId="0" fontId="103" fillId="0" borderId="65" xfId="0" applyFont="1" applyBorder="1" applyAlignment="1">
      <alignment horizontal="left" vertical="center" wrapText="1"/>
    </xf>
    <xf numFmtId="0" fontId="103" fillId="0" borderId="64" xfId="0" applyFont="1" applyBorder="1" applyAlignment="1">
      <alignment horizontal="left" vertical="center" wrapText="1"/>
    </xf>
    <xf numFmtId="0" fontId="140" fillId="0" borderId="160" xfId="0" applyFont="1" applyBorder="1" applyAlignment="1">
      <alignment horizontal="center" vertical="center"/>
    </xf>
    <xf numFmtId="0" fontId="140" fillId="0" borderId="29" xfId="0" applyFont="1" applyBorder="1" applyAlignment="1">
      <alignment horizontal="center" vertical="center"/>
    </xf>
    <xf numFmtId="0" fontId="140" fillId="0" borderId="161" xfId="0" applyFont="1" applyBorder="1" applyAlignment="1">
      <alignment horizontal="center" vertical="center"/>
    </xf>
    <xf numFmtId="0" fontId="141" fillId="0" borderId="160" xfId="0" applyFont="1" applyBorder="1" applyAlignment="1">
      <alignment horizontal="center" wrapText="1"/>
    </xf>
    <xf numFmtId="0" fontId="141" fillId="0" borderId="29" xfId="0" applyFont="1" applyBorder="1" applyAlignment="1">
      <alignment horizontal="center" wrapText="1"/>
    </xf>
    <xf numFmtId="0" fontId="141" fillId="0" borderId="161" xfId="0" applyFont="1" applyBorder="1" applyAlignment="1">
      <alignment horizontal="center" wrapText="1"/>
    </xf>
    <xf numFmtId="164" fontId="0" fillId="0" borderId="99" xfId="7" applyNumberFormat="1" applyFont="1" applyBorder="1" applyAlignment="1">
      <alignment horizontal="right"/>
    </xf>
    <xf numFmtId="164" fontId="0" fillId="0" borderId="96" xfId="7" applyNumberFormat="1" applyFont="1" applyBorder="1" applyAlignment="1">
      <alignment horizontal="right"/>
    </xf>
    <xf numFmtId="164" fontId="0" fillId="0" borderId="97" xfId="7" applyNumberFormat="1" applyFont="1" applyBorder="1" applyAlignment="1">
      <alignment horizontal="right"/>
    </xf>
    <xf numFmtId="164" fontId="0" fillId="0" borderId="140" xfId="7" applyNumberFormat="1" applyFont="1" applyBorder="1" applyAlignment="1">
      <alignment horizontal="right"/>
    </xf>
    <xf numFmtId="164" fontId="0" fillId="0" borderId="141" xfId="7" applyNumberFormat="1" applyFont="1" applyBorder="1" applyAlignment="1">
      <alignment horizontal="right"/>
    </xf>
    <xf numFmtId="164" fontId="0" fillId="0" borderId="142" xfId="7" applyNumberFormat="1" applyFont="1" applyBorder="1" applyAlignment="1">
      <alignment horizontal="right"/>
    </xf>
    <xf numFmtId="0" fontId="0" fillId="0" borderId="139" xfId="0" applyBorder="1" applyAlignment="1">
      <alignment horizontal="center" vertical="center"/>
    </xf>
    <xf numFmtId="0" fontId="127" fillId="0" borderId="93" xfId="0" applyFont="1" applyBorder="1" applyAlignment="1">
      <alignment horizontal="center" vertical="center"/>
    </xf>
    <xf numFmtId="0" fontId="127" fillId="0" borderId="7" xfId="0" applyFont="1" applyBorder="1" applyAlignment="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0" fillId="0" borderId="99"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127" fillId="0" borderId="143" xfId="0" applyFont="1" applyBorder="1" applyAlignment="1">
      <alignment horizontal="center" vertical="center" wrapText="1"/>
    </xf>
    <xf numFmtId="0" fontId="127" fillId="0" borderId="7" xfId="0" applyFont="1" applyBorder="1" applyAlignment="1">
      <alignment horizontal="center" vertical="center" wrapText="1"/>
    </xf>
    <xf numFmtId="0" fontId="0" fillId="0" borderId="129" xfId="0" applyBorder="1" applyAlignment="1">
      <alignment horizontal="center" vertical="center"/>
    </xf>
    <xf numFmtId="0" fontId="0" fillId="0" borderId="11" xfId="0" applyBorder="1" applyAlignment="1">
      <alignment horizontal="center" vertical="center"/>
    </xf>
    <xf numFmtId="0" fontId="0" fillId="0" borderId="139" xfId="0" applyBorder="1" applyAlignment="1">
      <alignment horizontal="center" vertical="center" wrapText="1"/>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8" xfId="0" applyFont="1" applyFill="1" applyBorder="1" applyAlignment="1">
      <alignment horizontal="center" vertical="center" wrapText="1"/>
    </xf>
    <xf numFmtId="0" fontId="4" fillId="0" borderId="99" xfId="0" applyFont="1" applyFill="1" applyBorder="1" applyAlignment="1">
      <alignment horizontal="center"/>
    </xf>
    <xf numFmtId="0" fontId="4" fillId="0" borderId="21" xfId="0" applyFont="1" applyFill="1" applyBorder="1" applyAlignment="1">
      <alignment horizontal="center"/>
    </xf>
    <xf numFmtId="0" fontId="6" fillId="36" borderId="117"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4" xfId="0" applyFont="1" applyFill="1" applyBorder="1" applyAlignment="1">
      <alignment horizontal="center" vertical="center" wrapText="1"/>
    </xf>
    <xf numFmtId="0" fontId="6" fillId="36" borderId="97" xfId="0" applyFont="1" applyFill="1" applyBorder="1" applyAlignment="1">
      <alignment horizontal="center" vertical="center" wrapText="1"/>
    </xf>
    <xf numFmtId="0" fontId="100" fillId="3" borderId="66" xfId="13" applyFont="1" applyFill="1" applyBorder="1" applyAlignment="1" applyProtection="1">
      <alignment horizontal="center" vertical="center" wrapText="1"/>
      <protection locked="0"/>
    </xf>
    <xf numFmtId="0" fontId="100" fillId="3" borderId="6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4" fontId="15" fillId="0" borderId="89" xfId="1" applyNumberFormat="1" applyFont="1" applyFill="1" applyBorder="1" applyAlignment="1" applyProtection="1">
      <alignment horizontal="center" vertical="center" wrapText="1"/>
      <protection locked="0"/>
    </xf>
    <xf numFmtId="164" fontId="15" fillId="0" borderId="9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59" xfId="7" applyNumberFormat="1" applyFont="1" applyFill="1" applyBorder="1" applyAlignment="1">
      <alignment horizontal="center" vertical="center" wrapText="1"/>
    </xf>
    <xf numFmtId="164" fontId="4" fillId="0" borderId="55" xfId="7" applyNumberFormat="1" applyFont="1" applyFill="1" applyBorder="1" applyAlignment="1">
      <alignment horizontal="center" vertical="center" wrapText="1"/>
    </xf>
    <xf numFmtId="164" fontId="4" fillId="0" borderId="105" xfId="7" applyNumberFormat="1" applyFont="1" applyFill="1" applyBorder="1" applyAlignment="1">
      <alignment horizontal="center" vertical="center" wrapText="1"/>
    </xf>
    <xf numFmtId="0" fontId="14" fillId="0" borderId="54" xfId="0" applyFont="1" applyFill="1" applyBorder="1" applyAlignment="1">
      <alignment horizontal="left" vertical="center"/>
    </xf>
    <xf numFmtId="0" fontId="14" fillId="0" borderId="55" xfId="0" applyFont="1" applyFill="1" applyBorder="1" applyAlignment="1">
      <alignment horizontal="left" vertical="center"/>
    </xf>
    <xf numFmtId="0" fontId="4" fillId="0" borderId="55"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3" xfId="0" applyFont="1" applyBorder="1" applyAlignment="1">
      <alignment horizontal="center" vertical="center" wrapText="1"/>
    </xf>
    <xf numFmtId="0" fontId="118" fillId="0" borderId="120" xfId="0" applyNumberFormat="1" applyFont="1" applyFill="1" applyBorder="1" applyAlignment="1">
      <alignment horizontal="left" vertical="center" wrapText="1"/>
    </xf>
    <xf numFmtId="0" fontId="118" fillId="0" borderId="121" xfId="0" applyNumberFormat="1" applyFont="1" applyFill="1" applyBorder="1" applyAlignment="1">
      <alignment horizontal="left" vertical="center" wrapText="1"/>
    </xf>
    <xf numFmtId="0" fontId="118" fillId="0" borderId="123" xfId="0" applyNumberFormat="1" applyFont="1" applyFill="1" applyBorder="1" applyAlignment="1">
      <alignment horizontal="left" vertical="center" wrapText="1"/>
    </xf>
    <xf numFmtId="0" fontId="118" fillId="0" borderId="124" xfId="0" applyNumberFormat="1" applyFont="1" applyFill="1" applyBorder="1" applyAlignment="1">
      <alignment horizontal="left" vertical="center" wrapText="1"/>
    </xf>
    <xf numFmtId="0" fontId="118" fillId="0" borderId="126" xfId="0" applyNumberFormat="1" applyFont="1" applyFill="1" applyBorder="1" applyAlignment="1">
      <alignment horizontal="left" vertical="center" wrapText="1"/>
    </xf>
    <xf numFmtId="0" fontId="118" fillId="0" borderId="127" xfId="0" applyNumberFormat="1" applyFont="1" applyFill="1" applyBorder="1" applyAlignment="1">
      <alignment horizontal="left" vertical="center" wrapText="1"/>
    </xf>
    <xf numFmtId="0" fontId="119" fillId="0" borderId="146" xfId="0" applyFont="1" applyFill="1" applyBorder="1" applyAlignment="1">
      <alignment horizontal="center" vertical="center" wrapText="1"/>
    </xf>
    <xf numFmtId="0" fontId="119" fillId="0" borderId="145" xfId="0" applyFont="1" applyFill="1" applyBorder="1" applyAlignment="1">
      <alignment horizontal="center" vertical="center" wrapText="1"/>
    </xf>
    <xf numFmtId="0" fontId="119" fillId="0" borderId="122" xfId="0" applyFont="1" applyFill="1" applyBorder="1" applyAlignment="1">
      <alignment horizontal="center" vertical="center" wrapText="1"/>
    </xf>
    <xf numFmtId="0" fontId="119" fillId="0" borderId="53" xfId="0" applyFont="1" applyFill="1" applyBorder="1" applyAlignment="1">
      <alignment horizontal="center" vertical="center" wrapText="1"/>
    </xf>
    <xf numFmtId="0" fontId="119" fillId="0" borderId="125"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48"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47" xfId="0" applyFont="1" applyBorder="1" applyAlignment="1">
      <alignment horizontal="center" vertical="center" wrapText="1"/>
    </xf>
    <xf numFmtId="0" fontId="115" fillId="0" borderId="150" xfId="0" applyFont="1" applyBorder="1" applyAlignment="1">
      <alignment horizontal="center" vertical="center" wrapText="1"/>
    </xf>
    <xf numFmtId="0" fontId="115" fillId="0" borderId="149" xfId="0" applyFont="1" applyBorder="1" applyAlignment="1">
      <alignment horizontal="center" vertical="center" wrapText="1"/>
    </xf>
    <xf numFmtId="0" fontId="123" fillId="0" borderId="147" xfId="0" applyFont="1" applyFill="1" applyBorder="1" applyAlignment="1">
      <alignment horizontal="center" vertical="center"/>
    </xf>
    <xf numFmtId="0" fontId="117" fillId="0" borderId="146" xfId="0" applyFont="1" applyFill="1" applyBorder="1" applyAlignment="1">
      <alignment horizontal="center" vertical="center"/>
    </xf>
    <xf numFmtId="0" fontId="117" fillId="0" borderId="151" xfId="0" applyFont="1" applyFill="1" applyBorder="1" applyAlignment="1">
      <alignment horizontal="center" vertical="center"/>
    </xf>
    <xf numFmtId="0" fontId="117" fillId="0" borderId="53" xfId="0" applyFont="1" applyFill="1" applyBorder="1" applyAlignment="1">
      <alignment horizontal="center" vertical="center"/>
    </xf>
    <xf numFmtId="0" fontId="117" fillId="0" borderId="11" xfId="0" applyFont="1" applyFill="1" applyBorder="1" applyAlignment="1">
      <alignment horizontal="center" vertical="center"/>
    </xf>
    <xf numFmtId="0" fontId="118" fillId="0" borderId="147" xfId="0" applyFont="1" applyFill="1" applyBorder="1" applyAlignment="1">
      <alignment horizontal="center" vertical="center" wrapText="1"/>
    </xf>
    <xf numFmtId="0" fontId="118" fillId="0" borderId="146" xfId="0" applyFont="1" applyFill="1" applyBorder="1" applyAlignment="1">
      <alignment horizontal="center" vertical="center" wrapText="1"/>
    </xf>
    <xf numFmtId="0" fontId="118" fillId="0" borderId="151"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129" xfId="0" applyFont="1" applyFill="1" applyBorder="1" applyAlignment="1">
      <alignment horizontal="center" vertical="center" wrapText="1"/>
    </xf>
    <xf numFmtId="0" fontId="118" fillId="0" borderId="53"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5" fillId="0" borderId="150" xfId="0" applyFont="1" applyFill="1" applyBorder="1" applyAlignment="1">
      <alignment horizontal="center" vertical="center" wrapText="1"/>
    </xf>
    <xf numFmtId="0" fontId="115" fillId="0" borderId="152" xfId="0" applyFont="1" applyFill="1" applyBorder="1" applyAlignment="1">
      <alignment horizontal="center" vertical="center" wrapText="1"/>
    </xf>
    <xf numFmtId="0" fontId="118" fillId="0" borderId="130"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5" fillId="0" borderId="130" xfId="0" applyFont="1" applyFill="1" applyBorder="1" applyAlignment="1">
      <alignment horizontal="center" vertical="center" wrapText="1"/>
    </xf>
    <xf numFmtId="0" fontId="115" fillId="0" borderId="146"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151" xfId="0" applyFont="1" applyFill="1" applyBorder="1" applyAlignment="1">
      <alignment horizontal="center" vertical="center" wrapText="1"/>
    </xf>
    <xf numFmtId="0" fontId="115" fillId="0" borderId="11" xfId="0" applyFont="1" applyBorder="1" applyAlignment="1">
      <alignment horizontal="center" vertical="center" wrapText="1"/>
    </xf>
    <xf numFmtId="0" fontId="115" fillId="0" borderId="156" xfId="0" applyFont="1" applyBorder="1" applyAlignment="1">
      <alignment horizontal="center" vertical="center" wrapText="1"/>
    </xf>
    <xf numFmtId="0" fontId="115" fillId="0" borderId="54" xfId="0" applyFont="1" applyFill="1" applyBorder="1" applyAlignment="1">
      <alignment horizontal="center" vertical="center" wrapText="1"/>
    </xf>
    <xf numFmtId="0" fontId="115" fillId="0" borderId="55" xfId="0" applyFont="1" applyFill="1" applyBorder="1" applyAlignment="1">
      <alignment horizontal="center" vertical="center" wrapText="1"/>
    </xf>
    <xf numFmtId="0" fontId="115" fillId="0" borderId="105" xfId="0" applyFont="1" applyFill="1" applyBorder="1" applyAlignment="1">
      <alignment horizontal="center" vertical="center" wrapText="1"/>
    </xf>
    <xf numFmtId="0" fontId="118" fillId="0" borderId="54" xfId="0" applyNumberFormat="1" applyFont="1" applyFill="1" applyBorder="1" applyAlignment="1">
      <alignment horizontal="left" vertical="top" wrapText="1"/>
    </xf>
    <xf numFmtId="0" fontId="118" fillId="0" borderId="105" xfId="0" applyNumberFormat="1" applyFont="1" applyFill="1" applyBorder="1" applyAlignment="1">
      <alignment horizontal="left" vertical="top" wrapText="1"/>
    </xf>
    <xf numFmtId="0" fontId="118" fillId="0" borderId="62" xfId="0" applyNumberFormat="1" applyFont="1" applyFill="1" applyBorder="1" applyAlignment="1">
      <alignment horizontal="left" vertical="top" wrapText="1"/>
    </xf>
    <xf numFmtId="0" fontId="118" fillId="0" borderId="91" xfId="0" applyNumberFormat="1" applyFont="1" applyFill="1" applyBorder="1" applyAlignment="1">
      <alignment horizontal="left" vertical="top" wrapText="1"/>
    </xf>
    <xf numFmtId="0" fontId="118" fillId="0" borderId="119" xfId="0" applyNumberFormat="1" applyFont="1" applyFill="1" applyBorder="1" applyAlignment="1">
      <alignment horizontal="left" vertical="top" wrapText="1"/>
    </xf>
    <xf numFmtId="0" fontId="118" fillId="0" borderId="158" xfId="0" applyNumberFormat="1" applyFont="1" applyFill="1" applyBorder="1" applyAlignment="1">
      <alignment horizontal="left" vertical="top" wrapText="1"/>
    </xf>
    <xf numFmtId="0" fontId="115" fillId="0" borderId="148" xfId="0" applyFont="1" applyFill="1" applyBorder="1" applyAlignment="1">
      <alignment horizontal="center" vertical="center" wrapText="1"/>
    </xf>
    <xf numFmtId="0" fontId="118" fillId="0" borderId="159" xfId="0" applyFont="1" applyFill="1" applyBorder="1" applyAlignment="1">
      <alignment horizontal="center" vertical="center" wrapText="1"/>
    </xf>
    <xf numFmtId="0" fontId="118" fillId="0" borderId="68" xfId="0" applyFont="1" applyFill="1" applyBorder="1" applyAlignment="1">
      <alignment horizontal="center" vertical="center" wrapText="1"/>
    </xf>
    <xf numFmtId="0" fontId="115" fillId="0" borderId="146" xfId="0" applyFont="1" applyBorder="1" applyAlignment="1">
      <alignment horizontal="center" vertical="top" wrapText="1"/>
    </xf>
    <xf numFmtId="0" fontId="115" fillId="0" borderId="145" xfId="0" applyFont="1" applyBorder="1" applyAlignment="1">
      <alignment horizontal="center" vertical="top" wrapText="1"/>
    </xf>
    <xf numFmtId="0" fontId="115" fillId="0" borderId="146" xfId="0" applyFont="1" applyFill="1" applyBorder="1" applyAlignment="1">
      <alignment horizontal="center" vertical="top" wrapText="1"/>
    </xf>
    <xf numFmtId="0" fontId="115" fillId="0" borderId="152" xfId="0" applyFont="1" applyFill="1" applyBorder="1" applyAlignment="1">
      <alignment horizontal="center" vertical="top" wrapText="1"/>
    </xf>
    <xf numFmtId="0" fontId="115" fillId="0" borderId="149" xfId="0" applyFont="1" applyFill="1" applyBorder="1" applyAlignment="1">
      <alignment horizontal="center" vertical="top" wrapText="1"/>
    </xf>
    <xf numFmtId="0" fontId="104" fillId="0" borderId="131" xfId="0" applyNumberFormat="1" applyFont="1" applyFill="1" applyBorder="1" applyAlignment="1">
      <alignment horizontal="left" vertical="top" wrapText="1"/>
    </xf>
    <xf numFmtId="0" fontId="104" fillId="0" borderId="132" xfId="0" applyNumberFormat="1" applyFont="1" applyFill="1" applyBorder="1" applyAlignment="1">
      <alignment horizontal="left" vertical="top" wrapText="1"/>
    </xf>
    <xf numFmtId="0" fontId="121" fillId="0" borderId="147" xfId="0" applyFont="1" applyBorder="1" applyAlignment="1">
      <alignment horizontal="center" vertical="center"/>
    </xf>
    <xf numFmtId="0" fontId="120" fillId="0" borderId="147" xfId="0" applyFont="1" applyBorder="1" applyAlignment="1">
      <alignment horizontal="center" vertical="center" wrapText="1"/>
    </xf>
    <xf numFmtId="0" fontId="120" fillId="0" borderId="148" xfId="0" applyFont="1" applyBorder="1" applyAlignment="1">
      <alignment horizontal="center" vertical="center" wrapText="1"/>
    </xf>
    <xf numFmtId="0" fontId="104" fillId="0" borderId="69" xfId="0" applyFont="1" applyFill="1" applyBorder="1" applyAlignment="1">
      <alignment horizontal="center" vertical="center"/>
    </xf>
    <xf numFmtId="0" fontId="104" fillId="0" borderId="70" xfId="0" applyFont="1" applyFill="1" applyBorder="1" applyAlignment="1">
      <alignment horizontal="center" vertical="center"/>
    </xf>
    <xf numFmtId="0" fontId="104" fillId="0" borderId="71" xfId="0" applyFont="1" applyFill="1" applyBorder="1" applyAlignment="1">
      <alignment horizontal="center" vertical="center"/>
    </xf>
    <xf numFmtId="0" fontId="105" fillId="0" borderId="98" xfId="0" applyFont="1" applyFill="1" applyBorder="1" applyAlignment="1">
      <alignment horizontal="left" vertical="center" wrapText="1"/>
    </xf>
    <xf numFmtId="0" fontId="104" fillId="76" borderId="72" xfId="0" applyFont="1" applyFill="1" applyBorder="1" applyAlignment="1">
      <alignment horizontal="center" vertical="center" wrapText="1"/>
    </xf>
    <xf numFmtId="0" fontId="104" fillId="76" borderId="73" xfId="0" applyFont="1" applyFill="1" applyBorder="1" applyAlignment="1">
      <alignment horizontal="center" vertical="center" wrapText="1"/>
    </xf>
    <xf numFmtId="0" fontId="104" fillId="76" borderId="74" xfId="0" applyFont="1" applyFill="1" applyBorder="1" applyAlignment="1">
      <alignment horizontal="center" vertical="center" wrapText="1"/>
    </xf>
    <xf numFmtId="0" fontId="105" fillId="0" borderId="53" xfId="0" applyFont="1" applyFill="1" applyBorder="1" applyAlignment="1">
      <alignment horizontal="left" vertical="center" wrapText="1"/>
    </xf>
    <xf numFmtId="0" fontId="105" fillId="0" borderId="11" xfId="0" applyFont="1" applyFill="1" applyBorder="1" applyAlignment="1">
      <alignment horizontal="left" vertical="center" wrapText="1"/>
    </xf>
    <xf numFmtId="0" fontId="105" fillId="0" borderId="99" xfId="0" applyFont="1" applyFill="1" applyBorder="1" applyAlignment="1">
      <alignment horizontal="left" vertical="center" wrapText="1"/>
    </xf>
    <xf numFmtId="0" fontId="105" fillId="0" borderId="97" xfId="0" applyFont="1" applyFill="1" applyBorder="1" applyAlignment="1">
      <alignment horizontal="left" vertical="center" wrapText="1"/>
    </xf>
    <xf numFmtId="0" fontId="105" fillId="3" borderId="99" xfId="0" applyFont="1" applyFill="1" applyBorder="1" applyAlignment="1">
      <alignment vertical="center" wrapText="1"/>
    </xf>
    <xf numFmtId="0" fontId="105" fillId="3" borderId="97" xfId="0" applyFont="1" applyFill="1" applyBorder="1" applyAlignment="1">
      <alignment vertical="center" wrapText="1"/>
    </xf>
    <xf numFmtId="0" fontId="125" fillId="3" borderId="99" xfId="0" applyFont="1" applyFill="1" applyBorder="1" applyAlignment="1">
      <alignment vertical="center" wrapText="1"/>
    </xf>
    <xf numFmtId="0" fontId="125" fillId="3" borderId="97" xfId="0" applyFont="1" applyFill="1" applyBorder="1" applyAlignment="1">
      <alignment vertical="center" wrapText="1"/>
    </xf>
    <xf numFmtId="0" fontId="105" fillId="0" borderId="99" xfId="0" applyFont="1" applyFill="1" applyBorder="1" applyAlignment="1">
      <alignment horizontal="left"/>
    </xf>
    <xf numFmtId="0" fontId="105" fillId="0" borderId="97" xfId="0" applyFont="1" applyFill="1" applyBorder="1" applyAlignment="1">
      <alignment horizontal="left"/>
    </xf>
    <xf numFmtId="0" fontId="105" fillId="82" borderId="99" xfId="0" applyFont="1" applyFill="1" applyBorder="1" applyAlignment="1">
      <alignment vertical="center" wrapText="1"/>
    </xf>
    <xf numFmtId="0" fontId="105" fillId="82" borderId="97" xfId="0" applyFont="1" applyFill="1" applyBorder="1" applyAlignment="1">
      <alignment vertical="center" wrapText="1"/>
    </xf>
    <xf numFmtId="0" fontId="105" fillId="82" borderId="140" xfId="0" applyFont="1" applyFill="1" applyBorder="1" applyAlignment="1">
      <alignment horizontal="left" vertical="center" wrapText="1"/>
    </xf>
    <xf numFmtId="0" fontId="105" fillId="82" borderId="141" xfId="0" applyFont="1" applyFill="1" applyBorder="1" applyAlignment="1">
      <alignment horizontal="left" vertical="center" wrapText="1"/>
    </xf>
    <xf numFmtId="0" fontId="105" fillId="82" borderId="142" xfId="0" applyFont="1" applyFill="1" applyBorder="1" applyAlignment="1">
      <alignment horizontal="left" vertical="center" wrapText="1"/>
    </xf>
    <xf numFmtId="0" fontId="105" fillId="3" borderId="76" xfId="0" applyFont="1" applyFill="1" applyBorder="1" applyAlignment="1">
      <alignment horizontal="left" vertical="center" wrapText="1"/>
    </xf>
    <xf numFmtId="0" fontId="105" fillId="3" borderId="77" xfId="0" applyFont="1" applyFill="1" applyBorder="1" applyAlignment="1">
      <alignment horizontal="left" vertical="center" wrapText="1"/>
    </xf>
    <xf numFmtId="0" fontId="105" fillId="82" borderId="79" xfId="0" applyFont="1" applyFill="1" applyBorder="1" applyAlignment="1">
      <alignment horizontal="left" vertical="center" wrapText="1"/>
    </xf>
    <xf numFmtId="0" fontId="105" fillId="82" borderId="80" xfId="0" applyFont="1" applyFill="1" applyBorder="1" applyAlignment="1">
      <alignment horizontal="left" vertical="center" wrapText="1"/>
    </xf>
    <xf numFmtId="0" fontId="105" fillId="82" borderId="53" xfId="0" applyFont="1" applyFill="1" applyBorder="1" applyAlignment="1">
      <alignment vertical="center" wrapText="1"/>
    </xf>
    <xf numFmtId="0" fontId="105" fillId="82" borderId="11" xfId="0" applyFont="1" applyFill="1" applyBorder="1" applyAlignment="1">
      <alignment vertical="center" wrapText="1"/>
    </xf>
    <xf numFmtId="0" fontId="105" fillId="0" borderId="76" xfId="0" applyFont="1" applyFill="1" applyBorder="1" applyAlignment="1">
      <alignment horizontal="left" vertical="center" wrapText="1"/>
    </xf>
    <xf numFmtId="0" fontId="105" fillId="0" borderId="77" xfId="0" applyFont="1" applyFill="1" applyBorder="1" applyAlignment="1">
      <alignment horizontal="left" vertical="center" wrapText="1"/>
    </xf>
    <xf numFmtId="0" fontId="105" fillId="3" borderId="99" xfId="0" applyFont="1" applyFill="1" applyBorder="1" applyAlignment="1">
      <alignment horizontal="left" vertical="center" wrapText="1"/>
    </xf>
    <xf numFmtId="0" fontId="105" fillId="3" borderId="97" xfId="0" applyFont="1" applyFill="1" applyBorder="1" applyAlignment="1">
      <alignment horizontal="left" vertical="center" wrapText="1"/>
    </xf>
    <xf numFmtId="0" fontId="104" fillId="76" borderId="81"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82" xfId="0" applyFont="1" applyFill="1" applyBorder="1" applyAlignment="1">
      <alignment horizontal="center" vertical="center" wrapText="1"/>
    </xf>
    <xf numFmtId="0" fontId="105" fillId="77" borderId="99" xfId="0" applyFont="1" applyFill="1" applyBorder="1" applyAlignment="1">
      <alignment vertical="center" wrapText="1"/>
    </xf>
    <xf numFmtId="0" fontId="105" fillId="77" borderId="97" xfId="0" applyFont="1" applyFill="1" applyBorder="1" applyAlignment="1">
      <alignment vertical="center" wrapText="1"/>
    </xf>
    <xf numFmtId="0" fontId="105" fillId="0" borderId="99" xfId="0" applyFont="1" applyFill="1" applyBorder="1" applyAlignment="1">
      <alignment vertical="center" wrapText="1"/>
    </xf>
    <xf numFmtId="0" fontId="105" fillId="0" borderId="97" xfId="0" applyFont="1" applyFill="1" applyBorder="1" applyAlignment="1">
      <alignment vertical="center" wrapText="1"/>
    </xf>
    <xf numFmtId="0" fontId="104" fillId="76" borderId="86" xfId="0" applyFont="1" applyFill="1" applyBorder="1" applyAlignment="1">
      <alignment horizontal="center" vertical="center"/>
    </xf>
    <xf numFmtId="0" fontId="104" fillId="76" borderId="87" xfId="0" applyFont="1" applyFill="1" applyBorder="1" applyAlignment="1">
      <alignment horizontal="center" vertical="center"/>
    </xf>
    <xf numFmtId="0" fontId="104" fillId="76" borderId="88" xfId="0" applyFont="1" applyFill="1" applyBorder="1" applyAlignment="1">
      <alignment horizontal="center" vertical="center"/>
    </xf>
    <xf numFmtId="0" fontId="104" fillId="76" borderId="147" xfId="0" applyFont="1" applyFill="1" applyBorder="1" applyAlignment="1">
      <alignment horizontal="center" vertical="center" wrapText="1"/>
    </xf>
    <xf numFmtId="0" fontId="104" fillId="0" borderId="147" xfId="0" applyFont="1" applyFill="1" applyBorder="1" applyAlignment="1">
      <alignment horizontal="center" vertical="center"/>
    </xf>
    <xf numFmtId="0" fontId="105" fillId="0" borderId="150" xfId="13" applyFont="1" applyFill="1" applyBorder="1" applyAlignment="1" applyProtection="1">
      <alignment horizontal="left" vertical="top" wrapText="1"/>
      <protection locked="0"/>
    </xf>
    <xf numFmtId="0" fontId="105" fillId="0" borderId="149" xfId="13" applyFont="1" applyFill="1" applyBorder="1" applyAlignment="1" applyProtection="1">
      <alignment horizontal="left" vertical="top" wrapText="1"/>
      <protection locked="0"/>
    </xf>
    <xf numFmtId="0" fontId="105" fillId="3" borderId="150" xfId="13" applyFont="1" applyFill="1" applyBorder="1" applyAlignment="1" applyProtection="1">
      <alignment horizontal="left" vertical="top" wrapText="1"/>
      <protection locked="0"/>
    </xf>
    <xf numFmtId="0" fontId="105" fillId="3" borderId="149" xfId="13" applyFont="1" applyFill="1" applyBorder="1" applyAlignment="1" applyProtection="1">
      <alignment horizontal="left" vertical="top" wrapText="1"/>
      <protection locked="0"/>
    </xf>
    <xf numFmtId="0" fontId="104" fillId="0" borderId="84" xfId="0" applyFont="1" applyFill="1" applyBorder="1" applyAlignment="1">
      <alignment horizontal="center" vertical="center"/>
    </xf>
    <xf numFmtId="49" fontId="105" fillId="0" borderId="0" xfId="0" applyNumberFormat="1" applyFont="1" applyFill="1" applyBorder="1" applyAlignment="1">
      <alignment horizontal="center" vertical="center"/>
    </xf>
    <xf numFmtId="0" fontId="104" fillId="76" borderId="150" xfId="0" applyFont="1" applyFill="1" applyBorder="1" applyAlignment="1">
      <alignment horizontal="center" vertical="center" wrapText="1"/>
    </xf>
    <xf numFmtId="0" fontId="104" fillId="76" borderId="149" xfId="0" applyFont="1" applyFill="1" applyBorder="1" applyAlignment="1">
      <alignment horizontal="center" vertical="center" wrapText="1"/>
    </xf>
    <xf numFmtId="0" fontId="105" fillId="0" borderId="150" xfId="0" applyNumberFormat="1" applyFont="1" applyFill="1" applyBorder="1" applyAlignment="1">
      <alignment horizontal="left" vertical="center" wrapText="1"/>
    </xf>
    <xf numFmtId="0" fontId="105" fillId="0" borderId="149" xfId="0" applyNumberFormat="1" applyFont="1" applyFill="1" applyBorder="1" applyAlignment="1">
      <alignment horizontal="left" vertical="center" wrapText="1"/>
    </xf>
    <xf numFmtId="0" fontId="105" fillId="0" borderId="147" xfId="0" applyFont="1" applyFill="1" applyBorder="1" applyAlignment="1">
      <alignment horizontal="left" vertical="top" wrapText="1"/>
    </xf>
    <xf numFmtId="0" fontId="105" fillId="0" borderId="150" xfId="0" applyFont="1" applyFill="1" applyBorder="1" applyAlignment="1">
      <alignment horizontal="left" vertical="top" wrapText="1"/>
    </xf>
    <xf numFmtId="0" fontId="105" fillId="0" borderId="147" xfId="0" applyFont="1" applyFill="1" applyBorder="1" applyAlignment="1">
      <alignment horizontal="left" vertical="center" wrapText="1"/>
    </xf>
    <xf numFmtId="0" fontId="105" fillId="0" borderId="147" xfId="0" applyNumberFormat="1" applyFont="1" applyFill="1" applyBorder="1" applyAlignment="1">
      <alignment horizontal="left" vertical="top" wrapText="1"/>
    </xf>
    <xf numFmtId="0" fontId="105" fillId="0" borderId="147" xfId="0" applyFont="1" applyBorder="1" applyAlignment="1">
      <alignment horizontal="center"/>
    </xf>
    <xf numFmtId="0" fontId="105" fillId="0" borderId="150" xfId="0" applyFont="1" applyFill="1" applyBorder="1" applyAlignment="1">
      <alignment horizontal="left" vertical="center" wrapText="1"/>
    </xf>
    <xf numFmtId="0" fontId="105" fillId="0" borderId="149" xfId="0" applyFont="1" applyFill="1" applyBorder="1" applyAlignment="1">
      <alignment horizontal="left" vertical="center" wrapText="1"/>
    </xf>
    <xf numFmtId="0" fontId="105" fillId="0" borderId="150" xfId="0" applyNumberFormat="1" applyFont="1" applyFill="1" applyBorder="1" applyAlignment="1">
      <alignment horizontal="left" vertical="top" wrapText="1"/>
    </xf>
    <xf numFmtId="0" fontId="105" fillId="0" borderId="149" xfId="0" applyNumberFormat="1" applyFont="1" applyFill="1" applyBorder="1" applyAlignment="1">
      <alignment horizontal="left" vertical="top"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55" zoomScaleNormal="55" workbookViewId="0">
      <pane xSplit="1" ySplit="7" topLeftCell="B8" activePane="bottomRight" state="frozen"/>
      <selection activeCell="B1" sqref="B1"/>
      <selection pane="topRight" activeCell="B1" sqref="B1"/>
      <selection pane="bottomLeft" activeCell="B1" sqref="B1"/>
      <selection pane="bottomRight" activeCell="C30" sqref="C30"/>
    </sheetView>
  </sheetViews>
  <sheetFormatPr defaultRowHeight="14.4"/>
  <cols>
    <col min="1" max="1" width="10.33203125" style="2" customWidth="1"/>
    <col min="2" max="2" width="153" bestFit="1" customWidth="1"/>
    <col min="3" max="3" width="39.44140625" customWidth="1"/>
    <col min="7" max="7" width="25" customWidth="1"/>
  </cols>
  <sheetData>
    <row r="1" spans="1:3">
      <c r="A1" s="9"/>
      <c r="B1" s="122" t="s">
        <v>159</v>
      </c>
      <c r="C1" s="54"/>
    </row>
    <row r="2" spans="1:3" s="119" customFormat="1">
      <c r="A2" s="162">
        <v>1</v>
      </c>
      <c r="B2" s="120" t="s">
        <v>160</v>
      </c>
      <c r="C2" s="117" t="s">
        <v>960</v>
      </c>
    </row>
    <row r="3" spans="1:3" s="119" customFormat="1">
      <c r="A3" s="162">
        <v>2</v>
      </c>
      <c r="B3" s="121" t="s">
        <v>161</v>
      </c>
      <c r="C3" s="117" t="s">
        <v>961</v>
      </c>
    </row>
    <row r="4" spans="1:3" s="119" customFormat="1">
      <c r="A4" s="162">
        <v>3</v>
      </c>
      <c r="B4" s="121" t="s">
        <v>162</v>
      </c>
      <c r="C4" s="117" t="s">
        <v>962</v>
      </c>
    </row>
    <row r="5" spans="1:3" s="119" customFormat="1">
      <c r="A5" s="163">
        <v>4</v>
      </c>
      <c r="B5" s="124" t="s">
        <v>163</v>
      </c>
      <c r="C5" s="117" t="s">
        <v>963</v>
      </c>
    </row>
    <row r="6" spans="1:3" s="123" customFormat="1" ht="65.25" customHeight="1">
      <c r="A6" s="768" t="s">
        <v>321</v>
      </c>
      <c r="B6" s="769"/>
      <c r="C6" s="769"/>
    </row>
    <row r="7" spans="1:3">
      <c r="A7" s="247" t="s">
        <v>251</v>
      </c>
      <c r="B7" s="248" t="s">
        <v>164</v>
      </c>
    </row>
    <row r="8" spans="1:3">
      <c r="A8" s="249">
        <v>1</v>
      </c>
      <c r="B8" s="245" t="s">
        <v>139</v>
      </c>
    </row>
    <row r="9" spans="1:3">
      <c r="A9" s="249">
        <v>2</v>
      </c>
      <c r="B9" s="245" t="s">
        <v>165</v>
      </c>
    </row>
    <row r="10" spans="1:3">
      <c r="A10" s="249">
        <v>3</v>
      </c>
      <c r="B10" s="245" t="s">
        <v>166</v>
      </c>
    </row>
    <row r="11" spans="1:3">
      <c r="A11" s="249">
        <v>4</v>
      </c>
      <c r="B11" s="245" t="s">
        <v>167</v>
      </c>
      <c r="C11" s="118"/>
    </row>
    <row r="12" spans="1:3">
      <c r="A12" s="249">
        <v>5</v>
      </c>
      <c r="B12" s="245" t="s">
        <v>107</v>
      </c>
    </row>
    <row r="13" spans="1:3">
      <c r="A13" s="249">
        <v>6</v>
      </c>
      <c r="B13" s="250" t="s">
        <v>91</v>
      </c>
    </row>
    <row r="14" spans="1:3">
      <c r="A14" s="249">
        <v>7</v>
      </c>
      <c r="B14" s="245" t="s">
        <v>168</v>
      </c>
    </row>
    <row r="15" spans="1:3">
      <c r="A15" s="249">
        <v>8</v>
      </c>
      <c r="B15" s="245" t="s">
        <v>171</v>
      </c>
    </row>
    <row r="16" spans="1:3">
      <c r="A16" s="249">
        <v>9</v>
      </c>
      <c r="B16" s="245" t="s">
        <v>85</v>
      </c>
    </row>
    <row r="17" spans="1:2">
      <c r="A17" s="251" t="s">
        <v>378</v>
      </c>
      <c r="B17" s="245" t="s">
        <v>358</v>
      </c>
    </row>
    <row r="18" spans="1:2">
      <c r="A18" s="249">
        <v>10</v>
      </c>
      <c r="B18" s="245" t="s">
        <v>172</v>
      </c>
    </row>
    <row r="19" spans="1:2">
      <c r="A19" s="249">
        <v>11</v>
      </c>
      <c r="B19" s="250" t="s">
        <v>155</v>
      </c>
    </row>
    <row r="20" spans="1:2">
      <c r="A20" s="249">
        <v>12</v>
      </c>
      <c r="B20" s="250" t="s">
        <v>152</v>
      </c>
    </row>
    <row r="21" spans="1:2">
      <c r="A21" s="249">
        <v>13</v>
      </c>
      <c r="B21" s="252" t="s">
        <v>297</v>
      </c>
    </row>
    <row r="22" spans="1:2">
      <c r="A22" s="249">
        <v>14</v>
      </c>
      <c r="B22" s="245" t="s">
        <v>351</v>
      </c>
    </row>
    <row r="23" spans="1:2">
      <c r="A23" s="253">
        <v>15</v>
      </c>
      <c r="B23" s="245" t="s">
        <v>74</v>
      </c>
    </row>
    <row r="24" spans="1:2">
      <c r="A24" s="253">
        <v>15.1</v>
      </c>
      <c r="B24" s="245" t="s">
        <v>387</v>
      </c>
    </row>
    <row r="25" spans="1:2">
      <c r="A25" s="253">
        <v>16</v>
      </c>
      <c r="B25" s="245" t="s">
        <v>453</v>
      </c>
    </row>
    <row r="26" spans="1:2">
      <c r="A26" s="253">
        <v>17</v>
      </c>
      <c r="B26" s="245" t="s">
        <v>677</v>
      </c>
    </row>
    <row r="27" spans="1:2">
      <c r="A27" s="253">
        <v>18</v>
      </c>
      <c r="B27" s="245" t="s">
        <v>939</v>
      </c>
    </row>
    <row r="28" spans="1:2">
      <c r="A28" s="253">
        <v>19</v>
      </c>
      <c r="B28" s="245" t="s">
        <v>940</v>
      </c>
    </row>
    <row r="29" spans="1:2">
      <c r="A29" s="253">
        <v>20</v>
      </c>
      <c r="B29" s="245" t="s">
        <v>941</v>
      </c>
    </row>
    <row r="30" spans="1:2">
      <c r="A30" s="253">
        <v>21</v>
      </c>
      <c r="B30" s="245" t="s">
        <v>546</v>
      </c>
    </row>
    <row r="31" spans="1:2">
      <c r="A31" s="253">
        <v>22</v>
      </c>
      <c r="B31" s="245" t="s">
        <v>942</v>
      </c>
    </row>
    <row r="32" spans="1:2" ht="26.4">
      <c r="A32" s="253">
        <v>23</v>
      </c>
      <c r="B32" s="577" t="s">
        <v>938</v>
      </c>
    </row>
    <row r="33" spans="1:2">
      <c r="A33" s="253">
        <v>24</v>
      </c>
      <c r="B33" s="245" t="s">
        <v>943</v>
      </c>
    </row>
    <row r="34" spans="1:2">
      <c r="A34" s="253">
        <v>25</v>
      </c>
      <c r="B34" s="245" t="s">
        <v>944</v>
      </c>
    </row>
    <row r="35" spans="1:2">
      <c r="A35" s="249">
        <v>26</v>
      </c>
      <c r="B35" s="245" t="s">
        <v>723</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6"/>
  <sheetViews>
    <sheetView zoomScaleNormal="100" workbookViewId="0">
      <pane xSplit="1" ySplit="5" topLeftCell="B6" activePane="bottomRight" state="frozen"/>
      <selection activeCell="C67" sqref="C67"/>
      <selection pane="topRight" activeCell="C67" sqref="C67"/>
      <selection pane="bottomLeft" activeCell="C67" sqref="C67"/>
      <selection pane="bottomRight" activeCell="C67" sqref="C67"/>
    </sheetView>
  </sheetViews>
  <sheetFormatPr defaultRowHeight="14.4"/>
  <cols>
    <col min="1" max="1" width="9.5546875" style="5" bestFit="1" customWidth="1"/>
    <col min="2" max="2" width="132.44140625" style="2" customWidth="1"/>
    <col min="3" max="3" width="18.44140625" style="2" customWidth="1"/>
  </cols>
  <sheetData>
    <row r="1" spans="1:6">
      <c r="A1" s="16" t="s">
        <v>108</v>
      </c>
      <c r="B1" s="15" t="str">
        <f>Info!C2</f>
        <v>სს "ხალიკ ბანკი საქართველო"</v>
      </c>
      <c r="D1" s="2"/>
      <c r="E1" s="2"/>
      <c r="F1" s="2"/>
    </row>
    <row r="2" spans="1:6" s="20" customFormat="1" ht="15.75" customHeight="1">
      <c r="A2" s="20" t="s">
        <v>109</v>
      </c>
      <c r="B2" s="303">
        <f>'1. key ratios'!B2</f>
        <v>45382</v>
      </c>
    </row>
    <row r="3" spans="1:6" s="20" customFormat="1" ht="15.75" customHeight="1"/>
    <row r="4" spans="1:6" ht="15" thickBot="1">
      <c r="A4" s="5" t="s">
        <v>257</v>
      </c>
      <c r="B4" s="29" t="s">
        <v>85</v>
      </c>
    </row>
    <row r="5" spans="1:6">
      <c r="A5" s="84" t="s">
        <v>25</v>
      </c>
      <c r="B5" s="85"/>
      <c r="C5" s="86" t="s">
        <v>26</v>
      </c>
    </row>
    <row r="6" spans="1:6">
      <c r="A6" s="87">
        <v>1</v>
      </c>
      <c r="B6" s="50" t="s">
        <v>27</v>
      </c>
      <c r="C6" s="649">
        <f>SUM(C7:C11)</f>
        <v>179884273.83795455</v>
      </c>
    </row>
    <row r="7" spans="1:6">
      <c r="A7" s="87">
        <v>2</v>
      </c>
      <c r="B7" s="47" t="s">
        <v>28</v>
      </c>
      <c r="C7" s="650">
        <v>76000000</v>
      </c>
    </row>
    <row r="8" spans="1:6">
      <c r="A8" s="87">
        <v>3</v>
      </c>
      <c r="B8" s="41" t="s">
        <v>29</v>
      </c>
      <c r="C8" s="650">
        <v>0</v>
      </c>
    </row>
    <row r="9" spans="1:6">
      <c r="A9" s="87">
        <v>4</v>
      </c>
      <c r="B9" s="41" t="s">
        <v>30</v>
      </c>
      <c r="C9" s="650">
        <v>1836363.8900000001</v>
      </c>
    </row>
    <row r="10" spans="1:6">
      <c r="A10" s="87">
        <v>5</v>
      </c>
      <c r="B10" s="41" t="s">
        <v>31</v>
      </c>
      <c r="C10" s="650">
        <v>0</v>
      </c>
    </row>
    <row r="11" spans="1:6">
      <c r="A11" s="87">
        <v>6</v>
      </c>
      <c r="B11" s="48" t="s">
        <v>32</v>
      </c>
      <c r="C11" s="650">
        <v>102047909.94795455</v>
      </c>
    </row>
    <row r="12" spans="1:6" s="4" customFormat="1">
      <c r="A12" s="87">
        <v>7</v>
      </c>
      <c r="B12" s="50" t="s">
        <v>33</v>
      </c>
      <c r="C12" s="651">
        <f>SUM(C13:C28)</f>
        <v>7111073.5</v>
      </c>
    </row>
    <row r="13" spans="1:6" s="4" customFormat="1">
      <c r="A13" s="87">
        <v>8</v>
      </c>
      <c r="B13" s="49" t="s">
        <v>34</v>
      </c>
      <c r="C13" s="650">
        <v>1836363.8900000001</v>
      </c>
    </row>
    <row r="14" spans="1:6" s="4" customFormat="1" ht="27.6">
      <c r="A14" s="87">
        <v>9</v>
      </c>
      <c r="B14" s="42" t="s">
        <v>35</v>
      </c>
      <c r="C14" s="650">
        <v>0</v>
      </c>
    </row>
    <row r="15" spans="1:6" s="4" customFormat="1">
      <c r="A15" s="87">
        <v>10</v>
      </c>
      <c r="B15" s="43" t="s">
        <v>36</v>
      </c>
      <c r="C15" s="650">
        <v>5274709.6100000003</v>
      </c>
    </row>
    <row r="16" spans="1:6" s="4" customFormat="1">
      <c r="A16" s="87">
        <v>11</v>
      </c>
      <c r="B16" s="44" t="s">
        <v>37</v>
      </c>
      <c r="C16" s="650">
        <v>0</v>
      </c>
    </row>
    <row r="17" spans="1:3" s="4" customFormat="1">
      <c r="A17" s="87">
        <v>12</v>
      </c>
      <c r="B17" s="43" t="s">
        <v>38</v>
      </c>
      <c r="C17" s="650">
        <v>0</v>
      </c>
    </row>
    <row r="18" spans="1:3" s="4" customFormat="1">
      <c r="A18" s="87">
        <v>13</v>
      </c>
      <c r="B18" s="43" t="s">
        <v>39</v>
      </c>
      <c r="C18" s="650">
        <v>0</v>
      </c>
    </row>
    <row r="19" spans="1:3" s="4" customFormat="1">
      <c r="A19" s="87">
        <v>14</v>
      </c>
      <c r="B19" s="43" t="s">
        <v>40</v>
      </c>
      <c r="C19" s="650">
        <v>0</v>
      </c>
    </row>
    <row r="20" spans="1:3" s="4" customFormat="1" ht="27.6">
      <c r="A20" s="87">
        <v>15</v>
      </c>
      <c r="B20" s="43" t="s">
        <v>41</v>
      </c>
      <c r="C20" s="650">
        <v>0</v>
      </c>
    </row>
    <row r="21" spans="1:3" s="4" customFormat="1" ht="27.6">
      <c r="A21" s="87">
        <v>16</v>
      </c>
      <c r="B21" s="42" t="s">
        <v>42</v>
      </c>
      <c r="C21" s="650">
        <v>0</v>
      </c>
    </row>
    <row r="22" spans="1:3" s="4" customFormat="1">
      <c r="A22" s="87">
        <v>17</v>
      </c>
      <c r="B22" s="88" t="s">
        <v>43</v>
      </c>
      <c r="C22" s="650">
        <v>0</v>
      </c>
    </row>
    <row r="23" spans="1:3" s="4" customFormat="1">
      <c r="A23" s="87">
        <v>18</v>
      </c>
      <c r="B23" s="578" t="s">
        <v>726</v>
      </c>
      <c r="C23" s="650">
        <v>0</v>
      </c>
    </row>
    <row r="24" spans="1:3" s="4" customFormat="1" ht="27.6">
      <c r="A24" s="87">
        <v>19</v>
      </c>
      <c r="B24" s="42" t="s">
        <v>44</v>
      </c>
      <c r="C24" s="650">
        <v>0</v>
      </c>
    </row>
    <row r="25" spans="1:3" s="4" customFormat="1" ht="27.6">
      <c r="A25" s="87">
        <v>20</v>
      </c>
      <c r="B25" s="42" t="s">
        <v>45</v>
      </c>
      <c r="C25" s="650">
        <v>0</v>
      </c>
    </row>
    <row r="26" spans="1:3" s="4" customFormat="1" ht="27.6">
      <c r="A26" s="87">
        <v>21</v>
      </c>
      <c r="B26" s="45" t="s">
        <v>46</v>
      </c>
      <c r="C26" s="650">
        <v>0</v>
      </c>
    </row>
    <row r="27" spans="1:3" s="4" customFormat="1">
      <c r="A27" s="87">
        <v>22</v>
      </c>
      <c r="B27" s="45" t="s">
        <v>47</v>
      </c>
      <c r="C27" s="650">
        <v>0</v>
      </c>
    </row>
    <row r="28" spans="1:3" s="4" customFormat="1" ht="27.6">
      <c r="A28" s="87">
        <v>23</v>
      </c>
      <c r="B28" s="45" t="s">
        <v>48</v>
      </c>
      <c r="C28" s="650">
        <v>0</v>
      </c>
    </row>
    <row r="29" spans="1:3" s="4" customFormat="1">
      <c r="A29" s="87">
        <v>24</v>
      </c>
      <c r="B29" s="51" t="s">
        <v>22</v>
      </c>
      <c r="C29" s="651">
        <f>C6-C12</f>
        <v>172773200.33795455</v>
      </c>
    </row>
    <row r="30" spans="1:3" s="4" customFormat="1">
      <c r="A30" s="89"/>
      <c r="B30" s="46"/>
      <c r="C30" s="652"/>
    </row>
    <row r="31" spans="1:3" s="4" customFormat="1">
      <c r="A31" s="89">
        <v>25</v>
      </c>
      <c r="B31" s="51" t="s">
        <v>49</v>
      </c>
      <c r="C31" s="651">
        <f>C32+C35</f>
        <v>60000000</v>
      </c>
    </row>
    <row r="32" spans="1:3" s="4" customFormat="1">
      <c r="A32" s="89">
        <v>26</v>
      </c>
      <c r="B32" s="41" t="s">
        <v>50</v>
      </c>
      <c r="C32" s="653">
        <f>C33+C34</f>
        <v>60000000</v>
      </c>
    </row>
    <row r="33" spans="1:3" s="4" customFormat="1">
      <c r="A33" s="89">
        <v>27</v>
      </c>
      <c r="B33" s="115" t="s">
        <v>51</v>
      </c>
      <c r="C33" s="650">
        <v>60000000</v>
      </c>
    </row>
    <row r="34" spans="1:3" s="4" customFormat="1">
      <c r="A34" s="89">
        <v>28</v>
      </c>
      <c r="B34" s="115" t="s">
        <v>52</v>
      </c>
      <c r="C34" s="650">
        <v>0</v>
      </c>
    </row>
    <row r="35" spans="1:3" s="4" customFormat="1">
      <c r="A35" s="89">
        <v>29</v>
      </c>
      <c r="B35" s="41" t="s">
        <v>53</v>
      </c>
      <c r="C35" s="650">
        <v>0</v>
      </c>
    </row>
    <row r="36" spans="1:3" s="4" customFormat="1">
      <c r="A36" s="89">
        <v>30</v>
      </c>
      <c r="B36" s="51" t="s">
        <v>54</v>
      </c>
      <c r="C36" s="651">
        <f>SUM(C37:C41)</f>
        <v>0</v>
      </c>
    </row>
    <row r="37" spans="1:3" s="4" customFormat="1">
      <c r="A37" s="89">
        <v>31</v>
      </c>
      <c r="B37" s="42" t="s">
        <v>55</v>
      </c>
      <c r="C37" s="650">
        <v>0</v>
      </c>
    </row>
    <row r="38" spans="1:3" s="4" customFormat="1">
      <c r="A38" s="89">
        <v>32</v>
      </c>
      <c r="B38" s="43" t="s">
        <v>56</v>
      </c>
      <c r="C38" s="650">
        <v>0</v>
      </c>
    </row>
    <row r="39" spans="1:3" s="4" customFormat="1" ht="27.6">
      <c r="A39" s="89">
        <v>33</v>
      </c>
      <c r="B39" s="42" t="s">
        <v>57</v>
      </c>
      <c r="C39" s="650">
        <v>0</v>
      </c>
    </row>
    <row r="40" spans="1:3" s="4" customFormat="1" ht="27.6">
      <c r="A40" s="89">
        <v>34</v>
      </c>
      <c r="B40" s="42" t="s">
        <v>45</v>
      </c>
      <c r="C40" s="650">
        <v>0</v>
      </c>
    </row>
    <row r="41" spans="1:3" s="4" customFormat="1" ht="27.6">
      <c r="A41" s="89">
        <v>35</v>
      </c>
      <c r="B41" s="45" t="s">
        <v>58</v>
      </c>
      <c r="C41" s="650">
        <v>0</v>
      </c>
    </row>
    <row r="42" spans="1:3" s="4" customFormat="1">
      <c r="A42" s="89">
        <v>36</v>
      </c>
      <c r="B42" s="51" t="s">
        <v>23</v>
      </c>
      <c r="C42" s="651">
        <f>C31-C36</f>
        <v>60000000</v>
      </c>
    </row>
    <row r="43" spans="1:3" s="4" customFormat="1">
      <c r="A43" s="89"/>
      <c r="B43" s="46"/>
      <c r="C43" s="652"/>
    </row>
    <row r="44" spans="1:3" s="4" customFormat="1">
      <c r="A44" s="89">
        <v>37</v>
      </c>
      <c r="B44" s="52" t="s">
        <v>59</v>
      </c>
      <c r="C44" s="651">
        <f>SUM(C45:C47)</f>
        <v>21619001.304000001</v>
      </c>
    </row>
    <row r="45" spans="1:3" s="4" customFormat="1">
      <c r="A45" s="89">
        <v>38</v>
      </c>
      <c r="B45" s="41" t="s">
        <v>60</v>
      </c>
      <c r="C45" s="650">
        <v>21619001.304000001</v>
      </c>
    </row>
    <row r="46" spans="1:3" s="4" customFormat="1">
      <c r="A46" s="89">
        <v>39</v>
      </c>
      <c r="B46" s="41" t="s">
        <v>61</v>
      </c>
      <c r="C46" s="650">
        <v>0</v>
      </c>
    </row>
    <row r="47" spans="1:3" s="4" customFormat="1">
      <c r="A47" s="89">
        <v>40</v>
      </c>
      <c r="B47" s="579" t="s">
        <v>725</v>
      </c>
      <c r="C47" s="650">
        <v>0</v>
      </c>
    </row>
    <row r="48" spans="1:3" s="4" customFormat="1">
      <c r="A48" s="89">
        <v>41</v>
      </c>
      <c r="B48" s="52" t="s">
        <v>62</v>
      </c>
      <c r="C48" s="651">
        <f>SUM(C49:C52)</f>
        <v>0</v>
      </c>
    </row>
    <row r="49" spans="1:3" s="4" customFormat="1">
      <c r="A49" s="89">
        <v>42</v>
      </c>
      <c r="B49" s="42" t="s">
        <v>63</v>
      </c>
      <c r="C49" s="650">
        <v>0</v>
      </c>
    </row>
    <row r="50" spans="1:3" s="4" customFormat="1">
      <c r="A50" s="89">
        <v>43</v>
      </c>
      <c r="B50" s="43" t="s">
        <v>64</v>
      </c>
      <c r="C50" s="650">
        <v>0</v>
      </c>
    </row>
    <row r="51" spans="1:3" s="4" customFormat="1" ht="27.6">
      <c r="A51" s="89">
        <v>44</v>
      </c>
      <c r="B51" s="42" t="s">
        <v>65</v>
      </c>
      <c r="C51" s="650">
        <v>0</v>
      </c>
    </row>
    <row r="52" spans="1:3" s="4" customFormat="1" ht="27.6">
      <c r="A52" s="89">
        <v>45</v>
      </c>
      <c r="B52" s="42" t="s">
        <v>45</v>
      </c>
      <c r="C52" s="650">
        <v>0</v>
      </c>
    </row>
    <row r="53" spans="1:3" s="4" customFormat="1" ht="15" thickBot="1">
      <c r="A53" s="89">
        <v>46</v>
      </c>
      <c r="B53" s="90" t="s">
        <v>24</v>
      </c>
      <c r="C53" s="654">
        <f>C44-C48</f>
        <v>21619001.304000001</v>
      </c>
    </row>
    <row r="56" spans="1:3">
      <c r="B56" s="2" t="s">
        <v>141</v>
      </c>
    </row>
  </sheetData>
  <dataValidations count="1">
    <dataValidation operator="lessThanOrEqual" allowBlank="1" showInputMessage="1" showErrorMessage="1" errorTitle="Should be negative number" error="Should be whole negative number or 0" sqref="C29:C32 C36 C42:C44 C48 C53"/>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67" sqref="C67"/>
    </sheetView>
  </sheetViews>
  <sheetFormatPr defaultColWidth="9.109375" defaultRowHeight="13.8"/>
  <cols>
    <col min="1" max="1" width="10.88671875" style="205" bestFit="1" customWidth="1"/>
    <col min="2" max="2" width="59" style="205" customWidth="1"/>
    <col min="3" max="3" width="16.6640625" style="205" bestFit="1" customWidth="1"/>
    <col min="4" max="4" width="22.109375" style="205" customWidth="1"/>
    <col min="5" max="16384" width="9.109375" style="205"/>
  </cols>
  <sheetData>
    <row r="1" spans="1:4">
      <c r="A1" s="16" t="s">
        <v>108</v>
      </c>
      <c r="B1" s="15" t="str">
        <f>Info!C2</f>
        <v>სს "ხალიკ ბანკი საქართველო"</v>
      </c>
    </row>
    <row r="2" spans="1:4" s="20" customFormat="1" ht="15.75" customHeight="1">
      <c r="A2" s="20" t="s">
        <v>109</v>
      </c>
      <c r="B2" s="303">
        <f>'1. key ratios'!B2</f>
        <v>45382</v>
      </c>
    </row>
    <row r="3" spans="1:4" s="20" customFormat="1" ht="15.75" customHeight="1"/>
    <row r="4" spans="1:4" ht="14.4" thickBot="1">
      <c r="A4" s="206" t="s">
        <v>357</v>
      </c>
      <c r="B4" s="234" t="s">
        <v>358</v>
      </c>
    </row>
    <row r="5" spans="1:4" s="235" customFormat="1">
      <c r="A5" s="804" t="s">
        <v>359</v>
      </c>
      <c r="B5" s="805"/>
      <c r="C5" s="224" t="s">
        <v>360</v>
      </c>
      <c r="D5" s="225" t="s">
        <v>361</v>
      </c>
    </row>
    <row r="6" spans="1:4" s="236" customFormat="1">
      <c r="A6" s="226">
        <v>1</v>
      </c>
      <c r="B6" s="227" t="s">
        <v>362</v>
      </c>
      <c r="C6" s="227"/>
      <c r="D6" s="228"/>
    </row>
    <row r="7" spans="1:4" s="236" customFormat="1">
      <c r="A7" s="229" t="s">
        <v>363</v>
      </c>
      <c r="B7" s="230" t="s">
        <v>364</v>
      </c>
      <c r="C7" s="280">
        <v>4.4999999999999998E-2</v>
      </c>
      <c r="D7" s="655">
        <f>C7*'5. RWA'!$C$13</f>
        <v>36880126.082285084</v>
      </c>
    </row>
    <row r="8" spans="1:4" s="236" customFormat="1">
      <c r="A8" s="229" t="s">
        <v>365</v>
      </c>
      <c r="B8" s="230" t="s">
        <v>366</v>
      </c>
      <c r="C8" s="281">
        <v>0.06</v>
      </c>
      <c r="D8" s="655">
        <f>C8*'5. RWA'!$C$13</f>
        <v>49173501.443046786</v>
      </c>
    </row>
    <row r="9" spans="1:4" s="236" customFormat="1">
      <c r="A9" s="229" t="s">
        <v>367</v>
      </c>
      <c r="B9" s="230" t="s">
        <v>368</v>
      </c>
      <c r="C9" s="281">
        <v>0.08</v>
      </c>
      <c r="D9" s="655">
        <f>C9*'5. RWA'!$C$13</f>
        <v>65564668.59072905</v>
      </c>
    </row>
    <row r="10" spans="1:4" s="236" customFormat="1">
      <c r="A10" s="226" t="s">
        <v>369</v>
      </c>
      <c r="B10" s="227" t="s">
        <v>370</v>
      </c>
      <c r="C10" s="282"/>
      <c r="D10" s="656"/>
    </row>
    <row r="11" spans="1:4" s="237" customFormat="1">
      <c r="A11" s="231" t="s">
        <v>371</v>
      </c>
      <c r="B11" s="232" t="s">
        <v>433</v>
      </c>
      <c r="C11" s="283">
        <v>0</v>
      </c>
      <c r="D11" s="657">
        <f>C11*'5. RWA'!$C$13</f>
        <v>0</v>
      </c>
    </row>
    <row r="12" spans="1:4" s="237" customFormat="1">
      <c r="A12" s="231" t="s">
        <v>372</v>
      </c>
      <c r="B12" s="232" t="s">
        <v>373</v>
      </c>
      <c r="C12" s="283">
        <v>0</v>
      </c>
      <c r="D12" s="657">
        <f>C12*'5. RWA'!$C$13</f>
        <v>0</v>
      </c>
    </row>
    <row r="13" spans="1:4" s="237" customFormat="1">
      <c r="A13" s="231" t="s">
        <v>374</v>
      </c>
      <c r="B13" s="232" t="s">
        <v>375</v>
      </c>
      <c r="C13" s="283"/>
      <c r="D13" s="657">
        <f>C13*'5. RWA'!$C$13</f>
        <v>0</v>
      </c>
    </row>
    <row r="14" spans="1:4" s="236" customFormat="1">
      <c r="A14" s="226" t="s">
        <v>376</v>
      </c>
      <c r="B14" s="227" t="s">
        <v>431</v>
      </c>
      <c r="C14" s="284"/>
      <c r="D14" s="656"/>
    </row>
    <row r="15" spans="1:4" s="236" customFormat="1">
      <c r="A15" s="246" t="s">
        <v>379</v>
      </c>
      <c r="B15" s="232" t="s">
        <v>432</v>
      </c>
      <c r="C15" s="283">
        <v>9.0139932686682259E-2</v>
      </c>
      <c r="D15" s="657">
        <f>C15*'5. RWA'!$C$13</f>
        <v>73874935.167411834</v>
      </c>
    </row>
    <row r="16" spans="1:4" s="236" customFormat="1">
      <c r="A16" s="246" t="s">
        <v>380</v>
      </c>
      <c r="B16" s="232" t="s">
        <v>382</v>
      </c>
      <c r="C16" s="283">
        <v>0.1082080587650429</v>
      </c>
      <c r="D16" s="657">
        <f>C16*'5. RWA'!$C$13</f>
        <v>88682818.897202134</v>
      </c>
    </row>
    <row r="17" spans="1:6" s="236" customFormat="1">
      <c r="A17" s="246" t="s">
        <v>381</v>
      </c>
      <c r="B17" s="232" t="s">
        <v>429</v>
      </c>
      <c r="C17" s="283">
        <v>0.13198190886814898</v>
      </c>
      <c r="D17" s="657">
        <f>C17*'5. RWA'!$C$13</f>
        <v>108166876.43639988</v>
      </c>
    </row>
    <row r="18" spans="1:6" s="235" customFormat="1">
      <c r="A18" s="806" t="s">
        <v>430</v>
      </c>
      <c r="B18" s="807"/>
      <c r="C18" s="285" t="s">
        <v>360</v>
      </c>
      <c r="D18" s="658" t="s">
        <v>361</v>
      </c>
    </row>
    <row r="19" spans="1:6" s="236" customFormat="1">
      <c r="A19" s="233">
        <v>4</v>
      </c>
      <c r="B19" s="232" t="s">
        <v>22</v>
      </c>
      <c r="C19" s="283">
        <f>C7+C11+C12+C13+C15</f>
        <v>0.13513993268668226</v>
      </c>
      <c r="D19" s="655">
        <f>C19*'5. RWA'!$C$13</f>
        <v>110755061.24969693</v>
      </c>
    </row>
    <row r="20" spans="1:6" s="236" customFormat="1">
      <c r="A20" s="233">
        <v>5</v>
      </c>
      <c r="B20" s="232" t="s">
        <v>86</v>
      </c>
      <c r="C20" s="283">
        <f>C8+C11+C12+C13+C16</f>
        <v>0.16820805876504291</v>
      </c>
      <c r="D20" s="655">
        <f>C20*'5. RWA'!$C$13</f>
        <v>137856320.34024894</v>
      </c>
    </row>
    <row r="21" spans="1:6" s="236" customFormat="1" ht="14.4" thickBot="1">
      <c r="A21" s="238" t="s">
        <v>377</v>
      </c>
      <c r="B21" s="239" t="s">
        <v>85</v>
      </c>
      <c r="C21" s="286">
        <f>C9+C11+C12+C13+C17</f>
        <v>0.21198190886814899</v>
      </c>
      <c r="D21" s="659">
        <f>C21*'5. RWA'!$C$13</f>
        <v>173731545.02712893</v>
      </c>
    </row>
    <row r="22" spans="1:6">
      <c r="F22" s="206"/>
    </row>
    <row r="23" spans="1:6" ht="69">
      <c r="B23" s="22"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68"/>
  <sheetViews>
    <sheetView zoomScale="80" zoomScaleNormal="80" workbookViewId="0">
      <pane xSplit="1" ySplit="5" topLeftCell="B30" activePane="bottomRight" state="frozen"/>
      <selection activeCell="C67" sqref="C67"/>
      <selection pane="topRight" activeCell="C67" sqref="C67"/>
      <selection pane="bottomLeft" activeCell="C67" sqref="C67"/>
      <selection pane="bottomRight" activeCell="C67" sqref="C67"/>
    </sheetView>
  </sheetViews>
  <sheetFormatPr defaultRowHeight="14.4"/>
  <cols>
    <col min="1" max="1" width="10.6640625" style="38" customWidth="1"/>
    <col min="2" max="2" width="91.88671875" style="38" customWidth="1"/>
    <col min="3" max="3" width="53.109375" style="38" customWidth="1"/>
    <col min="4" max="4" width="32.33203125" style="38" customWidth="1"/>
    <col min="5" max="5" width="9.44140625" customWidth="1"/>
  </cols>
  <sheetData>
    <row r="1" spans="1:6">
      <c r="A1" s="16" t="s">
        <v>108</v>
      </c>
      <c r="B1" s="18" t="str">
        <f>Info!C2</f>
        <v>სს "ხალიკ ბანკი საქართველო"</v>
      </c>
      <c r="E1" s="2"/>
      <c r="F1" s="2"/>
    </row>
    <row r="2" spans="1:6" s="20" customFormat="1" ht="15.75" customHeight="1">
      <c r="A2" s="20" t="s">
        <v>109</v>
      </c>
      <c r="B2" s="303">
        <f>'1. key ratios'!B2</f>
        <v>45382</v>
      </c>
    </row>
    <row r="3" spans="1:6" s="20" customFormat="1" ht="15.75" customHeight="1">
      <c r="A3" s="25"/>
    </row>
    <row r="4" spans="1:6" s="20" customFormat="1" ht="15.75" customHeight="1" thickBot="1">
      <c r="A4" s="20" t="s">
        <v>258</v>
      </c>
      <c r="B4" s="139" t="s">
        <v>172</v>
      </c>
      <c r="D4" s="140" t="s">
        <v>87</v>
      </c>
    </row>
    <row r="5" spans="1:6" ht="27.6">
      <c r="A5" s="91" t="s">
        <v>25</v>
      </c>
      <c r="B5" s="92" t="s">
        <v>144</v>
      </c>
      <c r="C5" s="660" t="s">
        <v>858</v>
      </c>
      <c r="D5" s="661" t="s">
        <v>173</v>
      </c>
    </row>
    <row r="6" spans="1:6">
      <c r="A6" s="411">
        <v>1</v>
      </c>
      <c r="B6" s="368" t="s">
        <v>843</v>
      </c>
      <c r="C6" s="662">
        <f>SUM(C7:C9)</f>
        <v>116120021.13000001</v>
      </c>
      <c r="D6" s="663"/>
      <c r="E6" s="7"/>
    </row>
    <row r="7" spans="1:6">
      <c r="A7" s="411">
        <v>1.1000000000000001</v>
      </c>
      <c r="B7" s="369" t="s">
        <v>96</v>
      </c>
      <c r="C7" s="664">
        <v>20724202.489999998</v>
      </c>
      <c r="D7" s="665">
        <v>0</v>
      </c>
      <c r="E7" s="7"/>
    </row>
    <row r="8" spans="1:6">
      <c r="A8" s="411">
        <v>1.2</v>
      </c>
      <c r="B8" s="369" t="s">
        <v>97</v>
      </c>
      <c r="C8" s="664">
        <v>1567896.8299999998</v>
      </c>
      <c r="D8" s="665">
        <v>0</v>
      </c>
      <c r="E8" s="7"/>
    </row>
    <row r="9" spans="1:6">
      <c r="A9" s="411">
        <v>1.3</v>
      </c>
      <c r="B9" s="369" t="s">
        <v>98</v>
      </c>
      <c r="C9" s="664">
        <v>93827921.810000017</v>
      </c>
      <c r="D9" s="665">
        <v>0</v>
      </c>
      <c r="E9" s="7"/>
    </row>
    <row r="10" spans="1:6">
      <c r="A10" s="411">
        <v>2</v>
      </c>
      <c r="B10" s="370" t="s">
        <v>730</v>
      </c>
      <c r="C10" s="666">
        <v>1007340.7</v>
      </c>
      <c r="D10" s="665">
        <v>0</v>
      </c>
      <c r="E10" s="7"/>
    </row>
    <row r="11" spans="1:6">
      <c r="A11" s="411">
        <v>2.1</v>
      </c>
      <c r="B11" s="371" t="s">
        <v>731</v>
      </c>
      <c r="C11" s="667">
        <v>0</v>
      </c>
      <c r="D11" s="668">
        <v>0</v>
      </c>
      <c r="E11" s="8"/>
    </row>
    <row r="12" spans="1:6" ht="23.4" customHeight="1">
      <c r="A12" s="411">
        <v>3</v>
      </c>
      <c r="B12" s="372" t="s">
        <v>732</v>
      </c>
      <c r="C12" s="669">
        <v>0</v>
      </c>
      <c r="D12" s="668">
        <v>0</v>
      </c>
      <c r="E12" s="8"/>
    </row>
    <row r="13" spans="1:6" ht="23.1" customHeight="1">
      <c r="A13" s="411">
        <v>4</v>
      </c>
      <c r="B13" s="373" t="s">
        <v>733</v>
      </c>
      <c r="C13" s="669">
        <v>0</v>
      </c>
      <c r="D13" s="668">
        <v>0</v>
      </c>
      <c r="E13" s="8"/>
    </row>
    <row r="14" spans="1:6">
      <c r="A14" s="411">
        <v>5</v>
      </c>
      <c r="B14" s="373" t="s">
        <v>734</v>
      </c>
      <c r="C14" s="669">
        <f>SUM(C15:C17)</f>
        <v>54000</v>
      </c>
      <c r="D14" s="668"/>
      <c r="E14" s="8"/>
    </row>
    <row r="15" spans="1:6">
      <c r="A15" s="411">
        <v>5.0999999999999996</v>
      </c>
      <c r="B15" s="374" t="s">
        <v>735</v>
      </c>
      <c r="C15" s="670">
        <v>54000</v>
      </c>
      <c r="D15" s="668">
        <v>0</v>
      </c>
      <c r="E15" s="7"/>
    </row>
    <row r="16" spans="1:6">
      <c r="A16" s="411">
        <v>5.2</v>
      </c>
      <c r="B16" s="374" t="s">
        <v>569</v>
      </c>
      <c r="C16" s="664">
        <v>0</v>
      </c>
      <c r="D16" s="665">
        <v>0</v>
      </c>
      <c r="E16" s="7"/>
    </row>
    <row r="17" spans="1:5">
      <c r="A17" s="411">
        <v>5.3</v>
      </c>
      <c r="B17" s="374" t="s">
        <v>736</v>
      </c>
      <c r="C17" s="664">
        <v>0</v>
      </c>
      <c r="D17" s="665">
        <v>0</v>
      </c>
      <c r="E17" s="7"/>
    </row>
    <row r="18" spans="1:5">
      <c r="A18" s="411">
        <v>6</v>
      </c>
      <c r="B18" s="372" t="s">
        <v>737</v>
      </c>
      <c r="C18" s="666">
        <f>SUM(C19:C20)</f>
        <v>709928919.96859348</v>
      </c>
      <c r="D18" s="665"/>
      <c r="E18" s="7"/>
    </row>
    <row r="19" spans="1:5">
      <c r="A19" s="411">
        <v>6.1</v>
      </c>
      <c r="B19" s="374" t="s">
        <v>569</v>
      </c>
      <c r="C19" s="667">
        <v>11821013.85</v>
      </c>
      <c r="D19" s="665">
        <v>0</v>
      </c>
      <c r="E19" s="7"/>
    </row>
    <row r="20" spans="1:5">
      <c r="A20" s="411">
        <v>6.2</v>
      </c>
      <c r="B20" s="374" t="s">
        <v>736</v>
      </c>
      <c r="C20" s="667">
        <v>698107906.11859345</v>
      </c>
      <c r="D20" s="665">
        <v>0</v>
      </c>
      <c r="E20" s="7"/>
    </row>
    <row r="21" spans="1:5">
      <c r="A21" s="411">
        <v>7</v>
      </c>
      <c r="B21" s="375" t="s">
        <v>738</v>
      </c>
      <c r="C21" s="669">
        <v>0</v>
      </c>
      <c r="D21" s="665">
        <v>0</v>
      </c>
      <c r="E21" s="7"/>
    </row>
    <row r="22" spans="1:5">
      <c r="A22" s="411">
        <v>8</v>
      </c>
      <c r="B22" s="376" t="s">
        <v>739</v>
      </c>
      <c r="C22" s="666">
        <v>0</v>
      </c>
      <c r="D22" s="665">
        <v>0</v>
      </c>
      <c r="E22" s="7"/>
    </row>
    <row r="23" spans="1:5">
      <c r="A23" s="411">
        <v>9</v>
      </c>
      <c r="B23" s="373" t="s">
        <v>740</v>
      </c>
      <c r="C23" s="666">
        <f>SUM(C24:C25)</f>
        <v>16595884.810000002</v>
      </c>
      <c r="D23" s="671"/>
      <c r="E23" s="7"/>
    </row>
    <row r="24" spans="1:5">
      <c r="A24" s="411">
        <v>9.1</v>
      </c>
      <c r="B24" s="377" t="s">
        <v>741</v>
      </c>
      <c r="C24" s="672">
        <v>16595884.810000002</v>
      </c>
      <c r="D24" s="673">
        <v>0</v>
      </c>
      <c r="E24" s="7"/>
    </row>
    <row r="25" spans="1:5">
      <c r="A25" s="411">
        <v>9.1999999999999993</v>
      </c>
      <c r="B25" s="377" t="s">
        <v>742</v>
      </c>
      <c r="C25" s="674">
        <v>0</v>
      </c>
      <c r="D25" s="675">
        <v>0</v>
      </c>
      <c r="E25" s="6"/>
    </row>
    <row r="26" spans="1:5">
      <c r="A26" s="411">
        <v>10</v>
      </c>
      <c r="B26" s="373" t="s">
        <v>36</v>
      </c>
      <c r="C26" s="676">
        <f>SUM(C27:C28)</f>
        <v>5274709.6100000003</v>
      </c>
      <c r="D26" s="677" t="s">
        <v>935</v>
      </c>
      <c r="E26" s="7"/>
    </row>
    <row r="27" spans="1:5">
      <c r="A27" s="411">
        <v>10.1</v>
      </c>
      <c r="B27" s="377" t="s">
        <v>743</v>
      </c>
      <c r="C27" s="664">
        <v>0</v>
      </c>
      <c r="D27" s="665">
        <v>0</v>
      </c>
      <c r="E27" s="7"/>
    </row>
    <row r="28" spans="1:5">
      <c r="A28" s="411">
        <v>10.199999999999999</v>
      </c>
      <c r="B28" s="377" t="s">
        <v>744</v>
      </c>
      <c r="C28" s="664">
        <v>5274709.6100000003</v>
      </c>
      <c r="D28" s="665">
        <v>0</v>
      </c>
      <c r="E28" s="7"/>
    </row>
    <row r="29" spans="1:5">
      <c r="A29" s="411">
        <v>11</v>
      </c>
      <c r="B29" s="373" t="s">
        <v>745</v>
      </c>
      <c r="C29" s="666">
        <f>SUM(C30:C31)</f>
        <v>0</v>
      </c>
      <c r="D29" s="665"/>
      <c r="E29" s="7"/>
    </row>
    <row r="30" spans="1:5">
      <c r="A30" s="411">
        <v>11.1</v>
      </c>
      <c r="B30" s="377" t="s">
        <v>746</v>
      </c>
      <c r="C30" s="664">
        <v>0</v>
      </c>
      <c r="D30" s="665">
        <v>0</v>
      </c>
      <c r="E30" s="7"/>
    </row>
    <row r="31" spans="1:5">
      <c r="A31" s="411">
        <v>11.2</v>
      </c>
      <c r="B31" s="377" t="s">
        <v>747</v>
      </c>
      <c r="C31" s="664">
        <v>0</v>
      </c>
      <c r="D31" s="665">
        <v>0</v>
      </c>
      <c r="E31" s="7"/>
    </row>
    <row r="32" spans="1:5">
      <c r="A32" s="411">
        <v>13</v>
      </c>
      <c r="B32" s="373" t="s">
        <v>99</v>
      </c>
      <c r="C32" s="666">
        <v>20260229.5</v>
      </c>
      <c r="D32" s="665">
        <v>0</v>
      </c>
      <c r="E32" s="7"/>
    </row>
    <row r="33" spans="1:5">
      <c r="A33" s="411">
        <v>13.1</v>
      </c>
      <c r="B33" s="378" t="s">
        <v>748</v>
      </c>
      <c r="C33" s="664">
        <v>0</v>
      </c>
      <c r="D33" s="665">
        <v>0</v>
      </c>
      <c r="E33" s="7"/>
    </row>
    <row r="34" spans="1:5">
      <c r="A34" s="411">
        <v>13.2</v>
      </c>
      <c r="B34" s="378" t="s">
        <v>749</v>
      </c>
      <c r="C34" s="672">
        <v>0</v>
      </c>
      <c r="D34" s="673">
        <v>0</v>
      </c>
      <c r="E34" s="7"/>
    </row>
    <row r="35" spans="1:5">
      <c r="A35" s="411">
        <v>14</v>
      </c>
      <c r="B35" s="379" t="s">
        <v>750</v>
      </c>
      <c r="C35" s="678">
        <f>SUM(C6,C10,C12,C13,C14,C18,C21,C22,C23,C26,C29,C32)</f>
        <v>869241105.71859348</v>
      </c>
      <c r="D35" s="673"/>
      <c r="E35" s="7"/>
    </row>
    <row r="36" spans="1:5">
      <c r="A36" s="411"/>
      <c r="B36" s="380" t="s">
        <v>104</v>
      </c>
      <c r="C36" s="679"/>
      <c r="D36" s="680"/>
      <c r="E36" s="7"/>
    </row>
    <row r="37" spans="1:5">
      <c r="A37" s="411">
        <v>15</v>
      </c>
      <c r="B37" s="381" t="s">
        <v>751</v>
      </c>
      <c r="C37" s="674">
        <v>254700</v>
      </c>
      <c r="D37" s="675">
        <v>0</v>
      </c>
      <c r="E37" s="6"/>
    </row>
    <row r="38" spans="1:5">
      <c r="A38" s="411">
        <v>15.1</v>
      </c>
      <c r="B38" s="382" t="s">
        <v>731</v>
      </c>
      <c r="C38" s="664">
        <v>0</v>
      </c>
      <c r="D38" s="665">
        <v>0</v>
      </c>
      <c r="E38" s="7"/>
    </row>
    <row r="39" spans="1:5" ht="20.399999999999999">
      <c r="A39" s="411">
        <v>16</v>
      </c>
      <c r="B39" s="375" t="s">
        <v>752</v>
      </c>
      <c r="C39" s="666">
        <v>0</v>
      </c>
      <c r="D39" s="665">
        <v>0</v>
      </c>
      <c r="E39" s="7"/>
    </row>
    <row r="40" spans="1:5">
      <c r="A40" s="411">
        <v>17</v>
      </c>
      <c r="B40" s="375" t="s">
        <v>753</v>
      </c>
      <c r="C40" s="666">
        <f>SUM(C41:C44)</f>
        <v>595056030.13999999</v>
      </c>
      <c r="D40" s="665"/>
      <c r="E40" s="7"/>
    </row>
    <row r="41" spans="1:5">
      <c r="A41" s="411">
        <v>17.100000000000001</v>
      </c>
      <c r="B41" s="383" t="s">
        <v>754</v>
      </c>
      <c r="C41" s="664">
        <v>582548175.28999996</v>
      </c>
      <c r="D41" s="665">
        <v>0</v>
      </c>
      <c r="E41" s="7"/>
    </row>
    <row r="42" spans="1:5">
      <c r="A42" s="425">
        <v>17.2</v>
      </c>
      <c r="B42" s="426" t="s">
        <v>100</v>
      </c>
      <c r="C42" s="672">
        <v>0</v>
      </c>
      <c r="D42" s="673">
        <v>0</v>
      </c>
      <c r="E42" s="7"/>
    </row>
    <row r="43" spans="1:5">
      <c r="A43" s="411">
        <v>17.3</v>
      </c>
      <c r="B43" s="427" t="s">
        <v>755</v>
      </c>
      <c r="C43" s="681">
        <v>5135281.08</v>
      </c>
      <c r="D43" s="682">
        <v>0</v>
      </c>
      <c r="E43" s="7"/>
    </row>
    <row r="44" spans="1:5">
      <c r="A44" s="411">
        <v>17.399999999999999</v>
      </c>
      <c r="B44" s="427" t="s">
        <v>756</v>
      </c>
      <c r="C44" s="681">
        <v>7372573.7699999996</v>
      </c>
      <c r="D44" s="682">
        <v>0</v>
      </c>
      <c r="E44" s="7"/>
    </row>
    <row r="45" spans="1:5">
      <c r="A45" s="411">
        <v>18</v>
      </c>
      <c r="B45" s="428" t="s">
        <v>757</v>
      </c>
      <c r="C45" s="683">
        <v>585820.21424449584</v>
      </c>
      <c r="D45" s="684">
        <v>0</v>
      </c>
      <c r="E45" s="6"/>
    </row>
    <row r="46" spans="1:5">
      <c r="A46" s="411">
        <v>19</v>
      </c>
      <c r="B46" s="428" t="s">
        <v>758</v>
      </c>
      <c r="C46" s="685">
        <f>SUM(C47:C48)</f>
        <v>1446415.46</v>
      </c>
      <c r="D46" s="686"/>
    </row>
    <row r="47" spans="1:5">
      <c r="A47" s="411">
        <v>19.100000000000001</v>
      </c>
      <c r="B47" s="429" t="s">
        <v>759</v>
      </c>
      <c r="C47" s="687">
        <v>1285859.96</v>
      </c>
      <c r="D47" s="686">
        <v>0</v>
      </c>
    </row>
    <row r="48" spans="1:5">
      <c r="A48" s="411">
        <v>19.2</v>
      </c>
      <c r="B48" s="429" t="s">
        <v>760</v>
      </c>
      <c r="C48" s="687">
        <v>160555.5</v>
      </c>
      <c r="D48" s="686">
        <v>0</v>
      </c>
    </row>
    <row r="49" spans="1:4">
      <c r="A49" s="411">
        <v>20</v>
      </c>
      <c r="B49" s="388" t="s">
        <v>101</v>
      </c>
      <c r="C49" s="685">
        <v>21619001.304000001</v>
      </c>
      <c r="D49" s="677" t="s">
        <v>935</v>
      </c>
    </row>
    <row r="50" spans="1:4">
      <c r="A50" s="411">
        <v>21</v>
      </c>
      <c r="B50" s="389" t="s">
        <v>89</v>
      </c>
      <c r="C50" s="685">
        <v>3990114.4400000004</v>
      </c>
      <c r="D50" s="686">
        <v>0</v>
      </c>
    </row>
    <row r="51" spans="1:4">
      <c r="A51" s="411">
        <v>21.1</v>
      </c>
      <c r="B51" s="384" t="s">
        <v>761</v>
      </c>
      <c r="C51" s="687">
        <v>0</v>
      </c>
      <c r="D51" s="686">
        <v>0</v>
      </c>
    </row>
    <row r="52" spans="1:4">
      <c r="A52" s="411">
        <v>22</v>
      </c>
      <c r="B52" s="388" t="s">
        <v>762</v>
      </c>
      <c r="C52" s="685">
        <f>SUM(C37,C39,C40,C45,C46,C49,C50)</f>
        <v>622952081.55824459</v>
      </c>
      <c r="D52" s="686"/>
    </row>
    <row r="53" spans="1:4">
      <c r="A53" s="411"/>
      <c r="B53" s="390" t="s">
        <v>763</v>
      </c>
      <c r="C53" s="688"/>
      <c r="D53" s="686"/>
    </row>
    <row r="54" spans="1:4">
      <c r="A54" s="411">
        <v>23</v>
      </c>
      <c r="B54" s="388" t="s">
        <v>105</v>
      </c>
      <c r="C54" s="689">
        <v>76000000</v>
      </c>
      <c r="D54" s="686">
        <v>0</v>
      </c>
    </row>
    <row r="55" spans="1:4">
      <c r="A55" s="411">
        <v>24</v>
      </c>
      <c r="B55" s="388" t="s">
        <v>764</v>
      </c>
      <c r="C55" s="689">
        <v>60000000</v>
      </c>
      <c r="D55" s="686">
        <v>0</v>
      </c>
    </row>
    <row r="56" spans="1:4">
      <c r="A56" s="411">
        <v>25</v>
      </c>
      <c r="B56" s="391" t="s">
        <v>102</v>
      </c>
      <c r="C56" s="689">
        <v>0</v>
      </c>
      <c r="D56" s="686">
        <v>0</v>
      </c>
    </row>
    <row r="57" spans="1:4">
      <c r="A57" s="411">
        <v>26</v>
      </c>
      <c r="B57" s="428" t="s">
        <v>765</v>
      </c>
      <c r="C57" s="689">
        <v>0</v>
      </c>
      <c r="D57" s="686">
        <v>0</v>
      </c>
    </row>
    <row r="58" spans="1:4">
      <c r="A58" s="411">
        <v>27</v>
      </c>
      <c r="B58" s="428" t="s">
        <v>766</v>
      </c>
      <c r="C58" s="689">
        <f>SUM(C59:C60)</f>
        <v>0</v>
      </c>
      <c r="D58" s="686"/>
    </row>
    <row r="59" spans="1:4">
      <c r="A59" s="411">
        <v>27.1</v>
      </c>
      <c r="B59" s="430" t="s">
        <v>767</v>
      </c>
      <c r="C59" s="681">
        <v>0</v>
      </c>
      <c r="D59" s="686">
        <v>0</v>
      </c>
    </row>
    <row r="60" spans="1:4">
      <c r="A60" s="411">
        <v>27.2</v>
      </c>
      <c r="B60" s="427" t="s">
        <v>768</v>
      </c>
      <c r="C60" s="681">
        <v>0</v>
      </c>
      <c r="D60" s="686">
        <v>0</v>
      </c>
    </row>
    <row r="61" spans="1:4">
      <c r="A61" s="411">
        <v>28</v>
      </c>
      <c r="B61" s="389" t="s">
        <v>769</v>
      </c>
      <c r="C61" s="689">
        <v>0</v>
      </c>
      <c r="D61" s="686">
        <v>0</v>
      </c>
    </row>
    <row r="62" spans="1:4">
      <c r="A62" s="411">
        <v>29</v>
      </c>
      <c r="B62" s="428" t="s">
        <v>770</v>
      </c>
      <c r="C62" s="689">
        <f>SUM(C63:C65)</f>
        <v>1836363.8900000001</v>
      </c>
      <c r="D62" s="686"/>
    </row>
    <row r="63" spans="1:4">
      <c r="A63" s="411">
        <v>29.1</v>
      </c>
      <c r="B63" s="431" t="s">
        <v>771</v>
      </c>
      <c r="C63" s="681">
        <v>1836363.8900000001</v>
      </c>
      <c r="D63" s="686">
        <v>0</v>
      </c>
    </row>
    <row r="64" spans="1:4" ht="24" customHeight="1">
      <c r="A64" s="411">
        <v>29.2</v>
      </c>
      <c r="B64" s="430" t="s">
        <v>772</v>
      </c>
      <c r="C64" s="681">
        <v>0</v>
      </c>
      <c r="D64" s="686">
        <v>0</v>
      </c>
    </row>
    <row r="65" spans="1:4" ht="21.9" customHeight="1">
      <c r="A65" s="411">
        <v>29.3</v>
      </c>
      <c r="B65" s="432" t="s">
        <v>773</v>
      </c>
      <c r="C65" s="681">
        <v>0</v>
      </c>
      <c r="D65" s="686">
        <v>0</v>
      </c>
    </row>
    <row r="66" spans="1:4">
      <c r="A66" s="411">
        <v>30</v>
      </c>
      <c r="B66" s="394" t="s">
        <v>103</v>
      </c>
      <c r="C66" s="689">
        <v>103047909.94795455</v>
      </c>
      <c r="D66" s="686">
        <v>0</v>
      </c>
    </row>
    <row r="67" spans="1:4">
      <c r="A67" s="411">
        <v>31</v>
      </c>
      <c r="B67" s="393" t="s">
        <v>774</v>
      </c>
      <c r="C67" s="689">
        <f>SUM(C54,C55,C56,C57,C58,C61,C62,C66)</f>
        <v>240884273.83795452</v>
      </c>
      <c r="D67" s="686">
        <v>0</v>
      </c>
    </row>
    <row r="68" spans="1:4">
      <c r="A68" s="411">
        <v>32</v>
      </c>
      <c r="B68" s="394" t="s">
        <v>775</v>
      </c>
      <c r="C68" s="689">
        <f>SUM(C52,C67)</f>
        <v>863836355.39619911</v>
      </c>
      <c r="D68" s="686">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70" zoomScaleNormal="70" workbookViewId="0">
      <pane xSplit="2" ySplit="7" topLeftCell="K8" activePane="bottomRight" state="frozen"/>
      <selection activeCell="C67" sqref="C67"/>
      <selection pane="topRight" activeCell="C67" sqref="C67"/>
      <selection pane="bottomLeft" activeCell="C67" sqref="C67"/>
      <selection pane="bottomRight" activeCell="B9" sqref="B9"/>
    </sheetView>
  </sheetViews>
  <sheetFormatPr defaultColWidth="9.109375" defaultRowHeight="13.8"/>
  <cols>
    <col min="1" max="1" width="10.5546875" style="2" bestFit="1" customWidth="1"/>
    <col min="2" max="2" width="97" style="2" bestFit="1" customWidth="1"/>
    <col min="3" max="3" width="12.6640625" style="2" bestFit="1" customWidth="1"/>
    <col min="4" max="4" width="13.44140625" style="2" bestFit="1" customWidth="1"/>
    <col min="5" max="5" width="12.6640625" style="2" bestFit="1" customWidth="1"/>
    <col min="6" max="6" width="13.44140625" style="2" bestFit="1" customWidth="1"/>
    <col min="7" max="7" width="9.5546875" style="2" bestFit="1" customWidth="1"/>
    <col min="8" max="8" width="13.44140625" style="2" bestFit="1" customWidth="1"/>
    <col min="9" max="9" width="12.6640625" style="2" bestFit="1" customWidth="1"/>
    <col min="10" max="10" width="13.44140625" style="2" bestFit="1" customWidth="1"/>
    <col min="11" max="11" width="9.5546875" style="2" bestFit="1" customWidth="1"/>
    <col min="12" max="12" width="13.44140625" style="2" bestFit="1" customWidth="1"/>
    <col min="13" max="13" width="13.5546875" style="2" bestFit="1" customWidth="1"/>
    <col min="14" max="14" width="13.44140625" style="2" bestFit="1" customWidth="1"/>
    <col min="15" max="15" width="12.6640625" style="2" bestFit="1" customWidth="1"/>
    <col min="16" max="16" width="13.44140625" style="2" bestFit="1" customWidth="1"/>
    <col min="17" max="17" width="9.5546875" style="2" bestFit="1" customWidth="1"/>
    <col min="18" max="18" width="13.44140625" style="2" bestFit="1" customWidth="1"/>
    <col min="19" max="19" width="31.5546875" style="2" bestFit="1" customWidth="1"/>
    <col min="20" max="16384" width="9.109375" style="12"/>
  </cols>
  <sheetData>
    <row r="1" spans="1:19">
      <c r="A1" s="2" t="s">
        <v>108</v>
      </c>
      <c r="B1" s="205" t="str">
        <f>Info!C2</f>
        <v>სს "ხალიკ ბანკი საქართველო"</v>
      </c>
    </row>
    <row r="2" spans="1:19">
      <c r="A2" s="2" t="s">
        <v>109</v>
      </c>
      <c r="B2" s="303">
        <f>'1. key ratios'!B2</f>
        <v>45382</v>
      </c>
    </row>
    <row r="4" spans="1:19" ht="28.2" thickBot="1">
      <c r="A4" s="37" t="s">
        <v>259</v>
      </c>
      <c r="B4" s="177" t="s">
        <v>294</v>
      </c>
    </row>
    <row r="5" spans="1:19">
      <c r="A5" s="81"/>
      <c r="B5" s="83"/>
      <c r="C5" s="76" t="s">
        <v>0</v>
      </c>
      <c r="D5" s="76" t="s">
        <v>1</v>
      </c>
      <c r="E5" s="76" t="s">
        <v>2</v>
      </c>
      <c r="F5" s="76" t="s">
        <v>3</v>
      </c>
      <c r="G5" s="76" t="s">
        <v>4</v>
      </c>
      <c r="H5" s="76" t="s">
        <v>5</v>
      </c>
      <c r="I5" s="76" t="s">
        <v>145</v>
      </c>
      <c r="J5" s="76" t="s">
        <v>146</v>
      </c>
      <c r="K5" s="76" t="s">
        <v>147</v>
      </c>
      <c r="L5" s="76" t="s">
        <v>148</v>
      </c>
      <c r="M5" s="76" t="s">
        <v>149</v>
      </c>
      <c r="N5" s="76" t="s">
        <v>150</v>
      </c>
      <c r="O5" s="76" t="s">
        <v>281</v>
      </c>
      <c r="P5" s="76" t="s">
        <v>282</v>
      </c>
      <c r="Q5" s="76" t="s">
        <v>283</v>
      </c>
      <c r="R5" s="172" t="s">
        <v>284</v>
      </c>
      <c r="S5" s="77" t="s">
        <v>285</v>
      </c>
    </row>
    <row r="6" spans="1:19" ht="46.5" customHeight="1">
      <c r="A6" s="94"/>
      <c r="B6" s="812" t="s">
        <v>286</v>
      </c>
      <c r="C6" s="810">
        <v>0</v>
      </c>
      <c r="D6" s="811"/>
      <c r="E6" s="810">
        <v>0.2</v>
      </c>
      <c r="F6" s="811"/>
      <c r="G6" s="810">
        <v>0.35</v>
      </c>
      <c r="H6" s="811"/>
      <c r="I6" s="810">
        <v>0.5</v>
      </c>
      <c r="J6" s="811"/>
      <c r="K6" s="810">
        <v>0.75</v>
      </c>
      <c r="L6" s="811"/>
      <c r="M6" s="810">
        <v>1</v>
      </c>
      <c r="N6" s="811"/>
      <c r="O6" s="810">
        <v>1.5</v>
      </c>
      <c r="P6" s="811"/>
      <c r="Q6" s="810">
        <v>2.5</v>
      </c>
      <c r="R6" s="811"/>
      <c r="S6" s="808" t="s">
        <v>156</v>
      </c>
    </row>
    <row r="7" spans="1:19">
      <c r="A7" s="94"/>
      <c r="B7" s="813"/>
      <c r="C7" s="176" t="s">
        <v>279</v>
      </c>
      <c r="D7" s="176" t="s">
        <v>280</v>
      </c>
      <c r="E7" s="176" t="s">
        <v>279</v>
      </c>
      <c r="F7" s="176" t="s">
        <v>280</v>
      </c>
      <c r="G7" s="176" t="s">
        <v>279</v>
      </c>
      <c r="H7" s="176" t="s">
        <v>280</v>
      </c>
      <c r="I7" s="176" t="s">
        <v>279</v>
      </c>
      <c r="J7" s="176" t="s">
        <v>280</v>
      </c>
      <c r="K7" s="176" t="s">
        <v>279</v>
      </c>
      <c r="L7" s="176" t="s">
        <v>280</v>
      </c>
      <c r="M7" s="176" t="s">
        <v>279</v>
      </c>
      <c r="N7" s="176" t="s">
        <v>280</v>
      </c>
      <c r="O7" s="176" t="s">
        <v>279</v>
      </c>
      <c r="P7" s="176" t="s">
        <v>280</v>
      </c>
      <c r="Q7" s="176" t="s">
        <v>279</v>
      </c>
      <c r="R7" s="176" t="s">
        <v>280</v>
      </c>
      <c r="S7" s="809"/>
    </row>
    <row r="8" spans="1:19" s="97" customFormat="1">
      <c r="A8" s="80">
        <v>1</v>
      </c>
      <c r="B8" s="114" t="s">
        <v>134</v>
      </c>
      <c r="C8" s="690">
        <v>12779657.779999999</v>
      </c>
      <c r="D8" s="690">
        <v>0</v>
      </c>
      <c r="E8" s="690">
        <v>0</v>
      </c>
      <c r="F8" s="691">
        <v>0</v>
      </c>
      <c r="G8" s="690">
        <v>0</v>
      </c>
      <c r="H8" s="690">
        <v>0</v>
      </c>
      <c r="I8" s="690">
        <v>0</v>
      </c>
      <c r="J8" s="690">
        <v>0</v>
      </c>
      <c r="K8" s="690">
        <v>0</v>
      </c>
      <c r="L8" s="690">
        <v>0</v>
      </c>
      <c r="M8" s="690">
        <v>25231434.279999997</v>
      </c>
      <c r="N8" s="690">
        <v>0</v>
      </c>
      <c r="O8" s="690">
        <v>0</v>
      </c>
      <c r="P8" s="690">
        <v>0</v>
      </c>
      <c r="Q8" s="690">
        <v>0</v>
      </c>
      <c r="R8" s="691">
        <v>0</v>
      </c>
      <c r="S8" s="182">
        <f>$C$6*SUM(C8:D8)+$E$6*SUM(E8:F8)+$G$6*SUM(G8:H8)+$I$6*SUM(I8:J8)+$K$6*SUM(K8:L8)+$M$6*SUM(M8:N8)+$O$6*SUM(O8:P8)+$Q$6*SUM(Q8:R8)</f>
        <v>25231434.279999997</v>
      </c>
    </row>
    <row r="9" spans="1:19" s="97" customFormat="1">
      <c r="A9" s="80">
        <v>2</v>
      </c>
      <c r="B9" s="114" t="s">
        <v>135</v>
      </c>
      <c r="C9" s="690">
        <v>0</v>
      </c>
      <c r="D9" s="690">
        <v>0</v>
      </c>
      <c r="E9" s="690">
        <v>0</v>
      </c>
      <c r="F9" s="690">
        <v>0</v>
      </c>
      <c r="G9" s="690">
        <v>0</v>
      </c>
      <c r="H9" s="690">
        <v>0</v>
      </c>
      <c r="I9" s="690">
        <v>0</v>
      </c>
      <c r="J9" s="690">
        <v>0</v>
      </c>
      <c r="K9" s="690">
        <v>0</v>
      </c>
      <c r="L9" s="690">
        <v>0</v>
      </c>
      <c r="M9" s="690">
        <v>0</v>
      </c>
      <c r="N9" s="690">
        <v>0</v>
      </c>
      <c r="O9" s="690">
        <v>0</v>
      </c>
      <c r="P9" s="690">
        <v>0</v>
      </c>
      <c r="Q9" s="690">
        <v>0</v>
      </c>
      <c r="R9" s="691">
        <v>0</v>
      </c>
      <c r="S9" s="182">
        <f t="shared" ref="S9:S21" si="0">$C$6*SUM(C9:D9)+$E$6*SUM(E9:F9)+$G$6*SUM(G9:H9)+$I$6*SUM(I9:J9)+$K$6*SUM(K9:L9)+$M$6*SUM(M9:N9)+$O$6*SUM(O9:P9)+$Q$6*SUM(Q9:R9)</f>
        <v>0</v>
      </c>
    </row>
    <row r="10" spans="1:19" s="97" customFormat="1">
      <c r="A10" s="80">
        <v>3</v>
      </c>
      <c r="B10" s="114" t="s">
        <v>136</v>
      </c>
      <c r="C10" s="690">
        <v>0</v>
      </c>
      <c r="D10" s="690">
        <v>0</v>
      </c>
      <c r="E10" s="690">
        <v>0</v>
      </c>
      <c r="F10" s="690">
        <v>0</v>
      </c>
      <c r="G10" s="690">
        <v>0</v>
      </c>
      <c r="H10" s="690">
        <v>0</v>
      </c>
      <c r="I10" s="690">
        <v>0</v>
      </c>
      <c r="J10" s="690">
        <v>0</v>
      </c>
      <c r="K10" s="690">
        <v>0</v>
      </c>
      <c r="L10" s="690">
        <v>0</v>
      </c>
      <c r="M10" s="690">
        <v>0</v>
      </c>
      <c r="N10" s="690">
        <v>0</v>
      </c>
      <c r="O10" s="690">
        <v>0</v>
      </c>
      <c r="P10" s="690">
        <v>0</v>
      </c>
      <c r="Q10" s="690">
        <v>0</v>
      </c>
      <c r="R10" s="691">
        <v>0</v>
      </c>
      <c r="S10" s="182">
        <f t="shared" si="0"/>
        <v>0</v>
      </c>
    </row>
    <row r="11" spans="1:19" s="97" customFormat="1">
      <c r="A11" s="80">
        <v>4</v>
      </c>
      <c r="B11" s="114" t="s">
        <v>137</v>
      </c>
      <c r="C11" s="690">
        <v>0</v>
      </c>
      <c r="D11" s="690">
        <v>0</v>
      </c>
      <c r="E11" s="690">
        <v>0</v>
      </c>
      <c r="F11" s="690">
        <v>0</v>
      </c>
      <c r="G11" s="690">
        <v>0</v>
      </c>
      <c r="H11" s="690">
        <v>0</v>
      </c>
      <c r="I11" s="690">
        <v>0</v>
      </c>
      <c r="J11" s="690">
        <v>0</v>
      </c>
      <c r="K11" s="690">
        <v>0</v>
      </c>
      <c r="L11" s="690">
        <v>0</v>
      </c>
      <c r="M11" s="690">
        <v>0</v>
      </c>
      <c r="N11" s="690">
        <v>0</v>
      </c>
      <c r="O11" s="690">
        <v>0</v>
      </c>
      <c r="P11" s="690">
        <v>0</v>
      </c>
      <c r="Q11" s="690">
        <v>0</v>
      </c>
      <c r="R11" s="691">
        <v>0</v>
      </c>
      <c r="S11" s="182">
        <f t="shared" si="0"/>
        <v>0</v>
      </c>
    </row>
    <row r="12" spans="1:19" s="97" customFormat="1">
      <c r="A12" s="80">
        <v>5</v>
      </c>
      <c r="B12" s="114" t="s">
        <v>949</v>
      </c>
      <c r="C12" s="690">
        <v>0</v>
      </c>
      <c r="D12" s="690">
        <v>0</v>
      </c>
      <c r="E12" s="690">
        <v>0</v>
      </c>
      <c r="F12" s="690">
        <v>0</v>
      </c>
      <c r="G12" s="690">
        <v>0</v>
      </c>
      <c r="H12" s="690">
        <v>0</v>
      </c>
      <c r="I12" s="690">
        <v>0</v>
      </c>
      <c r="J12" s="690">
        <v>0</v>
      </c>
      <c r="K12" s="690">
        <v>0</v>
      </c>
      <c r="L12" s="690">
        <v>0</v>
      </c>
      <c r="M12" s="690">
        <v>0</v>
      </c>
      <c r="N12" s="690">
        <v>0</v>
      </c>
      <c r="O12" s="690">
        <v>0</v>
      </c>
      <c r="P12" s="690">
        <v>0</v>
      </c>
      <c r="Q12" s="690">
        <v>0</v>
      </c>
      <c r="R12" s="691">
        <v>0</v>
      </c>
      <c r="S12" s="182">
        <f t="shared" si="0"/>
        <v>0</v>
      </c>
    </row>
    <row r="13" spans="1:19" s="97" customFormat="1">
      <c r="A13" s="80">
        <v>6</v>
      </c>
      <c r="B13" s="114" t="s">
        <v>138</v>
      </c>
      <c r="C13" s="690">
        <v>0</v>
      </c>
      <c r="D13" s="690">
        <v>0</v>
      </c>
      <c r="E13" s="690">
        <v>71439592.719999984</v>
      </c>
      <c r="F13" s="690">
        <v>0</v>
      </c>
      <c r="G13" s="690">
        <v>0</v>
      </c>
      <c r="H13" s="690">
        <v>0</v>
      </c>
      <c r="I13" s="690">
        <v>23129874.370000001</v>
      </c>
      <c r="J13" s="690">
        <v>0</v>
      </c>
      <c r="K13" s="690">
        <v>0</v>
      </c>
      <c r="L13" s="690">
        <v>0</v>
      </c>
      <c r="M13" s="690">
        <v>29516.9</v>
      </c>
      <c r="N13" s="690">
        <v>0</v>
      </c>
      <c r="O13" s="690">
        <v>0</v>
      </c>
      <c r="P13" s="690">
        <v>0</v>
      </c>
      <c r="Q13" s="690">
        <v>0</v>
      </c>
      <c r="R13" s="691">
        <v>0</v>
      </c>
      <c r="S13" s="182">
        <f t="shared" si="0"/>
        <v>25882372.628999997</v>
      </c>
    </row>
    <row r="14" spans="1:19" s="97" customFormat="1">
      <c r="A14" s="80">
        <v>7</v>
      </c>
      <c r="B14" s="114" t="s">
        <v>71</v>
      </c>
      <c r="C14" s="690">
        <v>0</v>
      </c>
      <c r="D14" s="690">
        <v>0</v>
      </c>
      <c r="E14" s="690">
        <v>0</v>
      </c>
      <c r="F14" s="690">
        <v>0</v>
      </c>
      <c r="G14" s="690">
        <v>0</v>
      </c>
      <c r="H14" s="690">
        <v>0</v>
      </c>
      <c r="I14" s="690">
        <v>0</v>
      </c>
      <c r="J14" s="690">
        <v>0</v>
      </c>
      <c r="K14" s="690">
        <v>0</v>
      </c>
      <c r="L14" s="690">
        <v>0</v>
      </c>
      <c r="M14" s="690">
        <v>424202969.87786168</v>
      </c>
      <c r="N14" s="690">
        <v>21067164.230063215</v>
      </c>
      <c r="O14" s="690">
        <v>0</v>
      </c>
      <c r="P14" s="690">
        <v>0</v>
      </c>
      <c r="Q14" s="690">
        <v>0</v>
      </c>
      <c r="R14" s="691">
        <v>0</v>
      </c>
      <c r="S14" s="182">
        <f t="shared" si="0"/>
        <v>445270134.10792488</v>
      </c>
    </row>
    <row r="15" spans="1:19" s="97" customFormat="1">
      <c r="A15" s="80">
        <v>8</v>
      </c>
      <c r="B15" s="114" t="s">
        <v>72</v>
      </c>
      <c r="C15" s="690">
        <v>0</v>
      </c>
      <c r="D15" s="690">
        <v>0</v>
      </c>
      <c r="E15" s="690">
        <v>0</v>
      </c>
      <c r="F15" s="690">
        <v>0</v>
      </c>
      <c r="G15" s="690">
        <v>0</v>
      </c>
      <c r="H15" s="690">
        <v>0</v>
      </c>
      <c r="I15" s="690">
        <v>0</v>
      </c>
      <c r="J15" s="690">
        <v>0</v>
      </c>
      <c r="K15" s="690">
        <v>151561211.16376752</v>
      </c>
      <c r="L15" s="690">
        <v>0</v>
      </c>
      <c r="M15" s="690">
        <v>0</v>
      </c>
      <c r="N15" s="690">
        <v>1234276.7879999992</v>
      </c>
      <c r="O15" s="690">
        <v>0</v>
      </c>
      <c r="P15" s="690">
        <v>0</v>
      </c>
      <c r="Q15" s="690">
        <v>0</v>
      </c>
      <c r="R15" s="691">
        <v>0</v>
      </c>
      <c r="S15" s="182">
        <f t="shared" si="0"/>
        <v>114905185.16082564</v>
      </c>
    </row>
    <row r="16" spans="1:19" s="97" customFormat="1">
      <c r="A16" s="80">
        <v>9</v>
      </c>
      <c r="B16" s="114" t="s">
        <v>950</v>
      </c>
      <c r="C16" s="690">
        <v>0</v>
      </c>
      <c r="D16" s="690">
        <v>0</v>
      </c>
      <c r="E16" s="690">
        <v>0</v>
      </c>
      <c r="F16" s="690">
        <v>0</v>
      </c>
      <c r="G16" s="690">
        <v>0</v>
      </c>
      <c r="H16" s="690">
        <v>0</v>
      </c>
      <c r="I16" s="690">
        <v>0</v>
      </c>
      <c r="J16" s="690">
        <v>0</v>
      </c>
      <c r="K16" s="690">
        <v>0</v>
      </c>
      <c r="L16" s="690">
        <v>0</v>
      </c>
      <c r="M16" s="690">
        <v>0</v>
      </c>
      <c r="N16" s="690">
        <v>0</v>
      </c>
      <c r="O16" s="690">
        <v>0</v>
      </c>
      <c r="P16" s="690">
        <v>0</v>
      </c>
      <c r="Q16" s="690">
        <v>0</v>
      </c>
      <c r="R16" s="691">
        <v>0</v>
      </c>
      <c r="S16" s="182">
        <f t="shared" si="0"/>
        <v>0</v>
      </c>
    </row>
    <row r="17" spans="1:19" s="97" customFormat="1">
      <c r="A17" s="80">
        <v>10</v>
      </c>
      <c r="B17" s="114" t="s">
        <v>67</v>
      </c>
      <c r="C17" s="690">
        <v>0</v>
      </c>
      <c r="D17" s="690">
        <v>0</v>
      </c>
      <c r="E17" s="690">
        <v>0</v>
      </c>
      <c r="F17" s="690">
        <v>0</v>
      </c>
      <c r="G17" s="690">
        <v>0</v>
      </c>
      <c r="H17" s="690">
        <v>0</v>
      </c>
      <c r="I17" s="690">
        <v>0</v>
      </c>
      <c r="J17" s="690">
        <v>0</v>
      </c>
      <c r="K17" s="690">
        <v>0</v>
      </c>
      <c r="L17" s="690">
        <v>0</v>
      </c>
      <c r="M17" s="690">
        <v>13395320.269648071</v>
      </c>
      <c r="N17" s="690">
        <v>11679.205000000002</v>
      </c>
      <c r="O17" s="690">
        <v>14940679.617093174</v>
      </c>
      <c r="P17" s="690">
        <v>0</v>
      </c>
      <c r="Q17" s="690">
        <v>0</v>
      </c>
      <c r="R17" s="691">
        <v>0</v>
      </c>
      <c r="S17" s="182">
        <f t="shared" si="0"/>
        <v>35818018.900287829</v>
      </c>
    </row>
    <row r="18" spans="1:19" s="97" customFormat="1">
      <c r="A18" s="80">
        <v>11</v>
      </c>
      <c r="B18" s="114" t="s">
        <v>68</v>
      </c>
      <c r="C18" s="690">
        <v>0</v>
      </c>
      <c r="D18" s="690">
        <v>0</v>
      </c>
      <c r="E18" s="690">
        <v>0</v>
      </c>
      <c r="F18" s="690">
        <v>0</v>
      </c>
      <c r="G18" s="690">
        <v>0</v>
      </c>
      <c r="H18" s="690">
        <v>0</v>
      </c>
      <c r="I18" s="690">
        <v>0</v>
      </c>
      <c r="J18" s="690">
        <v>0</v>
      </c>
      <c r="K18" s="690">
        <v>0</v>
      </c>
      <c r="L18" s="690">
        <v>0</v>
      </c>
      <c r="M18" s="690">
        <v>0</v>
      </c>
      <c r="N18" s="690">
        <v>0</v>
      </c>
      <c r="O18" s="690">
        <v>0</v>
      </c>
      <c r="P18" s="690">
        <v>0</v>
      </c>
      <c r="Q18" s="690">
        <v>0</v>
      </c>
      <c r="R18" s="691">
        <v>0</v>
      </c>
      <c r="S18" s="182">
        <f t="shared" si="0"/>
        <v>0</v>
      </c>
    </row>
    <row r="19" spans="1:19" s="97" customFormat="1">
      <c r="A19" s="80">
        <v>12</v>
      </c>
      <c r="B19" s="114" t="s">
        <v>69</v>
      </c>
      <c r="C19" s="690">
        <v>0</v>
      </c>
      <c r="D19" s="690">
        <v>0</v>
      </c>
      <c r="E19" s="690">
        <v>0</v>
      </c>
      <c r="F19" s="690">
        <v>0</v>
      </c>
      <c r="G19" s="690">
        <v>0</v>
      </c>
      <c r="H19" s="690">
        <v>0</v>
      </c>
      <c r="I19" s="690">
        <v>0</v>
      </c>
      <c r="J19" s="690">
        <v>0</v>
      </c>
      <c r="K19" s="690">
        <v>0</v>
      </c>
      <c r="L19" s="690">
        <v>0</v>
      </c>
      <c r="M19" s="690">
        <v>0</v>
      </c>
      <c r="N19" s="690">
        <v>0</v>
      </c>
      <c r="O19" s="690">
        <v>0</v>
      </c>
      <c r="P19" s="690">
        <v>0</v>
      </c>
      <c r="Q19" s="690">
        <v>0</v>
      </c>
      <c r="R19" s="691">
        <v>0</v>
      </c>
      <c r="S19" s="182">
        <f t="shared" si="0"/>
        <v>0</v>
      </c>
    </row>
    <row r="20" spans="1:19" s="97" customFormat="1">
      <c r="A20" s="80">
        <v>13</v>
      </c>
      <c r="B20" s="114" t="s">
        <v>70</v>
      </c>
      <c r="C20" s="690">
        <v>0</v>
      </c>
      <c r="D20" s="690">
        <v>0</v>
      </c>
      <c r="E20" s="690">
        <v>0</v>
      </c>
      <c r="F20" s="690">
        <v>0</v>
      </c>
      <c r="G20" s="690">
        <v>0</v>
      </c>
      <c r="H20" s="690">
        <v>0</v>
      </c>
      <c r="I20" s="690">
        <v>0</v>
      </c>
      <c r="J20" s="690">
        <v>0</v>
      </c>
      <c r="K20" s="690">
        <v>0</v>
      </c>
      <c r="L20" s="690">
        <v>0</v>
      </c>
      <c r="M20" s="690">
        <v>0</v>
      </c>
      <c r="N20" s="690">
        <v>0</v>
      </c>
      <c r="O20" s="690">
        <v>0</v>
      </c>
      <c r="P20" s="690">
        <v>0</v>
      </c>
      <c r="Q20" s="690">
        <v>0</v>
      </c>
      <c r="R20" s="691">
        <v>0</v>
      </c>
      <c r="S20" s="182">
        <f t="shared" si="0"/>
        <v>0</v>
      </c>
    </row>
    <row r="21" spans="1:19" s="97" customFormat="1">
      <c r="A21" s="80">
        <v>14</v>
      </c>
      <c r="B21" s="114" t="s">
        <v>154</v>
      </c>
      <c r="C21" s="690">
        <v>20724202.489999998</v>
      </c>
      <c r="D21" s="690">
        <v>0</v>
      </c>
      <c r="E21" s="690">
        <v>0</v>
      </c>
      <c r="F21" s="690">
        <v>0</v>
      </c>
      <c r="G21" s="690">
        <v>0</v>
      </c>
      <c r="H21" s="690">
        <v>0</v>
      </c>
      <c r="I21" s="690">
        <v>0</v>
      </c>
      <c r="J21" s="690">
        <v>0</v>
      </c>
      <c r="K21" s="690">
        <v>0</v>
      </c>
      <c r="L21" s="690">
        <v>0</v>
      </c>
      <c r="M21" s="690">
        <v>106531936.63563646</v>
      </c>
      <c r="N21" s="690">
        <v>137693.11499999999</v>
      </c>
      <c r="O21" s="690">
        <v>0</v>
      </c>
      <c r="P21" s="690">
        <v>0</v>
      </c>
      <c r="Q21" s="690">
        <v>0</v>
      </c>
      <c r="R21" s="691">
        <v>0</v>
      </c>
      <c r="S21" s="182">
        <f t="shared" si="0"/>
        <v>106669629.75063646</v>
      </c>
    </row>
    <row r="22" spans="1:19" ht="14.4" thickBot="1">
      <c r="A22" s="64"/>
      <c r="B22" s="99" t="s">
        <v>66</v>
      </c>
      <c r="C22" s="170">
        <f>SUM(C8:C21)</f>
        <v>33503860.269999996</v>
      </c>
      <c r="D22" s="170">
        <f t="shared" ref="D22:S22" si="1">SUM(D8:D21)</f>
        <v>0</v>
      </c>
      <c r="E22" s="170">
        <f t="shared" si="1"/>
        <v>71439592.719999984</v>
      </c>
      <c r="F22" s="170">
        <f t="shared" si="1"/>
        <v>0</v>
      </c>
      <c r="G22" s="170">
        <f t="shared" si="1"/>
        <v>0</v>
      </c>
      <c r="H22" s="170">
        <f t="shared" si="1"/>
        <v>0</v>
      </c>
      <c r="I22" s="170">
        <f t="shared" si="1"/>
        <v>23129874.370000001</v>
      </c>
      <c r="J22" s="170">
        <f t="shared" si="1"/>
        <v>0</v>
      </c>
      <c r="K22" s="170">
        <f t="shared" si="1"/>
        <v>151561211.16376752</v>
      </c>
      <c r="L22" s="170">
        <f t="shared" si="1"/>
        <v>0</v>
      </c>
      <c r="M22" s="170">
        <f t="shared" si="1"/>
        <v>569391177.96314621</v>
      </c>
      <c r="N22" s="170">
        <f t="shared" si="1"/>
        <v>22450813.33806321</v>
      </c>
      <c r="O22" s="170">
        <f t="shared" si="1"/>
        <v>14940679.617093174</v>
      </c>
      <c r="P22" s="170">
        <f t="shared" si="1"/>
        <v>0</v>
      </c>
      <c r="Q22" s="170">
        <f t="shared" si="1"/>
        <v>0</v>
      </c>
      <c r="R22" s="170">
        <f t="shared" si="1"/>
        <v>0</v>
      </c>
      <c r="S22" s="692">
        <f t="shared" si="1"/>
        <v>753776774.82867479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55" zoomScaleNormal="55" workbookViewId="0">
      <pane xSplit="2" ySplit="6" topLeftCell="G7" activePane="bottomRight" state="frozen"/>
      <selection activeCell="C67" sqref="C67"/>
      <selection pane="topRight" activeCell="C67" sqref="C67"/>
      <selection pane="bottomLeft" activeCell="C67" sqref="C67"/>
      <selection pane="bottomRight" activeCell="U33" sqref="T31:U33"/>
    </sheetView>
  </sheetViews>
  <sheetFormatPr defaultColWidth="9.109375" defaultRowHeight="13.8"/>
  <cols>
    <col min="1" max="1" width="10.5546875" style="2" bestFit="1" customWidth="1"/>
    <col min="2" max="2" width="97" style="2" bestFit="1"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2"/>
  </cols>
  <sheetData>
    <row r="1" spans="1:22">
      <c r="A1" s="2" t="s">
        <v>108</v>
      </c>
      <c r="B1" s="205" t="str">
        <f>Info!C2</f>
        <v>სს "ხალიკ ბანკი საქართველო"</v>
      </c>
    </row>
    <row r="2" spans="1:22">
      <c r="A2" s="2" t="s">
        <v>109</v>
      </c>
      <c r="B2" s="303">
        <f>'1. key ratios'!B2</f>
        <v>45382</v>
      </c>
    </row>
    <row r="4" spans="1:22" ht="28.2" thickBot="1">
      <c r="A4" s="2" t="s">
        <v>260</v>
      </c>
      <c r="B4" s="178" t="s">
        <v>295</v>
      </c>
      <c r="V4" s="140" t="s">
        <v>87</v>
      </c>
    </row>
    <row r="5" spans="1:22">
      <c r="A5" s="62"/>
      <c r="B5" s="63"/>
      <c r="C5" s="814" t="s">
        <v>116</v>
      </c>
      <c r="D5" s="815"/>
      <c r="E5" s="815"/>
      <c r="F5" s="815"/>
      <c r="G5" s="815"/>
      <c r="H5" s="815"/>
      <c r="I5" s="815"/>
      <c r="J5" s="815"/>
      <c r="K5" s="815"/>
      <c r="L5" s="816"/>
      <c r="M5" s="814" t="s">
        <v>117</v>
      </c>
      <c r="N5" s="815"/>
      <c r="O5" s="815"/>
      <c r="P5" s="815"/>
      <c r="Q5" s="815"/>
      <c r="R5" s="815"/>
      <c r="S5" s="816"/>
      <c r="T5" s="819" t="s">
        <v>293</v>
      </c>
      <c r="U5" s="819" t="s">
        <v>292</v>
      </c>
      <c r="V5" s="817" t="s">
        <v>118</v>
      </c>
    </row>
    <row r="6" spans="1:22" s="37" customFormat="1" ht="151.80000000000001">
      <c r="A6" s="78"/>
      <c r="B6" s="116"/>
      <c r="C6" s="60" t="s">
        <v>119</v>
      </c>
      <c r="D6" s="59" t="s">
        <v>120</v>
      </c>
      <c r="E6" s="56" t="s">
        <v>121</v>
      </c>
      <c r="F6" s="179" t="s">
        <v>287</v>
      </c>
      <c r="G6" s="59" t="s">
        <v>122</v>
      </c>
      <c r="H6" s="59" t="s">
        <v>123</v>
      </c>
      <c r="I6" s="59" t="s">
        <v>124</v>
      </c>
      <c r="J6" s="59" t="s">
        <v>153</v>
      </c>
      <c r="K6" s="59" t="s">
        <v>125</v>
      </c>
      <c r="L6" s="61" t="s">
        <v>126</v>
      </c>
      <c r="M6" s="60" t="s">
        <v>127</v>
      </c>
      <c r="N6" s="59" t="s">
        <v>128</v>
      </c>
      <c r="O6" s="59" t="s">
        <v>129</v>
      </c>
      <c r="P6" s="59" t="s">
        <v>130</v>
      </c>
      <c r="Q6" s="59" t="s">
        <v>131</v>
      </c>
      <c r="R6" s="59" t="s">
        <v>132</v>
      </c>
      <c r="S6" s="61" t="s">
        <v>133</v>
      </c>
      <c r="T6" s="820"/>
      <c r="U6" s="820"/>
      <c r="V6" s="818"/>
    </row>
    <row r="7" spans="1:22" s="97" customFormat="1">
      <c r="A7" s="98">
        <v>1</v>
      </c>
      <c r="B7" s="114" t="s">
        <v>134</v>
      </c>
      <c r="C7" s="693">
        <v>0</v>
      </c>
      <c r="D7" s="690">
        <v>0</v>
      </c>
      <c r="E7" s="690">
        <v>0</v>
      </c>
      <c r="F7" s="690">
        <v>0</v>
      </c>
      <c r="G7" s="690">
        <v>0</v>
      </c>
      <c r="H7" s="690">
        <v>0</v>
      </c>
      <c r="I7" s="690">
        <v>0</v>
      </c>
      <c r="J7" s="690">
        <v>0</v>
      </c>
      <c r="K7" s="690">
        <v>0</v>
      </c>
      <c r="L7" s="694">
        <v>0</v>
      </c>
      <c r="M7" s="693">
        <v>0</v>
      </c>
      <c r="N7" s="690">
        <v>0</v>
      </c>
      <c r="O7" s="690">
        <v>0</v>
      </c>
      <c r="P7" s="690">
        <v>0</v>
      </c>
      <c r="Q7" s="690">
        <v>0</v>
      </c>
      <c r="R7" s="690">
        <v>0</v>
      </c>
      <c r="S7" s="694">
        <v>0</v>
      </c>
      <c r="T7" s="695">
        <v>0</v>
      </c>
      <c r="U7" s="696">
        <v>0</v>
      </c>
      <c r="V7" s="697">
        <f>SUM(C7:S7)</f>
        <v>0</v>
      </c>
    </row>
    <row r="8" spans="1:22" s="97" customFormat="1">
      <c r="A8" s="98">
        <v>2</v>
      </c>
      <c r="B8" s="114" t="s">
        <v>135</v>
      </c>
      <c r="C8" s="693">
        <v>0</v>
      </c>
      <c r="D8" s="690">
        <v>0</v>
      </c>
      <c r="E8" s="690">
        <v>0</v>
      </c>
      <c r="F8" s="690">
        <v>0</v>
      </c>
      <c r="G8" s="690">
        <v>0</v>
      </c>
      <c r="H8" s="690">
        <v>0</v>
      </c>
      <c r="I8" s="690">
        <v>0</v>
      </c>
      <c r="J8" s="690">
        <v>0</v>
      </c>
      <c r="K8" s="690">
        <v>0</v>
      </c>
      <c r="L8" s="694">
        <v>0</v>
      </c>
      <c r="M8" s="693">
        <v>0</v>
      </c>
      <c r="N8" s="690">
        <v>0</v>
      </c>
      <c r="O8" s="690">
        <v>0</v>
      </c>
      <c r="P8" s="690">
        <v>0</v>
      </c>
      <c r="Q8" s="690">
        <v>0</v>
      </c>
      <c r="R8" s="690">
        <v>0</v>
      </c>
      <c r="S8" s="694">
        <v>0</v>
      </c>
      <c r="T8" s="696">
        <v>0</v>
      </c>
      <c r="U8" s="696">
        <v>0</v>
      </c>
      <c r="V8" s="697">
        <f t="shared" ref="V8:V20" si="0">SUM(C8:S8)</f>
        <v>0</v>
      </c>
    </row>
    <row r="9" spans="1:22" s="97" customFormat="1">
      <c r="A9" s="98">
        <v>3</v>
      </c>
      <c r="B9" s="114" t="s">
        <v>136</v>
      </c>
      <c r="C9" s="693">
        <v>0</v>
      </c>
      <c r="D9" s="690">
        <v>0</v>
      </c>
      <c r="E9" s="690">
        <v>0</v>
      </c>
      <c r="F9" s="690">
        <v>0</v>
      </c>
      <c r="G9" s="690">
        <v>0</v>
      </c>
      <c r="H9" s="690">
        <v>0</v>
      </c>
      <c r="I9" s="690">
        <v>0</v>
      </c>
      <c r="J9" s="690">
        <v>0</v>
      </c>
      <c r="K9" s="690">
        <v>0</v>
      </c>
      <c r="L9" s="694">
        <v>0</v>
      </c>
      <c r="M9" s="693">
        <v>0</v>
      </c>
      <c r="N9" s="690">
        <v>0</v>
      </c>
      <c r="O9" s="690">
        <v>0</v>
      </c>
      <c r="P9" s="690">
        <v>0</v>
      </c>
      <c r="Q9" s="690">
        <v>0</v>
      </c>
      <c r="R9" s="690">
        <v>0</v>
      </c>
      <c r="S9" s="694">
        <v>0</v>
      </c>
      <c r="T9" s="696">
        <v>0</v>
      </c>
      <c r="U9" s="696">
        <v>0</v>
      </c>
      <c r="V9" s="697">
        <f>SUM(C9:S9)</f>
        <v>0</v>
      </c>
    </row>
    <row r="10" spans="1:22" s="97" customFormat="1">
      <c r="A10" s="98">
        <v>4</v>
      </c>
      <c r="B10" s="114" t="s">
        <v>137</v>
      </c>
      <c r="C10" s="693">
        <v>0</v>
      </c>
      <c r="D10" s="690">
        <v>0</v>
      </c>
      <c r="E10" s="690">
        <v>0</v>
      </c>
      <c r="F10" s="690">
        <v>0</v>
      </c>
      <c r="G10" s="690">
        <v>0</v>
      </c>
      <c r="H10" s="690">
        <v>0</v>
      </c>
      <c r="I10" s="690">
        <v>0</v>
      </c>
      <c r="J10" s="690">
        <v>0</v>
      </c>
      <c r="K10" s="690">
        <v>0</v>
      </c>
      <c r="L10" s="694">
        <v>0</v>
      </c>
      <c r="M10" s="693">
        <v>0</v>
      </c>
      <c r="N10" s="690">
        <v>0</v>
      </c>
      <c r="O10" s="690">
        <v>0</v>
      </c>
      <c r="P10" s="690">
        <v>0</v>
      </c>
      <c r="Q10" s="690">
        <v>0</v>
      </c>
      <c r="R10" s="690">
        <v>0</v>
      </c>
      <c r="S10" s="694">
        <v>0</v>
      </c>
      <c r="T10" s="696">
        <v>0</v>
      </c>
      <c r="U10" s="696">
        <v>0</v>
      </c>
      <c r="V10" s="697">
        <f t="shared" si="0"/>
        <v>0</v>
      </c>
    </row>
    <row r="11" spans="1:22" s="97" customFormat="1">
      <c r="A11" s="98">
        <v>5</v>
      </c>
      <c r="B11" s="114" t="s">
        <v>949</v>
      </c>
      <c r="C11" s="693">
        <v>0</v>
      </c>
      <c r="D11" s="690">
        <v>0</v>
      </c>
      <c r="E11" s="690">
        <v>0</v>
      </c>
      <c r="F11" s="690">
        <v>0</v>
      </c>
      <c r="G11" s="690">
        <v>0</v>
      </c>
      <c r="H11" s="690">
        <v>0</v>
      </c>
      <c r="I11" s="690">
        <v>0</v>
      </c>
      <c r="J11" s="690">
        <v>0</v>
      </c>
      <c r="K11" s="690">
        <v>0</v>
      </c>
      <c r="L11" s="694">
        <v>0</v>
      </c>
      <c r="M11" s="693">
        <v>0</v>
      </c>
      <c r="N11" s="690">
        <v>0</v>
      </c>
      <c r="O11" s="690">
        <v>0</v>
      </c>
      <c r="P11" s="690">
        <v>0</v>
      </c>
      <c r="Q11" s="690">
        <v>0</v>
      </c>
      <c r="R11" s="690">
        <v>0</v>
      </c>
      <c r="S11" s="694">
        <v>0</v>
      </c>
      <c r="T11" s="696">
        <v>0</v>
      </c>
      <c r="U11" s="696">
        <v>0</v>
      </c>
      <c r="V11" s="697">
        <f t="shared" si="0"/>
        <v>0</v>
      </c>
    </row>
    <row r="12" spans="1:22" s="97" customFormat="1">
      <c r="A12" s="98">
        <v>6</v>
      </c>
      <c r="B12" s="114" t="s">
        <v>138</v>
      </c>
      <c r="C12" s="693">
        <v>0</v>
      </c>
      <c r="D12" s="690">
        <v>0</v>
      </c>
      <c r="E12" s="690">
        <v>0</v>
      </c>
      <c r="F12" s="690">
        <v>0</v>
      </c>
      <c r="G12" s="690">
        <v>0</v>
      </c>
      <c r="H12" s="690">
        <v>0</v>
      </c>
      <c r="I12" s="690">
        <v>0</v>
      </c>
      <c r="J12" s="690">
        <v>0</v>
      </c>
      <c r="K12" s="690">
        <v>0</v>
      </c>
      <c r="L12" s="694">
        <v>0</v>
      </c>
      <c r="M12" s="693">
        <v>0</v>
      </c>
      <c r="N12" s="690">
        <v>0</v>
      </c>
      <c r="O12" s="690">
        <v>0</v>
      </c>
      <c r="P12" s="690">
        <v>0</v>
      </c>
      <c r="Q12" s="690">
        <v>0</v>
      </c>
      <c r="R12" s="690">
        <v>0</v>
      </c>
      <c r="S12" s="694">
        <v>0</v>
      </c>
      <c r="T12" s="696">
        <v>0</v>
      </c>
      <c r="U12" s="696">
        <v>0</v>
      </c>
      <c r="V12" s="697">
        <f t="shared" si="0"/>
        <v>0</v>
      </c>
    </row>
    <row r="13" spans="1:22" s="97" customFormat="1">
      <c r="A13" s="98">
        <v>7</v>
      </c>
      <c r="B13" s="114" t="s">
        <v>71</v>
      </c>
      <c r="C13" s="693">
        <v>0</v>
      </c>
      <c r="D13" s="690">
        <v>10596967.1351214</v>
      </c>
      <c r="E13" s="690">
        <v>0</v>
      </c>
      <c r="F13" s="690">
        <v>0</v>
      </c>
      <c r="G13" s="690">
        <v>0</v>
      </c>
      <c r="H13" s="690">
        <v>0</v>
      </c>
      <c r="I13" s="690">
        <v>0</v>
      </c>
      <c r="J13" s="690">
        <v>0</v>
      </c>
      <c r="K13" s="690">
        <v>0</v>
      </c>
      <c r="L13" s="694">
        <v>0</v>
      </c>
      <c r="M13" s="693">
        <v>413537.45175720809</v>
      </c>
      <c r="N13" s="690">
        <v>0</v>
      </c>
      <c r="O13" s="690">
        <v>0</v>
      </c>
      <c r="P13" s="690">
        <v>0</v>
      </c>
      <c r="Q13" s="690">
        <v>0</v>
      </c>
      <c r="R13" s="690">
        <v>0</v>
      </c>
      <c r="S13" s="694">
        <v>0</v>
      </c>
      <c r="T13" s="696">
        <v>11000725.651878607</v>
      </c>
      <c r="U13" s="696">
        <v>9778.9350000000013</v>
      </c>
      <c r="V13" s="697">
        <f t="shared" si="0"/>
        <v>11010504.586878607</v>
      </c>
    </row>
    <row r="14" spans="1:22" s="97" customFormat="1">
      <c r="A14" s="98">
        <v>8</v>
      </c>
      <c r="B14" s="114" t="s">
        <v>72</v>
      </c>
      <c r="C14" s="693">
        <v>0</v>
      </c>
      <c r="D14" s="690">
        <v>805790.69699999981</v>
      </c>
      <c r="E14" s="690">
        <v>0</v>
      </c>
      <c r="F14" s="690">
        <v>0</v>
      </c>
      <c r="G14" s="690">
        <v>0</v>
      </c>
      <c r="H14" s="690">
        <v>0</v>
      </c>
      <c r="I14" s="690">
        <v>0</v>
      </c>
      <c r="J14" s="690">
        <v>0</v>
      </c>
      <c r="K14" s="690">
        <v>0</v>
      </c>
      <c r="L14" s="694">
        <v>0</v>
      </c>
      <c r="M14" s="693">
        <v>66830.769340546263</v>
      </c>
      <c r="N14" s="690">
        <v>0</v>
      </c>
      <c r="O14" s="690">
        <v>0</v>
      </c>
      <c r="P14" s="690">
        <v>0</v>
      </c>
      <c r="Q14" s="690">
        <v>0</v>
      </c>
      <c r="R14" s="690">
        <v>0</v>
      </c>
      <c r="S14" s="694">
        <v>0</v>
      </c>
      <c r="T14" s="696">
        <v>872621.46634054603</v>
      </c>
      <c r="U14" s="696">
        <v>0</v>
      </c>
      <c r="V14" s="697">
        <f t="shared" si="0"/>
        <v>872621.46634054603</v>
      </c>
    </row>
    <row r="15" spans="1:22" s="97" customFormat="1">
      <c r="A15" s="98">
        <v>9</v>
      </c>
      <c r="B15" s="114" t="s">
        <v>950</v>
      </c>
      <c r="C15" s="693">
        <v>0</v>
      </c>
      <c r="D15" s="690">
        <v>0</v>
      </c>
      <c r="E15" s="690">
        <v>0</v>
      </c>
      <c r="F15" s="690">
        <v>0</v>
      </c>
      <c r="G15" s="690">
        <v>0</v>
      </c>
      <c r="H15" s="690">
        <v>0</v>
      </c>
      <c r="I15" s="690">
        <v>0</v>
      </c>
      <c r="J15" s="690">
        <v>0</v>
      </c>
      <c r="K15" s="690">
        <v>0</v>
      </c>
      <c r="L15" s="694">
        <v>0</v>
      </c>
      <c r="M15" s="693">
        <v>0</v>
      </c>
      <c r="N15" s="690">
        <v>0</v>
      </c>
      <c r="O15" s="690">
        <v>0</v>
      </c>
      <c r="P15" s="690">
        <v>0</v>
      </c>
      <c r="Q15" s="690">
        <v>0</v>
      </c>
      <c r="R15" s="690">
        <v>0</v>
      </c>
      <c r="S15" s="694">
        <v>0</v>
      </c>
      <c r="T15" s="696">
        <v>0</v>
      </c>
      <c r="U15" s="696">
        <v>0</v>
      </c>
      <c r="V15" s="697">
        <f t="shared" si="0"/>
        <v>0</v>
      </c>
    </row>
    <row r="16" spans="1:22" s="97" customFormat="1">
      <c r="A16" s="98">
        <v>10</v>
      </c>
      <c r="B16" s="114" t="s">
        <v>67</v>
      </c>
      <c r="C16" s="693">
        <v>0</v>
      </c>
      <c r="D16" s="690">
        <v>0</v>
      </c>
      <c r="E16" s="690">
        <v>0</v>
      </c>
      <c r="F16" s="690">
        <v>0</v>
      </c>
      <c r="G16" s="690">
        <v>0</v>
      </c>
      <c r="H16" s="690">
        <v>0</v>
      </c>
      <c r="I16" s="690">
        <v>0</v>
      </c>
      <c r="J16" s="690">
        <v>0</v>
      </c>
      <c r="K16" s="690">
        <v>0</v>
      </c>
      <c r="L16" s="694">
        <v>0</v>
      </c>
      <c r="M16" s="693">
        <v>0</v>
      </c>
      <c r="N16" s="690">
        <v>0</v>
      </c>
      <c r="O16" s="690">
        <v>0</v>
      </c>
      <c r="P16" s="690">
        <v>0</v>
      </c>
      <c r="Q16" s="690">
        <v>0</v>
      </c>
      <c r="R16" s="690">
        <v>0</v>
      </c>
      <c r="S16" s="694">
        <v>0</v>
      </c>
      <c r="T16" s="696">
        <v>0</v>
      </c>
      <c r="U16" s="696">
        <v>0</v>
      </c>
      <c r="V16" s="697">
        <f t="shared" si="0"/>
        <v>0</v>
      </c>
    </row>
    <row r="17" spans="1:22" s="97" customFormat="1">
      <c r="A17" s="98">
        <v>11</v>
      </c>
      <c r="B17" s="114" t="s">
        <v>68</v>
      </c>
      <c r="C17" s="693">
        <v>0</v>
      </c>
      <c r="D17" s="690">
        <v>0</v>
      </c>
      <c r="E17" s="690">
        <v>0</v>
      </c>
      <c r="F17" s="690">
        <v>0</v>
      </c>
      <c r="G17" s="690">
        <v>0</v>
      </c>
      <c r="H17" s="690">
        <v>0</v>
      </c>
      <c r="I17" s="690">
        <v>0</v>
      </c>
      <c r="J17" s="690">
        <v>0</v>
      </c>
      <c r="K17" s="690">
        <v>0</v>
      </c>
      <c r="L17" s="694">
        <v>0</v>
      </c>
      <c r="M17" s="693">
        <v>0</v>
      </c>
      <c r="N17" s="690">
        <v>0</v>
      </c>
      <c r="O17" s="690">
        <v>0</v>
      </c>
      <c r="P17" s="690">
        <v>0</v>
      </c>
      <c r="Q17" s="690">
        <v>0</v>
      </c>
      <c r="R17" s="690">
        <v>0</v>
      </c>
      <c r="S17" s="694">
        <v>0</v>
      </c>
      <c r="T17" s="696">
        <v>0</v>
      </c>
      <c r="U17" s="696">
        <v>0</v>
      </c>
      <c r="V17" s="697">
        <f t="shared" si="0"/>
        <v>0</v>
      </c>
    </row>
    <row r="18" spans="1:22" s="97" customFormat="1">
      <c r="A18" s="98">
        <v>12</v>
      </c>
      <c r="B18" s="114" t="s">
        <v>69</v>
      </c>
      <c r="C18" s="693">
        <v>0</v>
      </c>
      <c r="D18" s="690">
        <v>0</v>
      </c>
      <c r="E18" s="690">
        <v>0</v>
      </c>
      <c r="F18" s="690">
        <v>0</v>
      </c>
      <c r="G18" s="690">
        <v>0</v>
      </c>
      <c r="H18" s="690">
        <v>0</v>
      </c>
      <c r="I18" s="690">
        <v>0</v>
      </c>
      <c r="J18" s="690">
        <v>0</v>
      </c>
      <c r="K18" s="690">
        <v>0</v>
      </c>
      <c r="L18" s="694">
        <v>0</v>
      </c>
      <c r="M18" s="693">
        <v>0</v>
      </c>
      <c r="N18" s="690">
        <v>0</v>
      </c>
      <c r="O18" s="690">
        <v>0</v>
      </c>
      <c r="P18" s="690">
        <v>0</v>
      </c>
      <c r="Q18" s="690">
        <v>0</v>
      </c>
      <c r="R18" s="690">
        <v>0</v>
      </c>
      <c r="S18" s="694">
        <v>0</v>
      </c>
      <c r="T18" s="696">
        <v>0</v>
      </c>
      <c r="U18" s="696">
        <v>0</v>
      </c>
      <c r="V18" s="697">
        <f t="shared" si="0"/>
        <v>0</v>
      </c>
    </row>
    <row r="19" spans="1:22" s="97" customFormat="1">
      <c r="A19" s="98">
        <v>13</v>
      </c>
      <c r="B19" s="114" t="s">
        <v>70</v>
      </c>
      <c r="C19" s="693">
        <v>0</v>
      </c>
      <c r="D19" s="690">
        <v>0</v>
      </c>
      <c r="E19" s="690">
        <v>0</v>
      </c>
      <c r="F19" s="690">
        <v>0</v>
      </c>
      <c r="G19" s="690">
        <v>0</v>
      </c>
      <c r="H19" s="690">
        <v>0</v>
      </c>
      <c r="I19" s="690">
        <v>0</v>
      </c>
      <c r="J19" s="690">
        <v>0</v>
      </c>
      <c r="K19" s="690">
        <v>0</v>
      </c>
      <c r="L19" s="694">
        <v>0</v>
      </c>
      <c r="M19" s="693">
        <v>0</v>
      </c>
      <c r="N19" s="690">
        <v>0</v>
      </c>
      <c r="O19" s="690">
        <v>0</v>
      </c>
      <c r="P19" s="690">
        <v>0</v>
      </c>
      <c r="Q19" s="690">
        <v>0</v>
      </c>
      <c r="R19" s="690">
        <v>0</v>
      </c>
      <c r="S19" s="694">
        <v>0</v>
      </c>
      <c r="T19" s="696">
        <v>0</v>
      </c>
      <c r="U19" s="696">
        <v>0</v>
      </c>
      <c r="V19" s="697">
        <f t="shared" si="0"/>
        <v>0</v>
      </c>
    </row>
    <row r="20" spans="1:22" s="97" customFormat="1">
      <c r="A20" s="98">
        <v>14</v>
      </c>
      <c r="B20" s="114" t="s">
        <v>154</v>
      </c>
      <c r="C20" s="693">
        <v>0</v>
      </c>
      <c r="D20" s="690">
        <v>1904672.1300000001</v>
      </c>
      <c r="E20" s="690">
        <v>0</v>
      </c>
      <c r="F20" s="690">
        <v>0</v>
      </c>
      <c r="G20" s="690">
        <v>0</v>
      </c>
      <c r="H20" s="690">
        <v>0</v>
      </c>
      <c r="I20" s="690">
        <v>0</v>
      </c>
      <c r="J20" s="690">
        <v>0</v>
      </c>
      <c r="K20" s="690">
        <v>0</v>
      </c>
      <c r="L20" s="694">
        <v>0</v>
      </c>
      <c r="M20" s="693">
        <v>0</v>
      </c>
      <c r="N20" s="690">
        <v>0</v>
      </c>
      <c r="O20" s="690">
        <v>0</v>
      </c>
      <c r="P20" s="690">
        <v>0</v>
      </c>
      <c r="Q20" s="690">
        <v>0</v>
      </c>
      <c r="R20" s="690">
        <v>0</v>
      </c>
      <c r="S20" s="694">
        <v>0</v>
      </c>
      <c r="T20" s="696">
        <v>1904672.1300000001</v>
      </c>
      <c r="U20" s="696">
        <v>0</v>
      </c>
      <c r="V20" s="697">
        <f t="shared" si="0"/>
        <v>1904672.1300000001</v>
      </c>
    </row>
    <row r="21" spans="1:22" ht="14.4" thickBot="1">
      <c r="A21" s="64"/>
      <c r="B21" s="65" t="s">
        <v>66</v>
      </c>
      <c r="C21" s="698">
        <f>SUM(C7:C20)</f>
        <v>0</v>
      </c>
      <c r="D21" s="699">
        <f t="shared" ref="D21:V21" si="1">SUM(D7:D20)</f>
        <v>13307429.962121401</v>
      </c>
      <c r="E21" s="699">
        <f t="shared" si="1"/>
        <v>0</v>
      </c>
      <c r="F21" s="699">
        <f t="shared" si="1"/>
        <v>0</v>
      </c>
      <c r="G21" s="699">
        <f t="shared" si="1"/>
        <v>0</v>
      </c>
      <c r="H21" s="699">
        <f t="shared" si="1"/>
        <v>0</v>
      </c>
      <c r="I21" s="699">
        <f t="shared" si="1"/>
        <v>0</v>
      </c>
      <c r="J21" s="699">
        <f t="shared" si="1"/>
        <v>0</v>
      </c>
      <c r="K21" s="699">
        <f t="shared" si="1"/>
        <v>0</v>
      </c>
      <c r="L21" s="692">
        <f t="shared" si="1"/>
        <v>0</v>
      </c>
      <c r="M21" s="698">
        <f t="shared" si="1"/>
        <v>480368.22109775437</v>
      </c>
      <c r="N21" s="699">
        <f t="shared" si="1"/>
        <v>0</v>
      </c>
      <c r="O21" s="699">
        <f t="shared" si="1"/>
        <v>0</v>
      </c>
      <c r="P21" s="699">
        <f t="shared" si="1"/>
        <v>0</v>
      </c>
      <c r="Q21" s="699">
        <f t="shared" si="1"/>
        <v>0</v>
      </c>
      <c r="R21" s="699">
        <f t="shared" si="1"/>
        <v>0</v>
      </c>
      <c r="S21" s="692">
        <f t="shared" si="1"/>
        <v>0</v>
      </c>
      <c r="T21" s="692">
        <f>SUM(T7:T20)</f>
        <v>13778019.248219153</v>
      </c>
      <c r="U21" s="692">
        <f t="shared" si="1"/>
        <v>9778.9350000000013</v>
      </c>
      <c r="V21" s="700">
        <f t="shared" si="1"/>
        <v>13787798.183219153</v>
      </c>
    </row>
    <row r="24" spans="1:22">
      <c r="A24" s="17"/>
      <c r="B24" s="17"/>
      <c r="C24" s="40"/>
      <c r="D24" s="40"/>
      <c r="E24" s="40"/>
    </row>
    <row r="25" spans="1:22">
      <c r="A25" s="57"/>
      <c r="B25" s="57"/>
      <c r="C25" s="17"/>
      <c r="D25" s="40"/>
      <c r="E25" s="40"/>
    </row>
    <row r="26" spans="1:22">
      <c r="A26" s="57"/>
      <c r="B26" s="58"/>
      <c r="C26" s="17"/>
      <c r="D26" s="40"/>
      <c r="E26" s="40"/>
    </row>
    <row r="27" spans="1:22">
      <c r="A27" s="57"/>
      <c r="B27" s="57"/>
      <c r="C27" s="17"/>
      <c r="D27" s="40"/>
      <c r="E27" s="40"/>
    </row>
    <row r="28" spans="1:22">
      <c r="A28" s="57"/>
      <c r="B28" s="58"/>
      <c r="C28" s="17"/>
      <c r="D28" s="40"/>
      <c r="E28" s="4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70" zoomScaleNormal="70" workbookViewId="0">
      <pane xSplit="1" ySplit="7" topLeftCell="B8" activePane="bottomRight" state="frozen"/>
      <selection activeCell="C67" sqref="C67"/>
      <selection pane="topRight" activeCell="C67" sqref="C67"/>
      <selection pane="bottomLeft" activeCell="C67" sqref="C67"/>
      <selection pane="bottomRight" activeCell="C67" sqref="C67"/>
    </sheetView>
  </sheetViews>
  <sheetFormatPr defaultColWidth="9.109375" defaultRowHeight="13.8"/>
  <cols>
    <col min="1" max="1" width="10.5546875" style="2" bestFit="1" customWidth="1"/>
    <col min="2" max="2" width="101.88671875" style="2"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2"/>
  </cols>
  <sheetData>
    <row r="1" spans="1:9">
      <c r="A1" s="2" t="s">
        <v>108</v>
      </c>
      <c r="B1" s="205" t="str">
        <f>Info!C2</f>
        <v>სს "ხალიკ ბანკი საქართველო"</v>
      </c>
    </row>
    <row r="2" spans="1:9">
      <c r="A2" s="2" t="s">
        <v>109</v>
      </c>
      <c r="B2" s="303">
        <f>'1. key ratios'!B2</f>
        <v>45382</v>
      </c>
    </row>
    <row r="4" spans="1:9" ht="14.4" thickBot="1">
      <c r="A4" s="2" t="s">
        <v>261</v>
      </c>
      <c r="B4" s="175" t="s">
        <v>296</v>
      </c>
    </row>
    <row r="5" spans="1:9">
      <c r="A5" s="62"/>
      <c r="B5" s="95"/>
      <c r="C5" s="100" t="s">
        <v>0</v>
      </c>
      <c r="D5" s="100" t="s">
        <v>1</v>
      </c>
      <c r="E5" s="100" t="s">
        <v>2</v>
      </c>
      <c r="F5" s="100" t="s">
        <v>3</v>
      </c>
      <c r="G5" s="173" t="s">
        <v>4</v>
      </c>
      <c r="H5" s="101" t="s">
        <v>5</v>
      </c>
      <c r="I5" s="23"/>
    </row>
    <row r="6" spans="1:9" ht="15" customHeight="1">
      <c r="A6" s="94"/>
      <c r="B6" s="21"/>
      <c r="C6" s="821" t="s">
        <v>288</v>
      </c>
      <c r="D6" s="825" t="s">
        <v>309</v>
      </c>
      <c r="E6" s="826"/>
      <c r="F6" s="821" t="s">
        <v>315</v>
      </c>
      <c r="G6" s="821" t="s">
        <v>316</v>
      </c>
      <c r="H6" s="823" t="s">
        <v>290</v>
      </c>
      <c r="I6" s="23"/>
    </row>
    <row r="7" spans="1:9" ht="69">
      <c r="A7" s="94"/>
      <c r="B7" s="21"/>
      <c r="C7" s="822"/>
      <c r="D7" s="174" t="s">
        <v>291</v>
      </c>
      <c r="E7" s="174" t="s">
        <v>289</v>
      </c>
      <c r="F7" s="822"/>
      <c r="G7" s="822"/>
      <c r="H7" s="824"/>
      <c r="I7" s="23"/>
    </row>
    <row r="8" spans="1:9">
      <c r="A8" s="53">
        <v>1</v>
      </c>
      <c r="B8" s="114" t="s">
        <v>134</v>
      </c>
      <c r="C8" s="701">
        <v>38011092.059999995</v>
      </c>
      <c r="D8" s="702">
        <v>0</v>
      </c>
      <c r="E8" s="701">
        <v>0</v>
      </c>
      <c r="F8" s="701">
        <v>25231434.279999997</v>
      </c>
      <c r="G8" s="703">
        <v>25231434.279999997</v>
      </c>
      <c r="H8" s="180">
        <f>G8/(C8+E8)</f>
        <v>0.66379135438078229</v>
      </c>
    </row>
    <row r="9" spans="1:9" ht="15" customHeight="1">
      <c r="A9" s="53">
        <v>2</v>
      </c>
      <c r="B9" s="114" t="s">
        <v>135</v>
      </c>
      <c r="C9" s="701">
        <v>0</v>
      </c>
      <c r="D9" s="702">
        <v>0</v>
      </c>
      <c r="E9" s="701">
        <v>0</v>
      </c>
      <c r="F9" s="701">
        <v>0</v>
      </c>
      <c r="G9" s="703">
        <v>0</v>
      </c>
      <c r="H9" s="180" t="e">
        <f t="shared" ref="H9:H21" si="0">G9/(C9+E9)</f>
        <v>#DIV/0!</v>
      </c>
    </row>
    <row r="10" spans="1:9">
      <c r="A10" s="53">
        <v>3</v>
      </c>
      <c r="B10" s="114" t="s">
        <v>136</v>
      </c>
      <c r="C10" s="701">
        <v>0</v>
      </c>
      <c r="D10" s="702">
        <v>0</v>
      </c>
      <c r="E10" s="701">
        <v>0</v>
      </c>
      <c r="F10" s="701">
        <v>0</v>
      </c>
      <c r="G10" s="703">
        <v>0</v>
      </c>
      <c r="H10" s="180" t="e">
        <f t="shared" si="0"/>
        <v>#DIV/0!</v>
      </c>
    </row>
    <row r="11" spans="1:9">
      <c r="A11" s="53">
        <v>4</v>
      </c>
      <c r="B11" s="114" t="s">
        <v>137</v>
      </c>
      <c r="C11" s="701">
        <v>0</v>
      </c>
      <c r="D11" s="702">
        <v>0</v>
      </c>
      <c r="E11" s="701">
        <v>0</v>
      </c>
      <c r="F11" s="701">
        <v>0</v>
      </c>
      <c r="G11" s="703">
        <v>0</v>
      </c>
      <c r="H11" s="180" t="e">
        <f t="shared" si="0"/>
        <v>#DIV/0!</v>
      </c>
    </row>
    <row r="12" spans="1:9">
      <c r="A12" s="53">
        <v>5</v>
      </c>
      <c r="B12" s="114" t="s">
        <v>949</v>
      </c>
      <c r="C12" s="701">
        <v>0</v>
      </c>
      <c r="D12" s="702">
        <v>0</v>
      </c>
      <c r="E12" s="701">
        <v>0</v>
      </c>
      <c r="F12" s="701">
        <v>0</v>
      </c>
      <c r="G12" s="703">
        <v>0</v>
      </c>
      <c r="H12" s="180" t="e">
        <f t="shared" si="0"/>
        <v>#DIV/0!</v>
      </c>
    </row>
    <row r="13" spans="1:9">
      <c r="A13" s="53">
        <v>6</v>
      </c>
      <c r="B13" s="114" t="s">
        <v>138</v>
      </c>
      <c r="C13" s="701">
        <v>94598983.989999995</v>
      </c>
      <c r="D13" s="702">
        <v>0</v>
      </c>
      <c r="E13" s="701">
        <v>0</v>
      </c>
      <c r="F13" s="701">
        <v>25882372.628999997</v>
      </c>
      <c r="G13" s="703">
        <v>25882372.628999997</v>
      </c>
      <c r="H13" s="180">
        <f t="shared" si="0"/>
        <v>0.27360095782567823</v>
      </c>
    </row>
    <row r="14" spans="1:9">
      <c r="A14" s="53">
        <v>7</v>
      </c>
      <c r="B14" s="114" t="s">
        <v>71</v>
      </c>
      <c r="C14" s="701">
        <v>424202969.87786168</v>
      </c>
      <c r="D14" s="702">
        <v>71266314.225755498</v>
      </c>
      <c r="E14" s="701">
        <v>21067164.230063215</v>
      </c>
      <c r="F14" s="702">
        <v>445270134.10792488</v>
      </c>
      <c r="G14" s="704">
        <v>434259629.52104628</v>
      </c>
      <c r="H14" s="180">
        <f>G14/(C14+E14)</f>
        <v>0.97527230383655183</v>
      </c>
    </row>
    <row r="15" spans="1:9">
      <c r="A15" s="53">
        <v>8</v>
      </c>
      <c r="B15" s="114" t="s">
        <v>72</v>
      </c>
      <c r="C15" s="701">
        <v>151561211.16376752</v>
      </c>
      <c r="D15" s="702">
        <v>4742072.0399999982</v>
      </c>
      <c r="E15" s="701">
        <v>1234276.7879999992</v>
      </c>
      <c r="F15" s="702">
        <v>114905185.16082564</v>
      </c>
      <c r="G15" s="704">
        <v>114032563.6944851</v>
      </c>
      <c r="H15" s="180">
        <f t="shared" si="0"/>
        <v>0.74630844943851626</v>
      </c>
    </row>
    <row r="16" spans="1:9">
      <c r="A16" s="53">
        <v>9</v>
      </c>
      <c r="B16" s="114" t="s">
        <v>950</v>
      </c>
      <c r="C16" s="701">
        <v>0</v>
      </c>
      <c r="D16" s="702">
        <v>0</v>
      </c>
      <c r="E16" s="701">
        <v>0</v>
      </c>
      <c r="F16" s="702">
        <v>0</v>
      </c>
      <c r="G16" s="704">
        <v>0</v>
      </c>
      <c r="H16" s="180" t="e">
        <f t="shared" si="0"/>
        <v>#DIV/0!</v>
      </c>
    </row>
    <row r="17" spans="1:8">
      <c r="A17" s="53">
        <v>10</v>
      </c>
      <c r="B17" s="114" t="s">
        <v>67</v>
      </c>
      <c r="C17" s="701">
        <v>28335999.886741243</v>
      </c>
      <c r="D17" s="702">
        <v>23358.410000000003</v>
      </c>
      <c r="E17" s="701">
        <v>11679.205000000002</v>
      </c>
      <c r="F17" s="702">
        <v>35818018.900287829</v>
      </c>
      <c r="G17" s="704">
        <v>35818018.900287829</v>
      </c>
      <c r="H17" s="180">
        <f t="shared" si="0"/>
        <v>1.2635256235394234</v>
      </c>
    </row>
    <row r="18" spans="1:8">
      <c r="A18" s="53">
        <v>11</v>
      </c>
      <c r="B18" s="114" t="s">
        <v>68</v>
      </c>
      <c r="C18" s="701">
        <v>0</v>
      </c>
      <c r="D18" s="702">
        <v>0</v>
      </c>
      <c r="E18" s="701">
        <v>0</v>
      </c>
      <c r="F18" s="702">
        <v>0</v>
      </c>
      <c r="G18" s="704">
        <v>0</v>
      </c>
      <c r="H18" s="180" t="e">
        <f t="shared" si="0"/>
        <v>#DIV/0!</v>
      </c>
    </row>
    <row r="19" spans="1:8">
      <c r="A19" s="53">
        <v>12</v>
      </c>
      <c r="B19" s="114" t="s">
        <v>69</v>
      </c>
      <c r="C19" s="701">
        <v>0</v>
      </c>
      <c r="D19" s="702">
        <v>0</v>
      </c>
      <c r="E19" s="701">
        <v>0</v>
      </c>
      <c r="F19" s="702">
        <v>0</v>
      </c>
      <c r="G19" s="704">
        <v>0</v>
      </c>
      <c r="H19" s="180" t="e">
        <f t="shared" si="0"/>
        <v>#DIV/0!</v>
      </c>
    </row>
    <row r="20" spans="1:8">
      <c r="A20" s="53">
        <v>13</v>
      </c>
      <c r="B20" s="114" t="s">
        <v>70</v>
      </c>
      <c r="C20" s="701">
        <v>0</v>
      </c>
      <c r="D20" s="702">
        <v>0</v>
      </c>
      <c r="E20" s="701">
        <v>0</v>
      </c>
      <c r="F20" s="702">
        <v>0</v>
      </c>
      <c r="G20" s="704">
        <v>0</v>
      </c>
      <c r="H20" s="180" t="e">
        <f t="shared" si="0"/>
        <v>#DIV/0!</v>
      </c>
    </row>
    <row r="21" spans="1:8">
      <c r="A21" s="53">
        <v>14</v>
      </c>
      <c r="B21" s="114" t="s">
        <v>154</v>
      </c>
      <c r="C21" s="701">
        <v>127256139.12563646</v>
      </c>
      <c r="D21" s="702">
        <v>591175.94999999995</v>
      </c>
      <c r="E21" s="701">
        <v>137693.11499999999</v>
      </c>
      <c r="F21" s="702">
        <v>106669629.75063646</v>
      </c>
      <c r="G21" s="704">
        <v>104764957.62063646</v>
      </c>
      <c r="H21" s="180">
        <f t="shared" si="0"/>
        <v>0.82237072060713334</v>
      </c>
    </row>
    <row r="22" spans="1:8" ht="14.4" thickBot="1">
      <c r="A22" s="96"/>
      <c r="B22" s="102" t="s">
        <v>66</v>
      </c>
      <c r="C22" s="170">
        <f>SUM(C8:C21)</f>
        <v>863966396.10400701</v>
      </c>
      <c r="D22" s="170">
        <f>SUM(D8:D21)</f>
        <v>76622920.625755489</v>
      </c>
      <c r="E22" s="170">
        <f>SUM(E8:E21)</f>
        <v>22450813.33806321</v>
      </c>
      <c r="F22" s="170">
        <f>SUM(F8:F21)</f>
        <v>753776774.82867479</v>
      </c>
      <c r="G22" s="170">
        <f>SUM(G8:G21)</f>
        <v>739988976.64545572</v>
      </c>
      <c r="H22" s="181">
        <f>G22/(C22+E22)</f>
        <v>0.83480890122972728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70" zoomScaleNormal="70" workbookViewId="0">
      <pane xSplit="2" ySplit="6" topLeftCell="C7" activePane="bottomRight" state="frozen"/>
      <selection activeCell="C67" sqref="C67"/>
      <selection pane="topRight" activeCell="C67" sqref="C67"/>
      <selection pane="bottomLeft" activeCell="C67" sqref="C67"/>
      <selection pane="bottomRight" activeCell="C67" sqref="C67"/>
    </sheetView>
  </sheetViews>
  <sheetFormatPr defaultColWidth="9.109375" defaultRowHeight="13.8"/>
  <cols>
    <col min="1" max="1" width="10.5546875" style="205" bestFit="1" customWidth="1"/>
    <col min="2" max="2" width="104.109375" style="205" customWidth="1"/>
    <col min="3" max="11" width="12.6640625" style="205" customWidth="1"/>
    <col min="12" max="16384" width="9.109375" style="205"/>
  </cols>
  <sheetData>
    <row r="1" spans="1:11">
      <c r="A1" s="205" t="s">
        <v>108</v>
      </c>
      <c r="B1" s="205" t="str">
        <f>Info!C2</f>
        <v>სს "ხალიკ ბანკი საქართველო"</v>
      </c>
    </row>
    <row r="2" spans="1:11">
      <c r="A2" s="205" t="s">
        <v>109</v>
      </c>
      <c r="B2" s="303">
        <f>'1. key ratios'!B2</f>
        <v>45382</v>
      </c>
      <c r="C2" s="206"/>
      <c r="D2" s="206"/>
    </row>
    <row r="3" spans="1:11">
      <c r="B3" s="206"/>
      <c r="C3" s="206"/>
      <c r="D3" s="206"/>
    </row>
    <row r="4" spans="1:11" ht="14.4" thickBot="1">
      <c r="A4" s="205" t="s">
        <v>352</v>
      </c>
      <c r="B4" s="175" t="s">
        <v>351</v>
      </c>
      <c r="C4" s="206"/>
      <c r="D4" s="206"/>
    </row>
    <row r="5" spans="1:11" ht="30" customHeight="1">
      <c r="A5" s="830"/>
      <c r="B5" s="831"/>
      <c r="C5" s="832" t="s">
        <v>384</v>
      </c>
      <c r="D5" s="832"/>
      <c r="E5" s="832"/>
      <c r="F5" s="832" t="s">
        <v>385</v>
      </c>
      <c r="G5" s="832"/>
      <c r="H5" s="832"/>
      <c r="I5" s="832" t="s">
        <v>386</v>
      </c>
      <c r="J5" s="832"/>
      <c r="K5" s="833"/>
    </row>
    <row r="6" spans="1:11">
      <c r="A6" s="203"/>
      <c r="B6" s="204"/>
      <c r="C6" s="207" t="s">
        <v>26</v>
      </c>
      <c r="D6" s="207" t="s">
        <v>90</v>
      </c>
      <c r="E6" s="207" t="s">
        <v>66</v>
      </c>
      <c r="F6" s="207" t="s">
        <v>26</v>
      </c>
      <c r="G6" s="207" t="s">
        <v>90</v>
      </c>
      <c r="H6" s="207" t="s">
        <v>66</v>
      </c>
      <c r="I6" s="207" t="s">
        <v>26</v>
      </c>
      <c r="J6" s="207" t="s">
        <v>90</v>
      </c>
      <c r="K6" s="209" t="s">
        <v>66</v>
      </c>
    </row>
    <row r="7" spans="1:11">
      <c r="A7" s="210" t="s">
        <v>322</v>
      </c>
      <c r="B7" s="202"/>
      <c r="C7" s="202"/>
      <c r="D7" s="202"/>
      <c r="E7" s="202"/>
      <c r="F7" s="202"/>
      <c r="G7" s="202"/>
      <c r="H7" s="202"/>
      <c r="I7" s="202"/>
      <c r="J7" s="202"/>
      <c r="K7" s="211"/>
    </row>
    <row r="8" spans="1:11">
      <c r="A8" s="201">
        <v>1</v>
      </c>
      <c r="B8" s="187" t="s">
        <v>322</v>
      </c>
      <c r="C8" s="185"/>
      <c r="D8" s="582"/>
      <c r="E8" s="582"/>
      <c r="F8" s="705">
        <v>55099807.531612903</v>
      </c>
      <c r="G8" s="705">
        <v>90180095.299032256</v>
      </c>
      <c r="H8" s="705">
        <v>145279902.83064514</v>
      </c>
      <c r="I8" s="705">
        <v>34326723.838064514</v>
      </c>
      <c r="J8" s="705">
        <v>52697501.089354843</v>
      </c>
      <c r="K8" s="706">
        <v>87024224.92741935</v>
      </c>
    </row>
    <row r="9" spans="1:11">
      <c r="A9" s="210" t="s">
        <v>323</v>
      </c>
      <c r="B9" s="202"/>
      <c r="C9" s="202"/>
      <c r="D9" s="707"/>
      <c r="E9" s="707"/>
      <c r="F9" s="707"/>
      <c r="G9" s="707"/>
      <c r="H9" s="707"/>
      <c r="I9" s="707"/>
      <c r="J9" s="707"/>
      <c r="K9" s="708"/>
    </row>
    <row r="10" spans="1:11">
      <c r="A10" s="212">
        <v>2</v>
      </c>
      <c r="B10" s="188" t="s">
        <v>324</v>
      </c>
      <c r="C10" s="330">
        <v>12794375.712258041</v>
      </c>
      <c r="D10" s="709">
        <v>45451659.080225766</v>
      </c>
      <c r="E10" s="709">
        <v>58246034.792483807</v>
      </c>
      <c r="F10" s="709">
        <v>2786539.4607661278</v>
      </c>
      <c r="G10" s="709">
        <v>9881516.8816312924</v>
      </c>
      <c r="H10" s="709">
        <v>12668056.34239742</v>
      </c>
      <c r="I10" s="709">
        <v>716598.85759677412</v>
      </c>
      <c r="J10" s="709">
        <v>2562586.7602096782</v>
      </c>
      <c r="K10" s="710">
        <v>3279185.6178064514</v>
      </c>
    </row>
    <row r="11" spans="1:11">
      <c r="A11" s="212">
        <v>3</v>
      </c>
      <c r="B11" s="188" t="s">
        <v>325</v>
      </c>
      <c r="C11" s="330">
        <v>63931251.159838706</v>
      </c>
      <c r="D11" s="709">
        <v>495079934.43056446</v>
      </c>
      <c r="E11" s="709">
        <v>559011185.5904032</v>
      </c>
      <c r="F11" s="709">
        <v>18618029.027870968</v>
      </c>
      <c r="G11" s="709">
        <v>21516054.222197589</v>
      </c>
      <c r="H11" s="709">
        <v>40134083.25006856</v>
      </c>
      <c r="I11" s="709">
        <v>15408371.642395161</v>
      </c>
      <c r="J11" s="709">
        <v>19264557.585120965</v>
      </c>
      <c r="K11" s="710">
        <v>34672929.22751613</v>
      </c>
    </row>
    <row r="12" spans="1:11">
      <c r="A12" s="212">
        <v>4</v>
      </c>
      <c r="B12" s="188" t="s">
        <v>326</v>
      </c>
      <c r="C12" s="330">
        <v>0</v>
      </c>
      <c r="D12" s="709">
        <v>0</v>
      </c>
      <c r="E12" s="709">
        <v>0</v>
      </c>
      <c r="F12" s="709">
        <v>0</v>
      </c>
      <c r="G12" s="709">
        <v>0</v>
      </c>
      <c r="H12" s="709">
        <v>0</v>
      </c>
      <c r="I12" s="709">
        <v>0</v>
      </c>
      <c r="J12" s="709">
        <v>0</v>
      </c>
      <c r="K12" s="710">
        <v>0</v>
      </c>
    </row>
    <row r="13" spans="1:11">
      <c r="A13" s="212">
        <v>5</v>
      </c>
      <c r="B13" s="188" t="s">
        <v>327</v>
      </c>
      <c r="C13" s="330">
        <v>29131409.06129032</v>
      </c>
      <c r="D13" s="709">
        <v>65408580.88467744</v>
      </c>
      <c r="E13" s="709">
        <v>94539989.945967764</v>
      </c>
      <c r="F13" s="709">
        <v>3889724.2409080639</v>
      </c>
      <c r="G13" s="709">
        <v>24288659.173920162</v>
      </c>
      <c r="H13" s="709">
        <v>28178383.414828226</v>
      </c>
      <c r="I13" s="709">
        <v>1278427.7443548385</v>
      </c>
      <c r="J13" s="709">
        <v>6229409.0075887088</v>
      </c>
      <c r="K13" s="710">
        <v>7507836.7519435473</v>
      </c>
    </row>
    <row r="14" spans="1:11">
      <c r="A14" s="212">
        <v>6</v>
      </c>
      <c r="B14" s="188" t="s">
        <v>342</v>
      </c>
      <c r="C14" s="330">
        <v>0</v>
      </c>
      <c r="D14" s="709">
        <v>0</v>
      </c>
      <c r="E14" s="709">
        <v>0</v>
      </c>
      <c r="F14" s="709">
        <v>0</v>
      </c>
      <c r="G14" s="709">
        <v>0</v>
      </c>
      <c r="H14" s="709">
        <v>0</v>
      </c>
      <c r="I14" s="709">
        <v>0</v>
      </c>
      <c r="J14" s="709">
        <v>0</v>
      </c>
      <c r="K14" s="710">
        <v>0</v>
      </c>
    </row>
    <row r="15" spans="1:11">
      <c r="A15" s="212">
        <v>7</v>
      </c>
      <c r="B15" s="188" t="s">
        <v>329</v>
      </c>
      <c r="C15" s="330">
        <v>5963964.8540322585</v>
      </c>
      <c r="D15" s="709">
        <v>47695909.900000006</v>
      </c>
      <c r="E15" s="709">
        <v>53659874.754032262</v>
      </c>
      <c r="F15" s="709">
        <v>729417.14322580653</v>
      </c>
      <c r="G15" s="709">
        <v>9866517.9004599769</v>
      </c>
      <c r="H15" s="709">
        <v>10595935.043685783</v>
      </c>
      <c r="I15" s="709">
        <v>729417.14322580653</v>
      </c>
      <c r="J15" s="709">
        <v>9866517.9004599769</v>
      </c>
      <c r="K15" s="710">
        <v>10595935.043685783</v>
      </c>
    </row>
    <row r="16" spans="1:11">
      <c r="A16" s="212">
        <v>8</v>
      </c>
      <c r="B16" s="189" t="s">
        <v>330</v>
      </c>
      <c r="C16" s="330">
        <v>111821000.78741933</v>
      </c>
      <c r="D16" s="709">
        <v>653636084.29546762</v>
      </c>
      <c r="E16" s="709">
        <v>765457085.08288705</v>
      </c>
      <c r="F16" s="709">
        <v>26023709.872770969</v>
      </c>
      <c r="G16" s="709">
        <v>65552748.178209022</v>
      </c>
      <c r="H16" s="709">
        <v>91576458.050979987</v>
      </c>
      <c r="I16" s="709">
        <v>18132815.387572583</v>
      </c>
      <c r="J16" s="709">
        <v>37923071.25337933</v>
      </c>
      <c r="K16" s="710">
        <v>56055886.640951902</v>
      </c>
    </row>
    <row r="17" spans="1:11">
      <c r="A17" s="210" t="s">
        <v>331</v>
      </c>
      <c r="B17" s="202"/>
      <c r="C17" s="707"/>
      <c r="D17" s="707"/>
      <c r="E17" s="707"/>
      <c r="F17" s="707"/>
      <c r="G17" s="707"/>
      <c r="H17" s="707"/>
      <c r="I17" s="707"/>
      <c r="J17" s="707"/>
      <c r="K17" s="708"/>
    </row>
    <row r="18" spans="1:11">
      <c r="A18" s="212">
        <v>9</v>
      </c>
      <c r="B18" s="188" t="s">
        <v>332</v>
      </c>
      <c r="C18" s="330">
        <v>0</v>
      </c>
      <c r="D18" s="709">
        <v>0</v>
      </c>
      <c r="E18" s="709">
        <v>0</v>
      </c>
      <c r="F18" s="709">
        <v>0</v>
      </c>
      <c r="G18" s="709">
        <v>0</v>
      </c>
      <c r="H18" s="709">
        <v>0</v>
      </c>
      <c r="I18" s="709">
        <v>0</v>
      </c>
      <c r="J18" s="709">
        <v>0</v>
      </c>
      <c r="K18" s="710">
        <v>0</v>
      </c>
    </row>
    <row r="19" spans="1:11">
      <c r="A19" s="212">
        <v>10</v>
      </c>
      <c r="B19" s="188" t="s">
        <v>333</v>
      </c>
      <c r="C19" s="330">
        <v>167172290.19930592</v>
      </c>
      <c r="D19" s="709">
        <v>449294967.19333529</v>
      </c>
      <c r="E19" s="709">
        <v>616467257.39264119</v>
      </c>
      <c r="F19" s="709">
        <v>1594357.2615073577</v>
      </c>
      <c r="G19" s="709">
        <v>4319421.1119011827</v>
      </c>
      <c r="H19" s="709">
        <v>5913778.3734085402</v>
      </c>
      <c r="I19" s="709">
        <v>22367440.955055743</v>
      </c>
      <c r="J19" s="709">
        <v>42047405.579643115</v>
      </c>
      <c r="K19" s="710">
        <v>64414846.534698859</v>
      </c>
    </row>
    <row r="20" spans="1:11">
      <c r="A20" s="212">
        <v>11</v>
      </c>
      <c r="B20" s="188" t="s">
        <v>334</v>
      </c>
      <c r="C20" s="330">
        <v>43426935.027580656</v>
      </c>
      <c r="D20" s="709">
        <v>701295.57725806453</v>
      </c>
      <c r="E20" s="709">
        <v>44128230.604838714</v>
      </c>
      <c r="F20" s="709">
        <v>8804288.0449999999</v>
      </c>
      <c r="G20" s="709">
        <v>0</v>
      </c>
      <c r="H20" s="709">
        <v>8804288.0449999999</v>
      </c>
      <c r="I20" s="709">
        <v>8804288.0449999999</v>
      </c>
      <c r="J20" s="709">
        <v>0</v>
      </c>
      <c r="K20" s="710">
        <v>8804288.0449999999</v>
      </c>
    </row>
    <row r="21" spans="1:11" ht="14.4" thickBot="1">
      <c r="A21" s="148">
        <v>12</v>
      </c>
      <c r="B21" s="213" t="s">
        <v>335</v>
      </c>
      <c r="C21" s="712">
        <v>210599225.22688657</v>
      </c>
      <c r="D21" s="711">
        <v>449996262.77059335</v>
      </c>
      <c r="E21" s="712">
        <v>660595487.99747992</v>
      </c>
      <c r="F21" s="711">
        <v>10398645.306507358</v>
      </c>
      <c r="G21" s="711">
        <v>4319421.1119011827</v>
      </c>
      <c r="H21" s="711">
        <v>14718066.418408539</v>
      </c>
      <c r="I21" s="711">
        <v>31171729.000055745</v>
      </c>
      <c r="J21" s="711">
        <v>42047405.579643115</v>
      </c>
      <c r="K21" s="713">
        <v>73219134.579698861</v>
      </c>
    </row>
    <row r="22" spans="1:11" ht="38.25" customHeight="1" thickBot="1">
      <c r="A22" s="199"/>
      <c r="B22" s="200"/>
      <c r="C22" s="200"/>
      <c r="D22" s="327"/>
      <c r="E22" s="327"/>
      <c r="F22" s="827" t="s">
        <v>336</v>
      </c>
      <c r="G22" s="828"/>
      <c r="H22" s="828"/>
      <c r="I22" s="827" t="s">
        <v>337</v>
      </c>
      <c r="J22" s="828"/>
      <c r="K22" s="829"/>
    </row>
    <row r="23" spans="1:11">
      <c r="A23" s="193">
        <v>13</v>
      </c>
      <c r="B23" s="190" t="s">
        <v>322</v>
      </c>
      <c r="C23" s="198"/>
      <c r="D23" s="714"/>
      <c r="E23" s="714"/>
      <c r="F23" s="715">
        <v>55099807.531612903</v>
      </c>
      <c r="G23" s="715">
        <v>90180095.299032256</v>
      </c>
      <c r="H23" s="715">
        <v>145279902.83064514</v>
      </c>
      <c r="I23" s="715">
        <v>34326723.838064514</v>
      </c>
      <c r="J23" s="715">
        <v>52697501.089354843</v>
      </c>
      <c r="K23" s="716">
        <v>87024224.92741935</v>
      </c>
    </row>
    <row r="24" spans="1:11" ht="14.4" thickBot="1">
      <c r="A24" s="194">
        <v>14</v>
      </c>
      <c r="B24" s="191" t="s">
        <v>338</v>
      </c>
      <c r="C24" s="214"/>
      <c r="D24" s="717"/>
      <c r="E24" s="718"/>
      <c r="F24" s="719">
        <v>15625064.56626361</v>
      </c>
      <c r="G24" s="719">
        <v>61233327.066307843</v>
      </c>
      <c r="H24" s="719">
        <v>76858391.632571444</v>
      </c>
      <c r="I24" s="719">
        <v>4533203.8468931457</v>
      </c>
      <c r="J24" s="719">
        <v>9480767.8133448325</v>
      </c>
      <c r="K24" s="720">
        <v>14013971.660237975</v>
      </c>
    </row>
    <row r="25" spans="1:11" ht="14.4" thickBot="1">
      <c r="A25" s="195">
        <v>15</v>
      </c>
      <c r="B25" s="192" t="s">
        <v>339</v>
      </c>
      <c r="C25" s="196"/>
      <c r="D25" s="721"/>
      <c r="E25" s="721"/>
      <c r="F25" s="722">
        <v>3.526373110200133</v>
      </c>
      <c r="G25" s="722">
        <v>1.4727289797821825</v>
      </c>
      <c r="H25" s="722">
        <v>1.8902282463204405</v>
      </c>
      <c r="I25" s="722">
        <v>7.5722877235248331</v>
      </c>
      <c r="J25" s="722">
        <v>5.5583579438766009</v>
      </c>
      <c r="K25" s="723">
        <v>6.2098188177684355</v>
      </c>
    </row>
    <row r="28" spans="1:11" ht="41.4">
      <c r="B28" s="22"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70" zoomScaleNormal="70" workbookViewId="0">
      <pane xSplit="1" ySplit="5" topLeftCell="B6" activePane="bottomRight" state="frozen"/>
      <selection activeCell="C67" sqref="C67"/>
      <selection pane="topRight" activeCell="C67" sqref="C67"/>
      <selection pane="bottomLeft" activeCell="C67" sqref="C67"/>
      <selection pane="bottomRight" activeCell="C67" sqref="C67"/>
    </sheetView>
  </sheetViews>
  <sheetFormatPr defaultColWidth="9.109375" defaultRowHeight="13.8"/>
  <cols>
    <col min="1" max="1" width="10.5546875" style="38" bestFit="1" customWidth="1"/>
    <col min="2" max="2" width="95" style="38" customWidth="1"/>
    <col min="3" max="3" width="12.5546875" style="38" bestFit="1" customWidth="1"/>
    <col min="4" max="4" width="10" style="38" bestFit="1" customWidth="1"/>
    <col min="5" max="5" width="18.33203125" style="38" bestFit="1" customWidth="1"/>
    <col min="6" max="13" width="10.6640625" style="38" customWidth="1"/>
    <col min="14" max="14" width="31" style="38" bestFit="1" customWidth="1"/>
    <col min="15" max="16384" width="9.109375" style="12"/>
  </cols>
  <sheetData>
    <row r="1" spans="1:14">
      <c r="A1" s="5" t="s">
        <v>108</v>
      </c>
      <c r="B1" s="38" t="str">
        <f>Info!C2</f>
        <v>სს "ხალიკ ბანკი საქართველო"</v>
      </c>
    </row>
    <row r="2" spans="1:14" ht="14.25" customHeight="1">
      <c r="A2" s="38" t="s">
        <v>109</v>
      </c>
      <c r="B2" s="303">
        <f>'1. key ratios'!B2</f>
        <v>45382</v>
      </c>
    </row>
    <row r="3" spans="1:14" ht="14.25" customHeight="1"/>
    <row r="4" spans="1:14" ht="14.4" thickBot="1">
      <c r="A4" s="2" t="s">
        <v>262</v>
      </c>
      <c r="B4" s="55" t="s">
        <v>74</v>
      </c>
    </row>
    <row r="5" spans="1:14" s="24" customFormat="1">
      <c r="A5" s="110"/>
      <c r="B5" s="111"/>
      <c r="C5" s="112" t="s">
        <v>0</v>
      </c>
      <c r="D5" s="112" t="s">
        <v>1</v>
      </c>
      <c r="E5" s="112" t="s">
        <v>2</v>
      </c>
      <c r="F5" s="112" t="s">
        <v>3</v>
      </c>
      <c r="G5" s="112" t="s">
        <v>4</v>
      </c>
      <c r="H5" s="112" t="s">
        <v>5</v>
      </c>
      <c r="I5" s="112" t="s">
        <v>145</v>
      </c>
      <c r="J5" s="112" t="s">
        <v>146</v>
      </c>
      <c r="K5" s="112" t="s">
        <v>147</v>
      </c>
      <c r="L5" s="112" t="s">
        <v>148</v>
      </c>
      <c r="M5" s="112" t="s">
        <v>149</v>
      </c>
      <c r="N5" s="113" t="s">
        <v>150</v>
      </c>
    </row>
    <row r="6" spans="1:14" ht="41.4">
      <c r="A6" s="103"/>
      <c r="B6" s="67"/>
      <c r="C6" s="68" t="s">
        <v>84</v>
      </c>
      <c r="D6" s="69" t="s">
        <v>73</v>
      </c>
      <c r="E6" s="70" t="s">
        <v>83</v>
      </c>
      <c r="F6" s="71">
        <v>0</v>
      </c>
      <c r="G6" s="71">
        <v>0.2</v>
      </c>
      <c r="H6" s="71">
        <v>0.35</v>
      </c>
      <c r="I6" s="71">
        <v>0.5</v>
      </c>
      <c r="J6" s="71">
        <v>0.75</v>
      </c>
      <c r="K6" s="71">
        <v>1</v>
      </c>
      <c r="L6" s="71">
        <v>1.5</v>
      </c>
      <c r="M6" s="71">
        <v>2.5</v>
      </c>
      <c r="N6" s="104" t="s">
        <v>74</v>
      </c>
    </row>
    <row r="7" spans="1:14">
      <c r="A7" s="105">
        <v>1</v>
      </c>
      <c r="B7" s="72" t="s">
        <v>75</v>
      </c>
      <c r="C7" s="729">
        <f>SUM(C8:C13)</f>
        <v>56698915.700000003</v>
      </c>
      <c r="D7" s="725"/>
      <c r="E7" s="729">
        <f t="shared" ref="E7:M7" si="0">SUM(E8:E13)</f>
        <v>1133978.314</v>
      </c>
      <c r="F7" s="724">
        <f>SUM(F8:F13)</f>
        <v>0</v>
      </c>
      <c r="G7" s="724">
        <f t="shared" si="0"/>
        <v>0</v>
      </c>
      <c r="H7" s="724">
        <f t="shared" si="0"/>
        <v>0</v>
      </c>
      <c r="I7" s="724">
        <f t="shared" si="0"/>
        <v>0</v>
      </c>
      <c r="J7" s="724">
        <f t="shared" si="0"/>
        <v>0</v>
      </c>
      <c r="K7" s="724">
        <f t="shared" si="0"/>
        <v>1133978.314</v>
      </c>
      <c r="L7" s="724">
        <f t="shared" si="0"/>
        <v>0</v>
      </c>
      <c r="M7" s="724">
        <f t="shared" si="0"/>
        <v>0</v>
      </c>
      <c r="N7" s="106">
        <f>SUM(N8:N13)</f>
        <v>1133978.314</v>
      </c>
    </row>
    <row r="8" spans="1:14">
      <c r="A8" s="105">
        <v>1.1000000000000001</v>
      </c>
      <c r="B8" s="73" t="s">
        <v>76</v>
      </c>
      <c r="C8" s="730">
        <v>56698915.700000003</v>
      </c>
      <c r="D8" s="726">
        <v>0.02</v>
      </c>
      <c r="E8" s="729">
        <f>C8*D8</f>
        <v>1133978.314</v>
      </c>
      <c r="F8" s="730">
        <v>0</v>
      </c>
      <c r="G8" s="730">
        <v>0</v>
      </c>
      <c r="H8" s="730">
        <v>0</v>
      </c>
      <c r="I8" s="730">
        <v>0</v>
      </c>
      <c r="J8" s="730">
        <v>0</v>
      </c>
      <c r="K8" s="730">
        <v>1133978.314</v>
      </c>
      <c r="L8" s="730">
        <v>0</v>
      </c>
      <c r="M8" s="730">
        <v>0</v>
      </c>
      <c r="N8" s="106">
        <f>SUMPRODUCT($F$6:$M$6,F8:M8)</f>
        <v>1133978.314</v>
      </c>
    </row>
    <row r="9" spans="1:14">
      <c r="A9" s="105">
        <v>1.2</v>
      </c>
      <c r="B9" s="73" t="s">
        <v>77</v>
      </c>
      <c r="C9" s="730">
        <v>0</v>
      </c>
      <c r="D9" s="726">
        <v>0.05</v>
      </c>
      <c r="E9" s="729">
        <f>C9*D9</f>
        <v>0</v>
      </c>
      <c r="F9" s="730">
        <v>0</v>
      </c>
      <c r="G9" s="730">
        <v>0</v>
      </c>
      <c r="H9" s="730">
        <v>0</v>
      </c>
      <c r="I9" s="730">
        <v>0</v>
      </c>
      <c r="J9" s="730">
        <v>0</v>
      </c>
      <c r="K9" s="730">
        <v>0</v>
      </c>
      <c r="L9" s="730">
        <v>0</v>
      </c>
      <c r="M9" s="730">
        <v>0</v>
      </c>
      <c r="N9" s="106">
        <f t="shared" ref="N9:N12" si="1">SUMPRODUCT($F$6:$M$6,F9:M9)</f>
        <v>0</v>
      </c>
    </row>
    <row r="10" spans="1:14">
      <c r="A10" s="105">
        <v>1.3</v>
      </c>
      <c r="B10" s="73" t="s">
        <v>78</v>
      </c>
      <c r="C10" s="730">
        <v>0</v>
      </c>
      <c r="D10" s="726">
        <v>0.08</v>
      </c>
      <c r="E10" s="729">
        <f>C10*D10</f>
        <v>0</v>
      </c>
      <c r="F10" s="730">
        <v>0</v>
      </c>
      <c r="G10" s="730">
        <v>0</v>
      </c>
      <c r="H10" s="730">
        <v>0</v>
      </c>
      <c r="I10" s="730">
        <v>0</v>
      </c>
      <c r="J10" s="730">
        <v>0</v>
      </c>
      <c r="K10" s="730">
        <v>0</v>
      </c>
      <c r="L10" s="730">
        <v>0</v>
      </c>
      <c r="M10" s="730">
        <v>0</v>
      </c>
      <c r="N10" s="106">
        <f>SUMPRODUCT($F$6:$M$6,F10:M10)</f>
        <v>0</v>
      </c>
    </row>
    <row r="11" spans="1:14">
      <c r="A11" s="105">
        <v>1.4</v>
      </c>
      <c r="B11" s="73" t="s">
        <v>79</v>
      </c>
      <c r="C11" s="730">
        <v>0</v>
      </c>
      <c r="D11" s="726">
        <v>0.11</v>
      </c>
      <c r="E11" s="729">
        <f>C11*D11</f>
        <v>0</v>
      </c>
      <c r="F11" s="730">
        <v>0</v>
      </c>
      <c r="G11" s="730">
        <v>0</v>
      </c>
      <c r="H11" s="730">
        <v>0</v>
      </c>
      <c r="I11" s="730">
        <v>0</v>
      </c>
      <c r="J11" s="730">
        <v>0</v>
      </c>
      <c r="K11" s="730">
        <v>0</v>
      </c>
      <c r="L11" s="730">
        <v>0</v>
      </c>
      <c r="M11" s="730">
        <v>0</v>
      </c>
      <c r="N11" s="106">
        <f t="shared" si="1"/>
        <v>0</v>
      </c>
    </row>
    <row r="12" spans="1:14">
      <c r="A12" s="105">
        <v>1.5</v>
      </c>
      <c r="B12" s="73" t="s">
        <v>80</v>
      </c>
      <c r="C12" s="730">
        <v>0</v>
      </c>
      <c r="D12" s="726">
        <v>0.14000000000000001</v>
      </c>
      <c r="E12" s="729">
        <f>C12*D12</f>
        <v>0</v>
      </c>
      <c r="F12" s="730">
        <v>0</v>
      </c>
      <c r="G12" s="730">
        <v>0</v>
      </c>
      <c r="H12" s="730">
        <v>0</v>
      </c>
      <c r="I12" s="730">
        <v>0</v>
      </c>
      <c r="J12" s="730">
        <v>0</v>
      </c>
      <c r="K12" s="730">
        <v>0</v>
      </c>
      <c r="L12" s="730">
        <v>0</v>
      </c>
      <c r="M12" s="730">
        <v>0</v>
      </c>
      <c r="N12" s="106">
        <f t="shared" si="1"/>
        <v>0</v>
      </c>
    </row>
    <row r="13" spans="1:14">
      <c r="A13" s="105">
        <v>1.6</v>
      </c>
      <c r="B13" s="74" t="s">
        <v>81</v>
      </c>
      <c r="C13" s="730">
        <v>0</v>
      </c>
      <c r="D13" s="727"/>
      <c r="E13" s="730"/>
      <c r="F13" s="730">
        <v>0</v>
      </c>
      <c r="G13" s="730">
        <v>0</v>
      </c>
      <c r="H13" s="730">
        <v>0</v>
      </c>
      <c r="I13" s="730">
        <v>0</v>
      </c>
      <c r="J13" s="730">
        <v>0</v>
      </c>
      <c r="K13" s="730">
        <v>0</v>
      </c>
      <c r="L13" s="730">
        <v>0</v>
      </c>
      <c r="M13" s="730">
        <v>0</v>
      </c>
      <c r="N13" s="106">
        <f>SUMPRODUCT($F$6:$M$6,F13:M13)</f>
        <v>0</v>
      </c>
    </row>
    <row r="14" spans="1:14">
      <c r="A14" s="105">
        <v>2</v>
      </c>
      <c r="B14" s="75" t="s">
        <v>82</v>
      </c>
      <c r="C14" s="729">
        <f>SUM(C15:C20)</f>
        <v>0</v>
      </c>
      <c r="D14" s="725"/>
      <c r="E14" s="729">
        <f t="shared" ref="E14:M14" si="2">SUM(E15:E20)</f>
        <v>0</v>
      </c>
      <c r="F14" s="730">
        <f t="shared" si="2"/>
        <v>0</v>
      </c>
      <c r="G14" s="730">
        <f t="shared" si="2"/>
        <v>0</v>
      </c>
      <c r="H14" s="730">
        <f t="shared" si="2"/>
        <v>0</v>
      </c>
      <c r="I14" s="730">
        <f t="shared" si="2"/>
        <v>0</v>
      </c>
      <c r="J14" s="730">
        <f t="shared" si="2"/>
        <v>0</v>
      </c>
      <c r="K14" s="730">
        <f t="shared" si="2"/>
        <v>0</v>
      </c>
      <c r="L14" s="730">
        <f t="shared" si="2"/>
        <v>0</v>
      </c>
      <c r="M14" s="730">
        <f t="shared" si="2"/>
        <v>0</v>
      </c>
      <c r="N14" s="106">
        <f>SUM(N15:N20)</f>
        <v>0</v>
      </c>
    </row>
    <row r="15" spans="1:14">
      <c r="A15" s="105">
        <v>2.1</v>
      </c>
      <c r="B15" s="74" t="s">
        <v>76</v>
      </c>
      <c r="C15" s="730">
        <v>0</v>
      </c>
      <c r="D15" s="726">
        <v>5.0000000000000001E-3</v>
      </c>
      <c r="E15" s="729">
        <f>C15*D15</f>
        <v>0</v>
      </c>
      <c r="F15" s="730">
        <v>0</v>
      </c>
      <c r="G15" s="730">
        <v>0</v>
      </c>
      <c r="H15" s="730">
        <v>0</v>
      </c>
      <c r="I15" s="730">
        <v>0</v>
      </c>
      <c r="J15" s="730">
        <v>0</v>
      </c>
      <c r="K15" s="730">
        <v>0</v>
      </c>
      <c r="L15" s="730">
        <v>0</v>
      </c>
      <c r="M15" s="730">
        <v>0</v>
      </c>
      <c r="N15" s="106">
        <f>SUMPRODUCT($F$6:$M$6,F15:M15)</f>
        <v>0</v>
      </c>
    </row>
    <row r="16" spans="1:14">
      <c r="A16" s="105">
        <v>2.2000000000000002</v>
      </c>
      <c r="B16" s="74" t="s">
        <v>77</v>
      </c>
      <c r="C16" s="730">
        <v>0</v>
      </c>
      <c r="D16" s="726">
        <v>0.01</v>
      </c>
      <c r="E16" s="729">
        <f>C16*D16</f>
        <v>0</v>
      </c>
      <c r="F16" s="730">
        <v>0</v>
      </c>
      <c r="G16" s="730">
        <v>0</v>
      </c>
      <c r="H16" s="730">
        <v>0</v>
      </c>
      <c r="I16" s="730">
        <v>0</v>
      </c>
      <c r="J16" s="730">
        <v>0</v>
      </c>
      <c r="K16" s="730">
        <v>0</v>
      </c>
      <c r="L16" s="730">
        <v>0</v>
      </c>
      <c r="M16" s="730">
        <v>0</v>
      </c>
      <c r="N16" s="106">
        <f t="shared" ref="N16:N20" si="3">SUMPRODUCT($F$6:$M$6,F16:M16)</f>
        <v>0</v>
      </c>
    </row>
    <row r="17" spans="1:14">
      <c r="A17" s="105">
        <v>2.2999999999999998</v>
      </c>
      <c r="B17" s="74" t="s">
        <v>78</v>
      </c>
      <c r="C17" s="730">
        <v>0</v>
      </c>
      <c r="D17" s="726">
        <v>0.02</v>
      </c>
      <c r="E17" s="729">
        <f>C17*D17</f>
        <v>0</v>
      </c>
      <c r="F17" s="730">
        <v>0</v>
      </c>
      <c r="G17" s="730">
        <v>0</v>
      </c>
      <c r="H17" s="730">
        <v>0</v>
      </c>
      <c r="I17" s="730">
        <v>0</v>
      </c>
      <c r="J17" s="730">
        <v>0</v>
      </c>
      <c r="K17" s="730">
        <v>0</v>
      </c>
      <c r="L17" s="730">
        <v>0</v>
      </c>
      <c r="M17" s="730">
        <v>0</v>
      </c>
      <c r="N17" s="106">
        <f t="shared" si="3"/>
        <v>0</v>
      </c>
    </row>
    <row r="18" spans="1:14">
      <c r="A18" s="105">
        <v>2.4</v>
      </c>
      <c r="B18" s="74" t="s">
        <v>79</v>
      </c>
      <c r="C18" s="730">
        <v>0</v>
      </c>
      <c r="D18" s="726">
        <v>0.03</v>
      </c>
      <c r="E18" s="729">
        <f>C18*D18</f>
        <v>0</v>
      </c>
      <c r="F18" s="730">
        <v>0</v>
      </c>
      <c r="G18" s="730">
        <v>0</v>
      </c>
      <c r="H18" s="730">
        <v>0</v>
      </c>
      <c r="I18" s="730">
        <v>0</v>
      </c>
      <c r="J18" s="730">
        <v>0</v>
      </c>
      <c r="K18" s="730">
        <v>0</v>
      </c>
      <c r="L18" s="730">
        <v>0</v>
      </c>
      <c r="M18" s="730">
        <v>0</v>
      </c>
      <c r="N18" s="106">
        <f t="shared" si="3"/>
        <v>0</v>
      </c>
    </row>
    <row r="19" spans="1:14">
      <c r="A19" s="105">
        <v>2.5</v>
      </c>
      <c r="B19" s="74" t="s">
        <v>80</v>
      </c>
      <c r="C19" s="730">
        <v>0</v>
      </c>
      <c r="D19" s="726">
        <v>0.04</v>
      </c>
      <c r="E19" s="729">
        <f>C19*D19</f>
        <v>0</v>
      </c>
      <c r="F19" s="730">
        <v>0</v>
      </c>
      <c r="G19" s="730">
        <v>0</v>
      </c>
      <c r="H19" s="730">
        <v>0</v>
      </c>
      <c r="I19" s="730">
        <v>0</v>
      </c>
      <c r="J19" s="730">
        <v>0</v>
      </c>
      <c r="K19" s="730">
        <v>0</v>
      </c>
      <c r="L19" s="730">
        <v>0</v>
      </c>
      <c r="M19" s="730">
        <v>0</v>
      </c>
      <c r="N19" s="106">
        <f t="shared" si="3"/>
        <v>0</v>
      </c>
    </row>
    <row r="20" spans="1:14">
      <c r="A20" s="105">
        <v>2.6</v>
      </c>
      <c r="B20" s="74" t="s">
        <v>81</v>
      </c>
      <c r="C20" s="730">
        <v>0</v>
      </c>
      <c r="D20" s="727"/>
      <c r="E20" s="766"/>
      <c r="F20" s="730">
        <v>0</v>
      </c>
      <c r="G20" s="730">
        <v>0</v>
      </c>
      <c r="H20" s="730">
        <v>0</v>
      </c>
      <c r="I20" s="730">
        <v>0</v>
      </c>
      <c r="J20" s="730">
        <v>0</v>
      </c>
      <c r="K20" s="730">
        <v>0</v>
      </c>
      <c r="L20" s="730">
        <v>0</v>
      </c>
      <c r="M20" s="730">
        <v>0</v>
      </c>
      <c r="N20" s="106">
        <f t="shared" si="3"/>
        <v>0</v>
      </c>
    </row>
    <row r="21" spans="1:14" ht="14.4" thickBot="1">
      <c r="A21" s="107">
        <v>3</v>
      </c>
      <c r="B21" s="108" t="s">
        <v>66</v>
      </c>
      <c r="C21" s="731">
        <f>C14+C7</f>
        <v>56698915.700000003</v>
      </c>
      <c r="D21" s="728"/>
      <c r="E21" s="731">
        <f>E14+E7</f>
        <v>1133978.314</v>
      </c>
      <c r="F21" s="732">
        <f>F7+F14</f>
        <v>0</v>
      </c>
      <c r="G21" s="732">
        <f t="shared" ref="G21:L21" si="4">G7+G14</f>
        <v>0</v>
      </c>
      <c r="H21" s="732">
        <f t="shared" si="4"/>
        <v>0</v>
      </c>
      <c r="I21" s="732">
        <f t="shared" si="4"/>
        <v>0</v>
      </c>
      <c r="J21" s="732">
        <f t="shared" si="4"/>
        <v>0</v>
      </c>
      <c r="K21" s="732">
        <f t="shared" si="4"/>
        <v>1133978.314</v>
      </c>
      <c r="L21" s="732">
        <f t="shared" si="4"/>
        <v>0</v>
      </c>
      <c r="M21" s="732">
        <f>M7+M14</f>
        <v>0</v>
      </c>
      <c r="N21" s="109">
        <f>N14+N7</f>
        <v>1133978.314</v>
      </c>
    </row>
    <row r="22" spans="1:14">
      <c r="E22" s="171"/>
      <c r="F22" s="171"/>
      <c r="G22" s="171"/>
      <c r="H22" s="171"/>
      <c r="I22" s="171"/>
      <c r="J22" s="171"/>
      <c r="K22" s="171"/>
      <c r="L22" s="171"/>
      <c r="M22" s="171"/>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67" sqref="C67"/>
    </sheetView>
  </sheetViews>
  <sheetFormatPr defaultRowHeight="14.4"/>
  <cols>
    <col min="1" max="1" width="11.44140625" customWidth="1"/>
    <col min="2" max="2" width="76.88671875" style="4" customWidth="1"/>
    <col min="3" max="3" width="22.88671875" customWidth="1"/>
  </cols>
  <sheetData>
    <row r="1" spans="1:3">
      <c r="A1" s="205" t="s">
        <v>108</v>
      </c>
      <c r="B1" t="str">
        <f>Info!C2</f>
        <v>სს "ხალიკ ბანკი საქართველო"</v>
      </c>
    </row>
    <row r="2" spans="1:3">
      <c r="A2" s="205" t="s">
        <v>109</v>
      </c>
      <c r="B2" s="303">
        <f>'1. key ratios'!B2</f>
        <v>45382</v>
      </c>
    </row>
    <row r="3" spans="1:3">
      <c r="A3" s="205"/>
      <c r="B3"/>
    </row>
    <row r="4" spans="1:3">
      <c r="A4" s="205" t="s">
        <v>428</v>
      </c>
      <c r="B4" t="s">
        <v>387</v>
      </c>
    </row>
    <row r="5" spans="1:3">
      <c r="A5" s="255"/>
      <c r="B5" s="255" t="s">
        <v>388</v>
      </c>
      <c r="C5" s="267"/>
    </row>
    <row r="6" spans="1:3">
      <c r="A6" s="256">
        <v>1</v>
      </c>
      <c r="B6" s="268" t="s">
        <v>440</v>
      </c>
      <c r="C6" s="269">
        <v>869241105.71400702</v>
      </c>
    </row>
    <row r="7" spans="1:3">
      <c r="A7" s="256">
        <v>2</v>
      </c>
      <c r="B7" s="268" t="s">
        <v>389</v>
      </c>
      <c r="C7" s="269">
        <v>-7111073.5</v>
      </c>
    </row>
    <row r="8" spans="1:3">
      <c r="A8" s="257">
        <v>3</v>
      </c>
      <c r="B8" s="270" t="s">
        <v>390</v>
      </c>
      <c r="C8" s="271">
        <f>C6+C7</f>
        <v>862130032.21400702</v>
      </c>
    </row>
    <row r="9" spans="1:3">
      <c r="A9" s="258"/>
      <c r="B9" s="258" t="s">
        <v>391</v>
      </c>
      <c r="C9" s="272"/>
    </row>
    <row r="10" spans="1:3">
      <c r="A10" s="259">
        <v>4</v>
      </c>
      <c r="B10" s="273" t="s">
        <v>392</v>
      </c>
      <c r="C10" s="269">
        <v>0</v>
      </c>
    </row>
    <row r="11" spans="1:3">
      <c r="A11" s="259">
        <v>5</v>
      </c>
      <c r="B11" s="274" t="s">
        <v>393</v>
      </c>
      <c r="C11" s="269">
        <v>0</v>
      </c>
    </row>
    <row r="12" spans="1:3">
      <c r="A12" s="259" t="s">
        <v>394</v>
      </c>
      <c r="B12" s="268" t="s">
        <v>395</v>
      </c>
      <c r="C12" s="271">
        <f>'15. CCR'!E21</f>
        <v>1133978.314</v>
      </c>
    </row>
    <row r="13" spans="1:3">
      <c r="A13" s="260">
        <v>6</v>
      </c>
      <c r="B13" s="275" t="s">
        <v>396</v>
      </c>
      <c r="C13" s="269">
        <v>0</v>
      </c>
    </row>
    <row r="14" spans="1:3">
      <c r="A14" s="260">
        <v>7</v>
      </c>
      <c r="B14" s="276" t="s">
        <v>397</v>
      </c>
      <c r="C14" s="269">
        <v>0</v>
      </c>
    </row>
    <row r="15" spans="1:3">
      <c r="A15" s="261">
        <v>8</v>
      </c>
      <c r="B15" s="268" t="s">
        <v>398</v>
      </c>
      <c r="C15" s="269">
        <v>0</v>
      </c>
    </row>
    <row r="16" spans="1:3" ht="22.8">
      <c r="A16" s="260">
        <v>9</v>
      </c>
      <c r="B16" s="276" t="s">
        <v>399</v>
      </c>
      <c r="C16" s="269">
        <v>0</v>
      </c>
    </row>
    <row r="17" spans="1:3">
      <c r="A17" s="260">
        <v>10</v>
      </c>
      <c r="B17" s="276" t="s">
        <v>400</v>
      </c>
      <c r="C17" s="269">
        <v>0</v>
      </c>
    </row>
    <row r="18" spans="1:3">
      <c r="A18" s="262">
        <v>11</v>
      </c>
      <c r="B18" s="277" t="s">
        <v>401</v>
      </c>
      <c r="C18" s="271">
        <f>SUM(C10:C17)</f>
        <v>1133978.314</v>
      </c>
    </row>
    <row r="19" spans="1:3">
      <c r="A19" s="258"/>
      <c r="B19" s="258" t="s">
        <v>402</v>
      </c>
      <c r="C19" s="278"/>
    </row>
    <row r="20" spans="1:3">
      <c r="A20" s="260">
        <v>12</v>
      </c>
      <c r="B20" s="273" t="s">
        <v>403</v>
      </c>
      <c r="C20" s="269">
        <v>0</v>
      </c>
    </row>
    <row r="21" spans="1:3">
      <c r="A21" s="260">
        <v>13</v>
      </c>
      <c r="B21" s="273" t="s">
        <v>404</v>
      </c>
      <c r="C21" s="269">
        <v>0</v>
      </c>
    </row>
    <row r="22" spans="1:3">
      <c r="A22" s="260">
        <v>14</v>
      </c>
      <c r="B22" s="273" t="s">
        <v>405</v>
      </c>
      <c r="C22" s="269">
        <v>0</v>
      </c>
    </row>
    <row r="23" spans="1:3" ht="22.8">
      <c r="A23" s="260" t="s">
        <v>406</v>
      </c>
      <c r="B23" s="273" t="s">
        <v>407</v>
      </c>
      <c r="C23" s="269">
        <v>0</v>
      </c>
    </row>
    <row r="24" spans="1:3">
      <c r="A24" s="260">
        <v>15</v>
      </c>
      <c r="B24" s="273" t="s">
        <v>408</v>
      </c>
      <c r="C24" s="269">
        <v>0</v>
      </c>
    </row>
    <row r="25" spans="1:3">
      <c r="A25" s="260" t="s">
        <v>409</v>
      </c>
      <c r="B25" s="268" t="s">
        <v>410</v>
      </c>
      <c r="C25" s="269">
        <v>0</v>
      </c>
    </row>
    <row r="26" spans="1:3">
      <c r="A26" s="262">
        <v>16</v>
      </c>
      <c r="B26" s="277" t="s">
        <v>411</v>
      </c>
      <c r="C26" s="271">
        <f>SUM(C20:C25)</f>
        <v>0</v>
      </c>
    </row>
    <row r="27" spans="1:3">
      <c r="A27" s="258"/>
      <c r="B27" s="258" t="s">
        <v>412</v>
      </c>
      <c r="C27" s="272"/>
    </row>
    <row r="28" spans="1:3">
      <c r="A28" s="259">
        <v>17</v>
      </c>
      <c r="B28" s="268" t="s">
        <v>413</v>
      </c>
      <c r="C28" s="269">
        <v>76622920.625755489</v>
      </c>
    </row>
    <row r="29" spans="1:3">
      <c r="A29" s="259">
        <v>18</v>
      </c>
      <c r="B29" s="268" t="s">
        <v>414</v>
      </c>
      <c r="C29" s="269">
        <v>-54172107.287692279</v>
      </c>
    </row>
    <row r="30" spans="1:3">
      <c r="A30" s="262">
        <v>19</v>
      </c>
      <c r="B30" s="277" t="s">
        <v>415</v>
      </c>
      <c r="C30" s="271">
        <f>C28+C29</f>
        <v>22450813.33806321</v>
      </c>
    </row>
    <row r="31" spans="1:3">
      <c r="A31" s="263"/>
      <c r="B31" s="258" t="s">
        <v>416</v>
      </c>
      <c r="C31" s="272"/>
    </row>
    <row r="32" spans="1:3">
      <c r="A32" s="259" t="s">
        <v>417</v>
      </c>
      <c r="B32" s="273" t="s">
        <v>418</v>
      </c>
      <c r="C32" s="279">
        <v>0</v>
      </c>
    </row>
    <row r="33" spans="1:3">
      <c r="A33" s="259" t="s">
        <v>419</v>
      </c>
      <c r="B33" s="274" t="s">
        <v>420</v>
      </c>
      <c r="C33" s="279">
        <v>0</v>
      </c>
    </row>
    <row r="34" spans="1:3">
      <c r="A34" s="258"/>
      <c r="B34" s="258" t="s">
        <v>421</v>
      </c>
      <c r="C34" s="272"/>
    </row>
    <row r="35" spans="1:3">
      <c r="A35" s="262">
        <v>20</v>
      </c>
      <c r="B35" s="277" t="s">
        <v>86</v>
      </c>
      <c r="C35" s="271">
        <f>'1. key ratios'!C9</f>
        <v>232773200.33795455</v>
      </c>
    </row>
    <row r="36" spans="1:3">
      <c r="A36" s="262">
        <v>21</v>
      </c>
      <c r="B36" s="277" t="s">
        <v>422</v>
      </c>
      <c r="C36" s="271">
        <f>C8+C18+C26+C30</f>
        <v>885714823.86607027</v>
      </c>
    </row>
    <row r="37" spans="1:3">
      <c r="A37" s="264"/>
      <c r="B37" s="264" t="s">
        <v>387</v>
      </c>
      <c r="C37" s="272"/>
    </row>
    <row r="38" spans="1:3">
      <c r="A38" s="262">
        <v>22</v>
      </c>
      <c r="B38" s="277" t="s">
        <v>387</v>
      </c>
      <c r="C38" s="767">
        <f>IFERROR(C35/C36,0)</f>
        <v>0.26280829231458408</v>
      </c>
    </row>
    <row r="39" spans="1:3">
      <c r="A39" s="264"/>
      <c r="B39" s="264" t="s">
        <v>423</v>
      </c>
      <c r="C39" s="272"/>
    </row>
    <row r="40" spans="1:3">
      <c r="A40" s="265" t="s">
        <v>424</v>
      </c>
      <c r="B40" s="273" t="s">
        <v>425</v>
      </c>
      <c r="C40" s="279">
        <v>0</v>
      </c>
    </row>
    <row r="41" spans="1:3">
      <c r="A41" s="266" t="s">
        <v>426</v>
      </c>
      <c r="B41" s="274" t="s">
        <v>427</v>
      </c>
      <c r="C41" s="279">
        <v>0</v>
      </c>
    </row>
    <row r="43" spans="1:3">
      <c r="B43" s="288"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32" activePane="bottomRight" state="frozen"/>
      <selection activeCell="C67" sqref="C67"/>
      <selection pane="topRight" activeCell="C67" sqref="C67"/>
      <selection pane="bottomLeft" activeCell="C67" sqref="C67"/>
      <selection pane="bottomRight" activeCell="C67" sqref="C67"/>
    </sheetView>
  </sheetViews>
  <sheetFormatPr defaultRowHeight="14.4"/>
  <cols>
    <col min="1" max="1" width="9.88671875" style="205" bestFit="1" customWidth="1"/>
    <col min="2" max="2" width="82.5546875" style="22" customWidth="1"/>
    <col min="3" max="7" width="17.5546875" style="205" customWidth="1"/>
  </cols>
  <sheetData>
    <row r="1" spans="1:7">
      <c r="A1" s="205" t="s">
        <v>108</v>
      </c>
      <c r="B1" s="205" t="str">
        <f>Info!C2</f>
        <v>სს "ხალიკ ბანკი საქართველო"</v>
      </c>
    </row>
    <row r="2" spans="1:7">
      <c r="A2" s="205" t="s">
        <v>109</v>
      </c>
      <c r="B2" s="303">
        <f>'1. key ratios'!B2</f>
        <v>45382</v>
      </c>
    </row>
    <row r="3" spans="1:7">
      <c r="B3" s="303"/>
    </row>
    <row r="4" spans="1:7" ht="15" thickBot="1">
      <c r="A4" s="205" t="s">
        <v>488</v>
      </c>
      <c r="B4" s="304" t="s">
        <v>453</v>
      </c>
    </row>
    <row r="5" spans="1:7">
      <c r="A5" s="305"/>
      <c r="B5" s="306"/>
      <c r="C5" s="834" t="s">
        <v>454</v>
      </c>
      <c r="D5" s="834"/>
      <c r="E5" s="834"/>
      <c r="F5" s="834"/>
      <c r="G5" s="835" t="s">
        <v>455</v>
      </c>
    </row>
    <row r="6" spans="1:7">
      <c r="A6" s="307"/>
      <c r="B6" s="308"/>
      <c r="C6" s="309" t="s">
        <v>456</v>
      </c>
      <c r="D6" s="310" t="s">
        <v>457</v>
      </c>
      <c r="E6" s="310" t="s">
        <v>458</v>
      </c>
      <c r="F6" s="310" t="s">
        <v>459</v>
      </c>
      <c r="G6" s="836"/>
    </row>
    <row r="7" spans="1:7">
      <c r="A7" s="311"/>
      <c r="B7" s="312" t="s">
        <v>460</v>
      </c>
      <c r="C7" s="313"/>
      <c r="D7" s="313"/>
      <c r="E7" s="313"/>
      <c r="F7" s="313"/>
      <c r="G7" s="314"/>
    </row>
    <row r="8" spans="1:7">
      <c r="A8" s="315">
        <v>1</v>
      </c>
      <c r="B8" s="316" t="s">
        <v>461</v>
      </c>
      <c r="C8" s="317">
        <f>SUM(C9:C10)</f>
        <v>227368450.01195455</v>
      </c>
      <c r="D8" s="317">
        <f>SUM(D9:D10)</f>
        <v>0</v>
      </c>
      <c r="E8" s="317">
        <f>SUM(E9:E10)</f>
        <v>0</v>
      </c>
      <c r="F8" s="317">
        <f>SUM(F9:F10)</f>
        <v>421167252.91585106</v>
      </c>
      <c r="G8" s="318">
        <f>SUM(G9:G10)</f>
        <v>648535702.92780566</v>
      </c>
    </row>
    <row r="9" spans="1:7">
      <c r="A9" s="315">
        <v>2</v>
      </c>
      <c r="B9" s="319" t="s">
        <v>85</v>
      </c>
      <c r="C9" s="317">
        <v>227368450.01195455</v>
      </c>
      <c r="D9" s="317">
        <v>0</v>
      </c>
      <c r="E9" s="317">
        <v>0</v>
      </c>
      <c r="F9" s="317">
        <v>27023751.629999999</v>
      </c>
      <c r="G9" s="318">
        <v>254392201.64195454</v>
      </c>
    </row>
    <row r="10" spans="1:7">
      <c r="A10" s="315">
        <v>3</v>
      </c>
      <c r="B10" s="319" t="s">
        <v>462</v>
      </c>
      <c r="C10" s="320"/>
      <c r="D10" s="320"/>
      <c r="E10" s="320"/>
      <c r="F10" s="317">
        <v>394143501.28585106</v>
      </c>
      <c r="G10" s="318">
        <v>394143501.28585106</v>
      </c>
    </row>
    <row r="11" spans="1:7" ht="27.6">
      <c r="A11" s="315">
        <v>4</v>
      </c>
      <c r="B11" s="316" t="s">
        <v>463</v>
      </c>
      <c r="C11" s="317">
        <f t="shared" ref="C11:F11" si="0">SUM(C12:C13)</f>
        <v>19111941.749999996</v>
      </c>
      <c r="D11" s="317">
        <f t="shared" si="0"/>
        <v>15524729.66</v>
      </c>
      <c r="E11" s="317">
        <f t="shared" si="0"/>
        <v>18461302.209999997</v>
      </c>
      <c r="F11" s="317">
        <f t="shared" si="0"/>
        <v>6171777.2000000011</v>
      </c>
      <c r="G11" s="318">
        <f>SUM(G12:G13)</f>
        <v>51614084.072499983</v>
      </c>
    </row>
    <row r="12" spans="1:7">
      <c r="A12" s="315">
        <v>5</v>
      </c>
      <c r="B12" s="319" t="s">
        <v>464</v>
      </c>
      <c r="C12" s="317">
        <v>12381859.219999997</v>
      </c>
      <c r="D12" s="321">
        <v>11801721.98</v>
      </c>
      <c r="E12" s="317">
        <v>17989614.319999997</v>
      </c>
      <c r="F12" s="317">
        <v>3313349.16</v>
      </c>
      <c r="G12" s="318">
        <v>44484502.447499983</v>
      </c>
    </row>
    <row r="13" spans="1:7">
      <c r="A13" s="315">
        <v>6</v>
      </c>
      <c r="B13" s="319" t="s">
        <v>465</v>
      </c>
      <c r="C13" s="317">
        <v>6730082.5299999993</v>
      </c>
      <c r="D13" s="321">
        <v>3723007.6799999997</v>
      </c>
      <c r="E13" s="317">
        <v>471687.89000000106</v>
      </c>
      <c r="F13" s="317">
        <v>2858428.0400000005</v>
      </c>
      <c r="G13" s="318">
        <v>7129581.6250000009</v>
      </c>
    </row>
    <row r="14" spans="1:7">
      <c r="A14" s="315">
        <v>7</v>
      </c>
      <c r="B14" s="316" t="s">
        <v>466</v>
      </c>
      <c r="C14" s="317">
        <f t="shared" ref="C14:F14" si="1">SUM(C15:C16)</f>
        <v>43681628</v>
      </c>
      <c r="D14" s="317">
        <f t="shared" si="1"/>
        <v>26337637.064149015</v>
      </c>
      <c r="E14" s="317">
        <f t="shared" si="1"/>
        <v>52695778.349999994</v>
      </c>
      <c r="F14" s="317">
        <f t="shared" si="1"/>
        <v>2077167.7000000002</v>
      </c>
      <c r="G14" s="318">
        <f>SUM(G15:G16)</f>
        <v>56303954.062074512</v>
      </c>
    </row>
    <row r="15" spans="1:7" ht="55.2">
      <c r="A15" s="315">
        <v>8</v>
      </c>
      <c r="B15" s="319" t="s">
        <v>467</v>
      </c>
      <c r="C15" s="317">
        <v>42666794.090000004</v>
      </c>
      <c r="D15" s="321">
        <v>15372794.064149017</v>
      </c>
      <c r="E15" s="317">
        <v>13761952.27</v>
      </c>
      <c r="F15" s="317">
        <v>2017167.7000000002</v>
      </c>
      <c r="G15" s="318">
        <v>36909354.062074512</v>
      </c>
    </row>
    <row r="16" spans="1:7" ht="27.6">
      <c r="A16" s="315">
        <v>9</v>
      </c>
      <c r="B16" s="319" t="s">
        <v>468</v>
      </c>
      <c r="C16" s="317">
        <v>1014833.9099999999</v>
      </c>
      <c r="D16" s="321">
        <v>10964843</v>
      </c>
      <c r="E16" s="317">
        <v>38933826.079999998</v>
      </c>
      <c r="F16" s="317">
        <v>60000</v>
      </c>
      <c r="G16" s="318">
        <v>19394600</v>
      </c>
    </row>
    <row r="17" spans="1:7">
      <c r="A17" s="315">
        <v>10</v>
      </c>
      <c r="B17" s="316" t="s">
        <v>469</v>
      </c>
      <c r="C17" s="317">
        <v>0</v>
      </c>
      <c r="D17" s="321">
        <v>0</v>
      </c>
      <c r="E17" s="317">
        <v>0</v>
      </c>
      <c r="F17" s="317">
        <v>0</v>
      </c>
      <c r="G17" s="318">
        <v>0</v>
      </c>
    </row>
    <row r="18" spans="1:7">
      <c r="A18" s="315">
        <v>11</v>
      </c>
      <c r="B18" s="316" t="s">
        <v>89</v>
      </c>
      <c r="C18" s="317">
        <f>SUM(C19:C20)</f>
        <v>0</v>
      </c>
      <c r="D18" s="321">
        <f t="shared" ref="D18:G18" si="2">SUM(D19:D20)</f>
        <v>10915415.354244497</v>
      </c>
      <c r="E18" s="317">
        <f t="shared" si="2"/>
        <v>7751198.4499999797</v>
      </c>
      <c r="F18" s="317">
        <f t="shared" si="2"/>
        <v>4782197.6400000006</v>
      </c>
      <c r="G18" s="318">
        <f t="shared" si="2"/>
        <v>0</v>
      </c>
    </row>
    <row r="19" spans="1:7">
      <c r="A19" s="315">
        <v>12</v>
      </c>
      <c r="B19" s="319" t="s">
        <v>470</v>
      </c>
      <c r="C19" s="320"/>
      <c r="D19" s="321">
        <v>0</v>
      </c>
      <c r="E19" s="317">
        <v>0</v>
      </c>
      <c r="F19" s="317">
        <v>2391098.8200000003</v>
      </c>
      <c r="G19" s="318">
        <v>0</v>
      </c>
    </row>
    <row r="20" spans="1:7" ht="27.6">
      <c r="A20" s="315">
        <v>13</v>
      </c>
      <c r="B20" s="319" t="s">
        <v>471</v>
      </c>
      <c r="C20" s="317">
        <v>0</v>
      </c>
      <c r="D20" s="317">
        <v>10915415.354244497</v>
      </c>
      <c r="E20" s="317">
        <v>7751198.4499999797</v>
      </c>
      <c r="F20" s="317">
        <v>2391098.8200000003</v>
      </c>
      <c r="G20" s="318">
        <v>0</v>
      </c>
    </row>
    <row r="21" spans="1:7">
      <c r="A21" s="322">
        <v>14</v>
      </c>
      <c r="B21" s="323" t="s">
        <v>472</v>
      </c>
      <c r="C21" s="320"/>
      <c r="D21" s="320"/>
      <c r="E21" s="320"/>
      <c r="F21" s="320"/>
      <c r="G21" s="324">
        <f>SUM(G8,G11,G14,G17,G18)</f>
        <v>756453741.06238019</v>
      </c>
    </row>
    <row r="22" spans="1:7">
      <c r="A22" s="325"/>
      <c r="B22" s="340" t="s">
        <v>473</v>
      </c>
      <c r="C22" s="326"/>
      <c r="D22" s="327"/>
      <c r="E22" s="326"/>
      <c r="F22" s="326"/>
      <c r="G22" s="328"/>
    </row>
    <row r="23" spans="1:7">
      <c r="A23" s="315">
        <v>15</v>
      </c>
      <c r="B23" s="316" t="s">
        <v>322</v>
      </c>
      <c r="C23" s="329">
        <v>151726923.82249999</v>
      </c>
      <c r="D23" s="330">
        <v>0</v>
      </c>
      <c r="E23" s="329">
        <v>0</v>
      </c>
      <c r="F23" s="329">
        <v>800403.14</v>
      </c>
      <c r="G23" s="318">
        <v>6041021.8021250023</v>
      </c>
    </row>
    <row r="24" spans="1:7">
      <c r="A24" s="315">
        <v>16</v>
      </c>
      <c r="B24" s="316" t="s">
        <v>474</v>
      </c>
      <c r="C24" s="317">
        <f>SUM(C25:C27,C29,C31)</f>
        <v>236027</v>
      </c>
      <c r="D24" s="321">
        <f t="shared" ref="D24:G24" si="3">SUM(D25:D27,D29,D31)</f>
        <v>68296414.011082724</v>
      </c>
      <c r="E24" s="317">
        <f t="shared" si="3"/>
        <v>52723749.733397909</v>
      </c>
      <c r="F24" s="317">
        <f t="shared" si="3"/>
        <v>430838377.48863018</v>
      </c>
      <c r="G24" s="318">
        <f t="shared" si="3"/>
        <v>421585589.81049562</v>
      </c>
    </row>
    <row r="25" spans="1:7" ht="27.6">
      <c r="A25" s="315">
        <v>17</v>
      </c>
      <c r="B25" s="319" t="s">
        <v>475</v>
      </c>
      <c r="C25" s="317">
        <v>0</v>
      </c>
      <c r="D25" s="321">
        <v>0</v>
      </c>
      <c r="E25" s="317">
        <v>0</v>
      </c>
      <c r="F25" s="317">
        <v>0</v>
      </c>
      <c r="G25" s="318">
        <v>0</v>
      </c>
    </row>
    <row r="26" spans="1:7" ht="27.6">
      <c r="A26" s="315">
        <v>18</v>
      </c>
      <c r="B26" s="319" t="s">
        <v>476</v>
      </c>
      <c r="C26" s="317">
        <v>236027</v>
      </c>
      <c r="D26" s="321">
        <v>16937482.846593853</v>
      </c>
      <c r="E26" s="317">
        <v>178860.12203815134</v>
      </c>
      <c r="F26" s="317">
        <v>5037346.7948501017</v>
      </c>
      <c r="G26" s="318">
        <v>7702803.3328582551</v>
      </c>
    </row>
    <row r="27" spans="1:7">
      <c r="A27" s="315">
        <v>19</v>
      </c>
      <c r="B27" s="319" t="s">
        <v>477</v>
      </c>
      <c r="C27" s="317">
        <v>0</v>
      </c>
      <c r="D27" s="321">
        <v>51300102.531974673</v>
      </c>
      <c r="E27" s="317">
        <v>52483413.681879409</v>
      </c>
      <c r="F27" s="317">
        <v>424671472.15352607</v>
      </c>
      <c r="G27" s="318">
        <v>412862509.43742418</v>
      </c>
    </row>
    <row r="28" spans="1:7">
      <c r="A28" s="315">
        <v>20</v>
      </c>
      <c r="B28" s="331" t="s">
        <v>478</v>
      </c>
      <c r="C28" s="317">
        <v>0</v>
      </c>
      <c r="D28" s="321">
        <v>0</v>
      </c>
      <c r="E28" s="317">
        <v>0</v>
      </c>
      <c r="F28" s="317">
        <v>0</v>
      </c>
      <c r="G28" s="318">
        <v>0</v>
      </c>
    </row>
    <row r="29" spans="1:7">
      <c r="A29" s="315">
        <v>21</v>
      </c>
      <c r="B29" s="319" t="s">
        <v>479</v>
      </c>
      <c r="C29" s="317">
        <v>0</v>
      </c>
      <c r="D29" s="321">
        <v>58828.632514199278</v>
      </c>
      <c r="E29" s="317">
        <v>61475.929480352897</v>
      </c>
      <c r="F29" s="317">
        <v>537473.52275399282</v>
      </c>
      <c r="G29" s="318">
        <v>517004.77533816994</v>
      </c>
    </row>
    <row r="30" spans="1:7">
      <c r="A30" s="315">
        <v>22</v>
      </c>
      <c r="B30" s="331" t="s">
        <v>478</v>
      </c>
      <c r="C30" s="317">
        <v>0</v>
      </c>
      <c r="D30" s="321">
        <v>0</v>
      </c>
      <c r="E30" s="317">
        <v>0</v>
      </c>
      <c r="F30" s="317">
        <v>0</v>
      </c>
      <c r="G30" s="318">
        <v>0</v>
      </c>
    </row>
    <row r="31" spans="1:7" ht="27.6">
      <c r="A31" s="315">
        <v>23</v>
      </c>
      <c r="B31" s="319" t="s">
        <v>480</v>
      </c>
      <c r="C31" s="317">
        <v>0</v>
      </c>
      <c r="D31" s="321">
        <v>0</v>
      </c>
      <c r="E31" s="317">
        <v>0</v>
      </c>
      <c r="F31" s="317">
        <v>592085.01749999996</v>
      </c>
      <c r="G31" s="318">
        <v>503272.26487499994</v>
      </c>
    </row>
    <row r="32" spans="1:7">
      <c r="A32" s="315">
        <v>24</v>
      </c>
      <c r="B32" s="316" t="s">
        <v>481</v>
      </c>
      <c r="C32" s="317">
        <v>0</v>
      </c>
      <c r="D32" s="321">
        <v>0</v>
      </c>
      <c r="E32" s="317">
        <v>0</v>
      </c>
      <c r="F32" s="317">
        <v>0</v>
      </c>
      <c r="G32" s="318">
        <v>0</v>
      </c>
    </row>
    <row r="33" spans="1:7">
      <c r="A33" s="315">
        <v>25</v>
      </c>
      <c r="B33" s="316" t="s">
        <v>99</v>
      </c>
      <c r="C33" s="317">
        <f>SUM(C34:C35)</f>
        <v>34264775.139999993</v>
      </c>
      <c r="D33" s="317">
        <f>SUM(D34:D35)</f>
        <v>16337729.65636839</v>
      </c>
      <c r="E33" s="317">
        <f>SUM(E34:E35)</f>
        <v>8808426.652938677</v>
      </c>
      <c r="F33" s="317">
        <f>SUM(F34:F35)</f>
        <v>100686217.99367477</v>
      </c>
      <c r="G33" s="318">
        <f>SUM(G34:G35)</f>
        <v>151135003.76767635</v>
      </c>
    </row>
    <row r="34" spans="1:7">
      <c r="A34" s="315">
        <v>26</v>
      </c>
      <c r="B34" s="319" t="s">
        <v>482</v>
      </c>
      <c r="C34" s="320"/>
      <c r="D34" s="321">
        <v>752640.70000000298</v>
      </c>
      <c r="E34" s="317">
        <v>0</v>
      </c>
      <c r="F34" s="317">
        <v>0</v>
      </c>
      <c r="G34" s="318">
        <v>752640.70000000298</v>
      </c>
    </row>
    <row r="35" spans="1:7">
      <c r="A35" s="315">
        <v>27</v>
      </c>
      <c r="B35" s="319" t="s">
        <v>483</v>
      </c>
      <c r="C35" s="317">
        <v>34264775.139999993</v>
      </c>
      <c r="D35" s="321">
        <v>15585088.956368387</v>
      </c>
      <c r="E35" s="317">
        <v>8808426.652938677</v>
      </c>
      <c r="F35" s="317">
        <v>100686217.99367477</v>
      </c>
      <c r="G35" s="318">
        <v>150382363.06767634</v>
      </c>
    </row>
    <row r="36" spans="1:7">
      <c r="A36" s="315">
        <v>28</v>
      </c>
      <c r="B36" s="316" t="s">
        <v>484</v>
      </c>
      <c r="C36" s="317">
        <v>67887385.909999996</v>
      </c>
      <c r="D36" s="321">
        <v>1226946.52</v>
      </c>
      <c r="E36" s="317">
        <v>721617.6100000001</v>
      </c>
      <c r="F36" s="317">
        <v>7054554.5499999998</v>
      </c>
      <c r="G36" s="318">
        <v>3866648.0835000002</v>
      </c>
    </row>
    <row r="37" spans="1:7">
      <c r="A37" s="322">
        <v>29</v>
      </c>
      <c r="B37" s="323" t="s">
        <v>485</v>
      </c>
      <c r="C37" s="320"/>
      <c r="D37" s="320"/>
      <c r="E37" s="320"/>
      <c r="F37" s="320"/>
      <c r="G37" s="324">
        <f>SUM(G23:G24,G32:G33,G36)</f>
        <v>582628263.46379697</v>
      </c>
    </row>
    <row r="38" spans="1:7">
      <c r="A38" s="311"/>
      <c r="B38" s="332"/>
      <c r="C38" s="333"/>
      <c r="D38" s="333"/>
      <c r="E38" s="333"/>
      <c r="F38" s="333"/>
      <c r="G38" s="334"/>
    </row>
    <row r="39" spans="1:7" ht="15" thickBot="1">
      <c r="A39" s="335">
        <v>30</v>
      </c>
      <c r="B39" s="336" t="s">
        <v>453</v>
      </c>
      <c r="C39" s="214"/>
      <c r="D39" s="197"/>
      <c r="E39" s="197"/>
      <c r="F39" s="337"/>
      <c r="G39" s="338">
        <f>IFERROR(G21/G37,0)</f>
        <v>1.2983471425934081</v>
      </c>
    </row>
    <row r="42" spans="1:7" ht="41.4">
      <c r="B42" s="22"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zoomScale="63" zoomScaleNormal="63" workbookViewId="0">
      <pane xSplit="1" ySplit="5" topLeftCell="B6" activePane="bottomRight" state="frozen"/>
      <selection activeCell="G31" sqref="G31"/>
      <selection pane="topRight" activeCell="G31" sqref="G31"/>
      <selection pane="bottomLeft" activeCell="G31" sqref="G31"/>
      <selection pane="bottomRight" activeCell="B10" sqref="B10"/>
    </sheetView>
  </sheetViews>
  <sheetFormatPr defaultRowHeight="14.4"/>
  <cols>
    <col min="1" max="1" width="9.5546875" style="18" bestFit="1" customWidth="1"/>
    <col min="2" max="2" width="88.44140625" style="15" customWidth="1"/>
    <col min="3" max="3" width="12.6640625" style="15" customWidth="1"/>
    <col min="4" max="4" width="12.6640625" style="2" customWidth="1"/>
    <col min="5" max="5" width="13.44140625" style="2" bestFit="1" customWidth="1"/>
    <col min="6" max="6" width="12.6640625" style="2" customWidth="1"/>
    <col min="7" max="7" width="15" style="2" customWidth="1"/>
    <col min="8" max="8" width="6.6640625" customWidth="1"/>
    <col min="9" max="9" width="14.44140625" bestFit="1" customWidth="1"/>
    <col min="10" max="10" width="15.88671875" bestFit="1" customWidth="1"/>
    <col min="11" max="12" width="14.44140625" bestFit="1" customWidth="1"/>
    <col min="13" max="13" width="6.6640625" customWidth="1"/>
  </cols>
  <sheetData>
    <row r="1" spans="1:12">
      <c r="A1" s="16" t="s">
        <v>108</v>
      </c>
      <c r="B1" s="287" t="str">
        <f>Info!C2</f>
        <v>სს "ხალიკ ბანკი საქართველო"</v>
      </c>
    </row>
    <row r="2" spans="1:12">
      <c r="A2" s="16" t="s">
        <v>109</v>
      </c>
      <c r="B2" s="303">
        <v>45382</v>
      </c>
      <c r="C2" s="28"/>
      <c r="D2" s="17"/>
      <c r="E2" s="17"/>
      <c r="F2" s="17"/>
      <c r="G2" s="17"/>
      <c r="H2" s="1"/>
    </row>
    <row r="3" spans="1:12" ht="15" thickBot="1">
      <c r="A3" s="16"/>
      <c r="C3" s="28"/>
      <c r="D3" s="17"/>
      <c r="E3" s="17"/>
      <c r="F3" s="17"/>
      <c r="G3" s="17"/>
      <c r="H3" s="1"/>
    </row>
    <row r="4" spans="1:12" ht="15" thickBot="1">
      <c r="A4" s="39" t="s">
        <v>252</v>
      </c>
      <c r="B4" s="141" t="s">
        <v>139</v>
      </c>
      <c r="C4" s="142"/>
      <c r="D4" s="770" t="s">
        <v>936</v>
      </c>
      <c r="E4" s="771"/>
      <c r="F4" s="771"/>
      <c r="G4" s="772"/>
      <c r="H4" s="1"/>
      <c r="I4" s="773" t="s">
        <v>937</v>
      </c>
      <c r="J4" s="774"/>
      <c r="K4" s="774"/>
      <c r="L4" s="775"/>
    </row>
    <row r="5" spans="1:12">
      <c r="A5" s="183" t="s">
        <v>25</v>
      </c>
      <c r="B5" s="184"/>
      <c r="C5" s="301" t="str">
        <f>INT((MONTH($B$2))/3)&amp;"Q"&amp;"-"&amp;YEAR($B$2)</f>
        <v>1Q-2024</v>
      </c>
      <c r="D5" s="301" t="str">
        <f>IF(INT(MONTH($B$2))=3, "4"&amp;"Q"&amp;"-"&amp;YEAR($B$2)-1, IF(INT(MONTH($B$2))=6, "1"&amp;"Q"&amp;"-"&amp;YEAR($B$2), IF(INT(MONTH($B$2))=9, "2"&amp;"Q"&amp;"-"&amp;YEAR($B$2),IF(INT(MONTH($B$2))=12, "3"&amp;"Q"&amp;"-"&amp;YEAR($B$2), 0))))</f>
        <v>4Q-2023</v>
      </c>
      <c r="E5" s="301" t="str">
        <f>IF(INT(MONTH($B$2))=3, "3"&amp;"Q"&amp;"-"&amp;YEAR($B$2)-1, IF(INT(MONTH($B$2))=6, "4"&amp;"Q"&amp;"-"&amp;YEAR($B$2)-1, IF(INT(MONTH($B$2))=9, "1"&amp;"Q"&amp;"-"&amp;YEAR($B$2),IF(INT(MONTH($B$2))=12, "2"&amp;"Q"&amp;"-"&amp;YEAR($B$2), 0))))</f>
        <v>3Q-2023</v>
      </c>
      <c r="F5" s="301" t="str">
        <f>IF(INT(MONTH($B$2))=3, "2"&amp;"Q"&amp;"-"&amp;YEAR($B$2)-1, IF(INT(MONTH($B$2))=6, "3"&amp;"Q"&amp;"-"&amp;YEAR($B$2)-1, IF(INT(MONTH($B$2))=9, "4"&amp;"Q"&amp;"-"&amp;YEAR($B$2)-1,IF(INT(MONTH($B$2))=12, "1"&amp;"Q"&amp;"-"&amp;YEAR($B$2), 0))))</f>
        <v>2Q-2023</v>
      </c>
      <c r="G5" s="302" t="str">
        <f>IF(INT(MONTH($B$2))=3, "1"&amp;"Q"&amp;"-"&amp;YEAR($B$2)-1, IF(INT(MONTH($B$2))=6, "2"&amp;"Q"&amp;"-"&amp;YEAR($B$2)-1, IF(INT(MONTH($B$2))=9, "3"&amp;"Q"&amp;"-"&amp;YEAR($B$2)-1,IF(INT(MONTH($B$2))=12, "4"&amp;"Q"&amp;"-"&amp;YEAR($B$2)-1, 0))))</f>
        <v>1Q-2023</v>
      </c>
      <c r="I5" s="574" t="str">
        <f>D5</f>
        <v>4Q-2023</v>
      </c>
      <c r="J5" s="301" t="str">
        <f t="shared" ref="J5:L5" si="0">E5</f>
        <v>3Q-2023</v>
      </c>
      <c r="K5" s="301" t="str">
        <f t="shared" si="0"/>
        <v>2Q-2023</v>
      </c>
      <c r="L5" s="302" t="str">
        <f t="shared" si="0"/>
        <v>1Q-2023</v>
      </c>
    </row>
    <row r="6" spans="1:12">
      <c r="A6" s="596"/>
      <c r="B6" s="597" t="s">
        <v>106</v>
      </c>
      <c r="C6" s="185"/>
      <c r="D6" s="185"/>
      <c r="E6" s="185"/>
      <c r="F6" s="185"/>
      <c r="G6" s="186"/>
      <c r="I6" s="575"/>
      <c r="J6" s="185"/>
      <c r="K6" s="185"/>
      <c r="L6" s="186"/>
    </row>
    <row r="7" spans="1:12">
      <c r="A7" s="596"/>
      <c r="B7" s="598" t="s">
        <v>110</v>
      </c>
      <c r="C7" s="185"/>
      <c r="D7" s="185"/>
      <c r="E7" s="185"/>
      <c r="F7" s="185"/>
      <c r="G7" s="186"/>
      <c r="I7" s="575"/>
      <c r="J7" s="185"/>
      <c r="K7" s="185"/>
      <c r="L7" s="186"/>
    </row>
    <row r="8" spans="1:12">
      <c r="A8" s="599">
        <v>1</v>
      </c>
      <c r="B8" s="600" t="s">
        <v>22</v>
      </c>
      <c r="C8" s="601">
        <v>172773200.33795455</v>
      </c>
      <c r="D8" s="601">
        <v>168527486.54000002</v>
      </c>
      <c r="E8" s="601">
        <v>165410077.08000004</v>
      </c>
      <c r="F8" s="601">
        <v>159953919.70999998</v>
      </c>
      <c r="G8" s="602">
        <v>154662010.89000002</v>
      </c>
      <c r="H8" s="583"/>
      <c r="I8" s="618">
        <v>0</v>
      </c>
      <c r="J8" s="601">
        <v>0</v>
      </c>
      <c r="K8" s="601">
        <v>130045216</v>
      </c>
      <c r="L8" s="602">
        <v>128977456</v>
      </c>
    </row>
    <row r="9" spans="1:12">
      <c r="A9" s="599">
        <v>2</v>
      </c>
      <c r="B9" s="600" t="s">
        <v>86</v>
      </c>
      <c r="C9" s="601">
        <v>232773200.33795455</v>
      </c>
      <c r="D9" s="601">
        <v>198527486.54000002</v>
      </c>
      <c r="E9" s="601">
        <v>195410077.08000004</v>
      </c>
      <c r="F9" s="601">
        <v>159953919.70999998</v>
      </c>
      <c r="G9" s="602">
        <v>154662010.89000002</v>
      </c>
      <c r="H9" s="583"/>
      <c r="I9" s="618">
        <v>0</v>
      </c>
      <c r="J9" s="601">
        <v>0</v>
      </c>
      <c r="K9" s="601">
        <v>130045216</v>
      </c>
      <c r="L9" s="602">
        <v>128977456</v>
      </c>
    </row>
    <row r="10" spans="1:12">
      <c r="A10" s="599">
        <v>3</v>
      </c>
      <c r="B10" s="600" t="s">
        <v>85</v>
      </c>
      <c r="C10" s="601">
        <v>254392201.64195454</v>
      </c>
      <c r="D10" s="601">
        <v>220099163.94000003</v>
      </c>
      <c r="E10" s="601">
        <v>216890043.08000004</v>
      </c>
      <c r="F10" s="601">
        <v>186196362.20999998</v>
      </c>
      <c r="G10" s="602">
        <v>180333221.39000002</v>
      </c>
      <c r="H10" s="583"/>
      <c r="I10" s="618">
        <v>0</v>
      </c>
      <c r="J10" s="601">
        <v>0</v>
      </c>
      <c r="K10" s="601">
        <v>165218413.87791002</v>
      </c>
      <c r="L10" s="602">
        <v>164417282.5</v>
      </c>
    </row>
    <row r="11" spans="1:12">
      <c r="A11" s="599">
        <v>4</v>
      </c>
      <c r="B11" s="600" t="s">
        <v>445</v>
      </c>
      <c r="C11" s="601">
        <v>133292916.07776003</v>
      </c>
      <c r="D11" s="601">
        <v>134255736.89320508</v>
      </c>
      <c r="E11" s="601">
        <v>126118721.49293147</v>
      </c>
      <c r="F11" s="601">
        <v>102868304.35133559</v>
      </c>
      <c r="G11" s="602">
        <v>104735918.01004322</v>
      </c>
      <c r="H11" s="583"/>
      <c r="I11" s="618">
        <v>0</v>
      </c>
      <c r="J11" s="601">
        <v>0</v>
      </c>
      <c r="K11" s="601">
        <v>72654601.954384238</v>
      </c>
      <c r="L11" s="602">
        <v>75309555.986420184</v>
      </c>
    </row>
    <row r="12" spans="1:12">
      <c r="A12" s="599">
        <v>5</v>
      </c>
      <c r="B12" s="600" t="s">
        <v>446</v>
      </c>
      <c r="C12" s="601">
        <v>160394175.16831201</v>
      </c>
      <c r="D12" s="601">
        <v>162611611.98801294</v>
      </c>
      <c r="E12" s="601">
        <v>151743169.97665516</v>
      </c>
      <c r="F12" s="601">
        <v>127812555.95598882</v>
      </c>
      <c r="G12" s="602">
        <v>130948593.5829341</v>
      </c>
      <c r="H12" s="583"/>
      <c r="I12" s="618">
        <v>0</v>
      </c>
      <c r="J12" s="601">
        <v>0</v>
      </c>
      <c r="K12" s="601">
        <v>97092669.590540141</v>
      </c>
      <c r="L12" s="602">
        <v>100628964.7887678</v>
      </c>
    </row>
    <row r="13" spans="1:12">
      <c r="A13" s="599">
        <v>6</v>
      </c>
      <c r="B13" s="600" t="s">
        <v>447</v>
      </c>
      <c r="C13" s="601">
        <v>196269399.85519204</v>
      </c>
      <c r="D13" s="601">
        <v>200149760.86885029</v>
      </c>
      <c r="E13" s="601">
        <v>185675144.44088531</v>
      </c>
      <c r="F13" s="601">
        <v>160847064.8102535</v>
      </c>
      <c r="G13" s="602">
        <v>165671985.85872945</v>
      </c>
      <c r="H13" s="583"/>
      <c r="I13" s="618">
        <v>0</v>
      </c>
      <c r="J13" s="601">
        <v>0</v>
      </c>
      <c r="K13" s="601">
        <v>129456892.78738685</v>
      </c>
      <c r="L13" s="602">
        <v>134171953.05169041</v>
      </c>
    </row>
    <row r="14" spans="1:12">
      <c r="A14" s="596"/>
      <c r="B14" s="597" t="s">
        <v>449</v>
      </c>
      <c r="C14" s="584"/>
      <c r="D14" s="584"/>
      <c r="E14" s="584"/>
      <c r="F14" s="584"/>
      <c r="G14" s="585"/>
      <c r="H14" s="583"/>
      <c r="I14" s="586"/>
      <c r="J14" s="584"/>
      <c r="K14" s="584"/>
      <c r="L14" s="585"/>
    </row>
    <row r="15" spans="1:12" ht="21.9" customHeight="1">
      <c r="A15" s="599">
        <v>7</v>
      </c>
      <c r="B15" s="600" t="s">
        <v>448</v>
      </c>
      <c r="C15" s="601">
        <v>819558357.38411307</v>
      </c>
      <c r="D15" s="601">
        <v>865590273.14244366</v>
      </c>
      <c r="E15" s="601">
        <v>819260545.45594764</v>
      </c>
      <c r="F15" s="601">
        <v>809875622.93964124</v>
      </c>
      <c r="G15" s="602">
        <v>885512783.5678575</v>
      </c>
      <c r="H15" s="583"/>
      <c r="I15" s="618">
        <v>0</v>
      </c>
      <c r="J15" s="601">
        <v>0</v>
      </c>
      <c r="K15" s="601">
        <v>793709967.23796701</v>
      </c>
      <c r="L15" s="602">
        <v>866311387.36786342</v>
      </c>
    </row>
    <row r="16" spans="1:12">
      <c r="A16" s="596"/>
      <c r="B16" s="597" t="s">
        <v>452</v>
      </c>
      <c r="C16" s="185"/>
      <c r="D16" s="185"/>
      <c r="E16" s="185"/>
      <c r="F16" s="185"/>
      <c r="G16" s="186"/>
      <c r="I16" s="575"/>
      <c r="J16" s="185"/>
      <c r="K16" s="185"/>
      <c r="L16" s="186"/>
    </row>
    <row r="17" spans="1:12" s="3" customFormat="1">
      <c r="A17" s="599"/>
      <c r="B17" s="598" t="s">
        <v>435</v>
      </c>
      <c r="C17" s="185"/>
      <c r="D17" s="185"/>
      <c r="E17" s="185"/>
      <c r="F17" s="185"/>
      <c r="G17" s="186"/>
      <c r="I17" s="575"/>
      <c r="J17" s="185"/>
      <c r="K17" s="185"/>
      <c r="L17" s="186"/>
    </row>
    <row r="18" spans="1:12">
      <c r="A18" s="603">
        <v>8</v>
      </c>
      <c r="B18" s="604" t="s">
        <v>443</v>
      </c>
      <c r="C18" s="605">
        <v>0.2108125660379041</v>
      </c>
      <c r="D18" s="605">
        <v>0.19469660388878551</v>
      </c>
      <c r="E18" s="605">
        <v>0.20190167584348084</v>
      </c>
      <c r="F18" s="605">
        <v>0.19750430211667341</v>
      </c>
      <c r="G18" s="606">
        <v>0.17465813454080772</v>
      </c>
      <c r="H18" s="587"/>
      <c r="I18" s="619">
        <v>0</v>
      </c>
      <c r="J18" s="605">
        <v>0</v>
      </c>
      <c r="K18" s="605">
        <v>0.16384475610473259</v>
      </c>
      <c r="L18" s="606">
        <v>0.14888117353723768</v>
      </c>
    </row>
    <row r="19" spans="1:12" ht="15" customHeight="1">
      <c r="A19" s="603">
        <v>9</v>
      </c>
      <c r="B19" s="604" t="s">
        <v>442</v>
      </c>
      <c r="C19" s="605">
        <v>0.28402272790058036</v>
      </c>
      <c r="D19" s="605">
        <v>0.22935503401541787</v>
      </c>
      <c r="E19" s="605">
        <v>0.23852006320070909</v>
      </c>
      <c r="F19" s="605">
        <v>0.19750430211667341</v>
      </c>
      <c r="G19" s="606">
        <v>0.17465813454080772</v>
      </c>
      <c r="H19" s="587"/>
      <c r="I19" s="619">
        <v>0</v>
      </c>
      <c r="J19" s="605">
        <v>0</v>
      </c>
      <c r="K19" s="605">
        <v>0.16384475610473259</v>
      </c>
      <c r="L19" s="606">
        <v>0.14888117353723768</v>
      </c>
    </row>
    <row r="20" spans="1:12">
      <c r="A20" s="603">
        <v>10</v>
      </c>
      <c r="B20" s="604" t="s">
        <v>444</v>
      </c>
      <c r="C20" s="605">
        <v>0.31040157098016785</v>
      </c>
      <c r="D20" s="605">
        <v>0.25427638314482304</v>
      </c>
      <c r="E20" s="605">
        <v>0.26473878704764553</v>
      </c>
      <c r="F20" s="605">
        <v>0.22990735482833133</v>
      </c>
      <c r="G20" s="606">
        <v>0.20364835464420028</v>
      </c>
      <c r="H20" s="587"/>
      <c r="I20" s="619">
        <v>0</v>
      </c>
      <c r="J20" s="605">
        <v>0</v>
      </c>
      <c r="K20" s="605">
        <v>0.20815968136680194</v>
      </c>
      <c r="L20" s="606">
        <v>0.18979005112648159</v>
      </c>
    </row>
    <row r="21" spans="1:12">
      <c r="A21" s="603">
        <v>11</v>
      </c>
      <c r="B21" s="600" t="s">
        <v>445</v>
      </c>
      <c r="C21" s="605">
        <v>0.16263993268668225</v>
      </c>
      <c r="D21" s="605">
        <v>0.15510310254042287</v>
      </c>
      <c r="E21" s="605">
        <v>0.15394213988755179</v>
      </c>
      <c r="F21" s="605">
        <v>0.12701741037463254</v>
      </c>
      <c r="G21" s="606">
        <v>0.11827713834694428</v>
      </c>
      <c r="H21" s="587"/>
      <c r="I21" s="619">
        <v>0</v>
      </c>
      <c r="J21" s="605">
        <v>0</v>
      </c>
      <c r="K21" s="605">
        <v>9.1537973508402745E-2</v>
      </c>
      <c r="L21" s="606">
        <v>8.6931277926791645E-2</v>
      </c>
    </row>
    <row r="22" spans="1:12">
      <c r="A22" s="603">
        <v>12</v>
      </c>
      <c r="B22" s="600" t="s">
        <v>446</v>
      </c>
      <c r="C22" s="605">
        <v>0.19570805876504288</v>
      </c>
      <c r="D22" s="605">
        <v>0.18786210639551998</v>
      </c>
      <c r="E22" s="605">
        <v>0.18521967256729627</v>
      </c>
      <c r="F22" s="605">
        <v>0.15781751214101489</v>
      </c>
      <c r="G22" s="606">
        <v>0.14787882909529945</v>
      </c>
      <c r="H22" s="587"/>
      <c r="I22" s="619">
        <v>0</v>
      </c>
      <c r="J22" s="605">
        <v>0</v>
      </c>
      <c r="K22" s="605">
        <v>0.12232764309161082</v>
      </c>
      <c r="L22" s="606">
        <v>0.11615796150909596</v>
      </c>
    </row>
    <row r="23" spans="1:12">
      <c r="A23" s="603">
        <v>13</v>
      </c>
      <c r="B23" s="600" t="s">
        <v>447</v>
      </c>
      <c r="C23" s="605">
        <v>0.23948190886814896</v>
      </c>
      <c r="D23" s="605">
        <v>0.23122921673117411</v>
      </c>
      <c r="E23" s="605">
        <v>0.22663747872485485</v>
      </c>
      <c r="F23" s="605">
        <v>0.19860711972836004</v>
      </c>
      <c r="G23" s="606">
        <v>0.18709158007997734</v>
      </c>
      <c r="H23" s="587"/>
      <c r="I23" s="619">
        <v>0</v>
      </c>
      <c r="J23" s="605">
        <v>0</v>
      </c>
      <c r="K23" s="605">
        <v>0.16310352412214774</v>
      </c>
      <c r="L23" s="606">
        <v>0.15487728201212797</v>
      </c>
    </row>
    <row r="24" spans="1:12">
      <c r="A24" s="596"/>
      <c r="B24" s="597" t="s">
        <v>6</v>
      </c>
      <c r="C24" s="185"/>
      <c r="D24" s="185"/>
      <c r="E24" s="185"/>
      <c r="F24" s="185"/>
      <c r="G24" s="186"/>
      <c r="I24" s="575"/>
      <c r="J24" s="185"/>
      <c r="K24" s="185"/>
      <c r="L24" s="186"/>
    </row>
    <row r="25" spans="1:12" ht="15" customHeight="1">
      <c r="A25" s="607">
        <v>14</v>
      </c>
      <c r="B25" s="608" t="s">
        <v>7</v>
      </c>
      <c r="C25" s="605">
        <v>8.2525892608179274E-2</v>
      </c>
      <c r="D25" s="605">
        <v>7.6121130067917306E-2</v>
      </c>
      <c r="E25" s="605">
        <v>7.3506014199612446E-2</v>
      </c>
      <c r="F25" s="605">
        <v>7.0995868011472049E-2</v>
      </c>
      <c r="G25" s="606">
        <v>6.6773752346665549E-2</v>
      </c>
      <c r="H25" s="587"/>
      <c r="I25" s="619">
        <v>0</v>
      </c>
      <c r="J25" s="605">
        <v>0</v>
      </c>
      <c r="K25" s="605">
        <v>7.0031460188136593E-2</v>
      </c>
      <c r="L25" s="606">
        <v>6.8549459358661732E-2</v>
      </c>
    </row>
    <row r="26" spans="1:12">
      <c r="A26" s="607">
        <v>15</v>
      </c>
      <c r="B26" s="608" t="s">
        <v>8</v>
      </c>
      <c r="C26" s="605">
        <v>3.5775766471879321E-2</v>
      </c>
      <c r="D26" s="605">
        <v>3.2662497336805096E-2</v>
      </c>
      <c r="E26" s="605">
        <v>3.2384044586708773E-2</v>
      </c>
      <c r="F26" s="605">
        <v>3.2560184098648824E-2</v>
      </c>
      <c r="G26" s="606">
        <v>3.1774973087612943E-2</v>
      </c>
      <c r="H26" s="587"/>
      <c r="I26" s="619">
        <v>0</v>
      </c>
      <c r="J26" s="605">
        <v>0</v>
      </c>
      <c r="K26" s="605">
        <v>3.2033036865176806E-2</v>
      </c>
      <c r="L26" s="606">
        <v>3.2436591652468254E-2</v>
      </c>
    </row>
    <row r="27" spans="1:12">
      <c r="A27" s="607">
        <v>16</v>
      </c>
      <c r="B27" s="608" t="s">
        <v>9</v>
      </c>
      <c r="C27" s="605">
        <v>2.5001226428752854E-2</v>
      </c>
      <c r="D27" s="605">
        <v>2.7584024883792826E-2</v>
      </c>
      <c r="E27" s="605">
        <v>2.7623439047530906E-2</v>
      </c>
      <c r="F27" s="605">
        <v>2.6636405333120179E-2</v>
      </c>
      <c r="G27" s="606">
        <v>2.4193137176586884E-2</v>
      </c>
      <c r="H27" s="587"/>
      <c r="I27" s="619">
        <v>0</v>
      </c>
      <c r="J27" s="605">
        <v>0</v>
      </c>
      <c r="K27" s="605">
        <v>2.5802502897190285E-2</v>
      </c>
      <c r="L27" s="606">
        <v>2.4500020691247945E-2</v>
      </c>
    </row>
    <row r="28" spans="1:12">
      <c r="A28" s="607">
        <v>17</v>
      </c>
      <c r="B28" s="608" t="s">
        <v>140</v>
      </c>
      <c r="C28" s="605">
        <v>4.6750126136299953E-2</v>
      </c>
      <c r="D28" s="605">
        <v>4.3458632731112209E-2</v>
      </c>
      <c r="E28" s="605">
        <v>4.1121969612903674E-2</v>
      </c>
      <c r="F28" s="605">
        <v>3.8435683912823225E-2</v>
      </c>
      <c r="G28" s="606">
        <v>3.4998779259052613E-2</v>
      </c>
      <c r="H28" s="587"/>
      <c r="I28" s="619">
        <v>0</v>
      </c>
      <c r="J28" s="605">
        <v>0</v>
      </c>
      <c r="K28" s="605">
        <v>3.7998423322959787E-2</v>
      </c>
      <c r="L28" s="606">
        <v>3.6112867706193479E-2</v>
      </c>
    </row>
    <row r="29" spans="1:12">
      <c r="A29" s="607">
        <v>18</v>
      </c>
      <c r="B29" s="608" t="s">
        <v>10</v>
      </c>
      <c r="C29" s="605">
        <v>2.3005112415638605E-2</v>
      </c>
      <c r="D29" s="605">
        <v>2.2355811247894649E-2</v>
      </c>
      <c r="E29" s="605">
        <v>2.5206450539046132E-2</v>
      </c>
      <c r="F29" s="605">
        <v>2.572338549640742E-2</v>
      </c>
      <c r="G29" s="606">
        <v>2.6124298442681323E-2</v>
      </c>
      <c r="H29" s="587"/>
      <c r="I29" s="619">
        <v>0</v>
      </c>
      <c r="J29" s="605">
        <v>0</v>
      </c>
      <c r="K29" s="605">
        <v>2.3214047482588901E-2</v>
      </c>
      <c r="L29" s="606">
        <v>4.0175540387653891E-2</v>
      </c>
    </row>
    <row r="30" spans="1:12">
      <c r="A30" s="607">
        <v>19</v>
      </c>
      <c r="B30" s="608" t="s">
        <v>11</v>
      </c>
      <c r="C30" s="605">
        <v>8.5297412824139246E-2</v>
      </c>
      <c r="D30" s="605">
        <v>0.11166604167479334</v>
      </c>
      <c r="E30" s="605">
        <v>0.13427482223047027</v>
      </c>
      <c r="F30" s="605">
        <v>0.14663433363654532</v>
      </c>
      <c r="G30" s="606">
        <v>0.16102296300689298</v>
      </c>
      <c r="H30" s="587"/>
      <c r="I30" s="619">
        <v>0</v>
      </c>
      <c r="J30" s="605">
        <v>0</v>
      </c>
      <c r="K30" s="605">
        <v>0.16292646428960619</v>
      </c>
      <c r="L30" s="606">
        <v>0.29149005215432094</v>
      </c>
    </row>
    <row r="31" spans="1:12">
      <c r="A31" s="596"/>
      <c r="B31" s="597" t="s">
        <v>12</v>
      </c>
      <c r="C31" s="185"/>
      <c r="D31" s="185"/>
      <c r="E31" s="185"/>
      <c r="F31" s="185"/>
      <c r="G31" s="186"/>
      <c r="I31" s="575"/>
      <c r="J31" s="185"/>
      <c r="K31" s="185"/>
      <c r="L31" s="186"/>
    </row>
    <row r="32" spans="1:12">
      <c r="A32" s="607">
        <v>20</v>
      </c>
      <c r="B32" s="608" t="s">
        <v>13</v>
      </c>
      <c r="C32" s="605">
        <v>0.11187667631866598</v>
      </c>
      <c r="D32" s="605">
        <v>9.603772025744374E-2</v>
      </c>
      <c r="E32" s="605">
        <v>0.10855478592292228</v>
      </c>
      <c r="F32" s="605">
        <v>0.11604136459410437</v>
      </c>
      <c r="G32" s="606">
        <v>0.11715811191931846</v>
      </c>
      <c r="H32" s="587"/>
      <c r="I32" s="619">
        <v>0</v>
      </c>
      <c r="J32" s="605">
        <v>0</v>
      </c>
      <c r="K32" s="605">
        <v>0.10806156461272708</v>
      </c>
      <c r="L32" s="606">
        <v>0.10133743785930546</v>
      </c>
    </row>
    <row r="33" spans="1:12" ht="15" customHeight="1">
      <c r="A33" s="607">
        <v>21</v>
      </c>
      <c r="B33" s="608" t="s">
        <v>958</v>
      </c>
      <c r="C33" s="605">
        <v>2.7828956664933964E-2</v>
      </c>
      <c r="D33" s="605">
        <v>2.6914215113777864E-2</v>
      </c>
      <c r="E33" s="605">
        <v>2.5584967863444913E-2</v>
      </c>
      <c r="F33" s="605">
        <v>2.6313039107584354E-2</v>
      </c>
      <c r="G33" s="606">
        <v>2.6759039285496028E-2</v>
      </c>
      <c r="H33" s="587"/>
      <c r="I33" s="619">
        <v>0</v>
      </c>
      <c r="J33" s="605">
        <v>0</v>
      </c>
      <c r="K33" s="605">
        <v>6.7529854948184531E-2</v>
      </c>
      <c r="L33" s="606">
        <v>6.5293795036890645E-2</v>
      </c>
    </row>
    <row r="34" spans="1:12">
      <c r="A34" s="607">
        <v>22</v>
      </c>
      <c r="B34" s="608" t="s">
        <v>14</v>
      </c>
      <c r="C34" s="605">
        <v>0.72729851139605273</v>
      </c>
      <c r="D34" s="605">
        <v>0.72905457199126478</v>
      </c>
      <c r="E34" s="605">
        <v>0.72720061432078231</v>
      </c>
      <c r="F34" s="605">
        <v>0.71272538031033317</v>
      </c>
      <c r="G34" s="606">
        <v>0.70064338903627277</v>
      </c>
      <c r="H34" s="587"/>
      <c r="I34" s="619">
        <v>0</v>
      </c>
      <c r="J34" s="605">
        <v>0</v>
      </c>
      <c r="K34" s="605">
        <v>0.71337606464660963</v>
      </c>
      <c r="L34" s="606">
        <v>0.70117756264482656</v>
      </c>
    </row>
    <row r="35" spans="1:12" ht="15" customHeight="1">
      <c r="A35" s="607">
        <v>23</v>
      </c>
      <c r="B35" s="608" t="s">
        <v>15</v>
      </c>
      <c r="C35" s="605">
        <v>0.65763293036631831</v>
      </c>
      <c r="D35" s="605">
        <v>0.67334885148992196</v>
      </c>
      <c r="E35" s="605">
        <v>0.67805320363739696</v>
      </c>
      <c r="F35" s="605">
        <v>0.65634319533423002</v>
      </c>
      <c r="G35" s="606">
        <v>0.65576702438625056</v>
      </c>
      <c r="H35" s="587"/>
      <c r="I35" s="619">
        <v>0</v>
      </c>
      <c r="J35" s="605">
        <v>0</v>
      </c>
      <c r="K35" s="605">
        <v>0.65665489982972458</v>
      </c>
      <c r="L35" s="606">
        <v>0.65415529226628888</v>
      </c>
    </row>
    <row r="36" spans="1:12">
      <c r="A36" s="607">
        <v>24</v>
      </c>
      <c r="B36" s="608" t="s">
        <v>16</v>
      </c>
      <c r="C36" s="605">
        <v>0.11342719238222539</v>
      </c>
      <c r="D36" s="605">
        <v>9.5718803454440504E-2</v>
      </c>
      <c r="E36" s="605">
        <v>-1.3469488301891999E-3</v>
      </c>
      <c r="F36" s="605">
        <v>-7.3419355696038871E-2</v>
      </c>
      <c r="G36" s="606">
        <v>-0.15439606905384137</v>
      </c>
      <c r="H36" s="587"/>
      <c r="I36" s="619">
        <v>0</v>
      </c>
      <c r="J36" s="605">
        <v>0</v>
      </c>
      <c r="K36" s="605">
        <v>-5.6345583433797967E-2</v>
      </c>
      <c r="L36" s="606">
        <v>-0.15280815137488185</v>
      </c>
    </row>
    <row r="37" spans="1:12" ht="15" customHeight="1">
      <c r="A37" s="596"/>
      <c r="B37" s="597" t="s">
        <v>17</v>
      </c>
      <c r="C37" s="185"/>
      <c r="D37" s="185"/>
      <c r="E37" s="185"/>
      <c r="F37" s="185"/>
      <c r="G37" s="186"/>
      <c r="I37" s="575"/>
      <c r="J37" s="185"/>
      <c r="K37" s="185"/>
      <c r="L37" s="186"/>
    </row>
    <row r="38" spans="1:12" ht="15" customHeight="1">
      <c r="A38" s="607">
        <v>25</v>
      </c>
      <c r="B38" s="608" t="s">
        <v>18</v>
      </c>
      <c r="C38" s="605">
        <v>8.906098880363128E-2</v>
      </c>
      <c r="D38" s="605">
        <v>0.14179100988002749</v>
      </c>
      <c r="E38" s="605">
        <v>0.22944063462933986</v>
      </c>
      <c r="F38" s="605">
        <v>0.23356483162341174</v>
      </c>
      <c r="G38" s="606">
        <v>0.28273563877753832</v>
      </c>
      <c r="H38" s="587"/>
      <c r="I38" s="619">
        <v>0</v>
      </c>
      <c r="J38" s="605">
        <v>0</v>
      </c>
      <c r="K38" s="605">
        <v>0.23986056984534382</v>
      </c>
      <c r="L38" s="606">
        <v>0.26710801306005855</v>
      </c>
    </row>
    <row r="39" spans="1:12" ht="15" customHeight="1">
      <c r="A39" s="607">
        <v>26</v>
      </c>
      <c r="B39" s="608" t="s">
        <v>19</v>
      </c>
      <c r="C39" s="605">
        <v>0.82294881618076454</v>
      </c>
      <c r="D39" s="605">
        <v>0.8672736980394059</v>
      </c>
      <c r="E39" s="605">
        <v>0.8725994251275061</v>
      </c>
      <c r="F39" s="605">
        <v>0.82265855717587244</v>
      </c>
      <c r="G39" s="606">
        <v>0.78604013526570216</v>
      </c>
      <c r="H39" s="587"/>
      <c r="I39" s="619">
        <v>0</v>
      </c>
      <c r="J39" s="605">
        <v>0</v>
      </c>
      <c r="K39" s="605">
        <v>0.82241868220025982</v>
      </c>
      <c r="L39" s="606">
        <v>0.78587831890438209</v>
      </c>
    </row>
    <row r="40" spans="1:12" ht="15" customHeight="1">
      <c r="A40" s="607">
        <v>27</v>
      </c>
      <c r="B40" s="576" t="s">
        <v>20</v>
      </c>
      <c r="C40" s="605">
        <v>7.2200659272914872E-2</v>
      </c>
      <c r="D40" s="605">
        <v>0.11410500089657986</v>
      </c>
      <c r="E40" s="605">
        <v>0.11550399693366714</v>
      </c>
      <c r="F40" s="605">
        <v>0.13373347923727477</v>
      </c>
      <c r="G40" s="606">
        <v>0.17051995533091091</v>
      </c>
      <c r="H40" s="587"/>
      <c r="I40" s="619">
        <v>0</v>
      </c>
      <c r="J40" s="605">
        <v>0</v>
      </c>
      <c r="K40" s="605">
        <v>0.13827493291845397</v>
      </c>
      <c r="L40" s="606">
        <v>0.17447443992118325</v>
      </c>
    </row>
    <row r="41" spans="1:12" ht="15" customHeight="1">
      <c r="A41" s="609"/>
      <c r="B41" s="597" t="s">
        <v>356</v>
      </c>
      <c r="C41" s="185"/>
      <c r="D41" s="185"/>
      <c r="E41" s="185"/>
      <c r="F41" s="185"/>
      <c r="G41" s="186"/>
      <c r="I41" s="575"/>
      <c r="J41" s="185"/>
      <c r="K41" s="185"/>
      <c r="L41" s="186"/>
    </row>
    <row r="42" spans="1:12" ht="15" customHeight="1">
      <c r="A42" s="607">
        <v>28</v>
      </c>
      <c r="B42" s="610" t="s">
        <v>340</v>
      </c>
      <c r="C42" s="601">
        <v>145279902.83064514</v>
      </c>
      <c r="D42" s="601">
        <v>179949941.91</v>
      </c>
      <c r="E42" s="601">
        <v>204757983.64492309</v>
      </c>
      <c r="F42" s="601">
        <v>208793833.81333333</v>
      </c>
      <c r="G42" s="602">
        <v>286849621.17147988</v>
      </c>
      <c r="H42" s="583"/>
      <c r="I42" s="618">
        <v>0</v>
      </c>
      <c r="J42" s="601">
        <v>0</v>
      </c>
      <c r="K42" s="601">
        <v>208793833.81333333</v>
      </c>
      <c r="L42" s="602">
        <v>286849621.17147988</v>
      </c>
    </row>
    <row r="43" spans="1:12">
      <c r="A43" s="607">
        <v>29</v>
      </c>
      <c r="B43" s="608" t="s">
        <v>341</v>
      </c>
      <c r="C43" s="601">
        <v>76858391.632571444</v>
      </c>
      <c r="D43" s="601">
        <v>98455482.271128699</v>
      </c>
      <c r="E43" s="601">
        <v>105395197.70745748</v>
      </c>
      <c r="F43" s="601">
        <v>96949661.88179636</v>
      </c>
      <c r="G43" s="602">
        <v>139330667.89710364</v>
      </c>
      <c r="H43" s="583"/>
      <c r="I43" s="618">
        <v>0</v>
      </c>
      <c r="J43" s="601">
        <v>0</v>
      </c>
      <c r="K43" s="601">
        <v>95976842.21607703</v>
      </c>
      <c r="L43" s="602">
        <v>137279421.53255826</v>
      </c>
    </row>
    <row r="44" spans="1:12">
      <c r="A44" s="339">
        <v>30</v>
      </c>
      <c r="B44" s="611" t="s">
        <v>339</v>
      </c>
      <c r="C44" s="605">
        <v>1.8902282463204405</v>
      </c>
      <c r="D44" s="605">
        <v>1.8277290178158918</v>
      </c>
      <c r="E44" s="605">
        <v>1.9427638839225305</v>
      </c>
      <c r="F44" s="605">
        <v>2.1536313769500341</v>
      </c>
      <c r="G44" s="606">
        <v>2.05876872264274</v>
      </c>
      <c r="H44" s="587"/>
      <c r="I44" s="619">
        <v>0</v>
      </c>
      <c r="J44" s="605">
        <v>0</v>
      </c>
      <c r="K44" s="605">
        <v>2.1754605485275946</v>
      </c>
      <c r="L44" s="606">
        <v>2.0895311035634601</v>
      </c>
    </row>
    <row r="45" spans="1:12">
      <c r="A45" s="339"/>
      <c r="B45" s="597" t="s">
        <v>453</v>
      </c>
      <c r="C45" s="185"/>
      <c r="D45" s="185"/>
      <c r="E45" s="185"/>
      <c r="F45" s="185"/>
      <c r="G45" s="186"/>
      <c r="I45" s="575"/>
      <c r="J45" s="185"/>
      <c r="K45" s="185"/>
      <c r="L45" s="186"/>
    </row>
    <row r="46" spans="1:12">
      <c r="A46" s="339">
        <v>31</v>
      </c>
      <c r="B46" s="611" t="s">
        <v>460</v>
      </c>
      <c r="C46" s="612">
        <v>756453741.06238019</v>
      </c>
      <c r="D46" s="612">
        <v>653450288.8239001</v>
      </c>
      <c r="E46" s="612">
        <v>670679166.63150001</v>
      </c>
      <c r="F46" s="612">
        <v>591705016.65999997</v>
      </c>
      <c r="G46" s="613">
        <v>547493765.5819999</v>
      </c>
      <c r="H46" s="581"/>
      <c r="I46" s="620">
        <v>0</v>
      </c>
      <c r="J46" s="612">
        <v>0</v>
      </c>
      <c r="K46" s="612">
        <v>563084519.28600001</v>
      </c>
      <c r="L46" s="613">
        <v>523194669.25549996</v>
      </c>
    </row>
    <row r="47" spans="1:12">
      <c r="A47" s="339">
        <v>32</v>
      </c>
      <c r="B47" s="611" t="s">
        <v>473</v>
      </c>
      <c r="C47" s="612">
        <v>582628263.46379697</v>
      </c>
      <c r="D47" s="612">
        <v>618812095.80938935</v>
      </c>
      <c r="E47" s="612">
        <v>543314399.9514643</v>
      </c>
      <c r="F47" s="612">
        <v>530855886.47866172</v>
      </c>
      <c r="G47" s="613">
        <v>524278233.37068117</v>
      </c>
      <c r="H47" s="581"/>
      <c r="I47" s="620">
        <v>0</v>
      </c>
      <c r="J47" s="612">
        <v>0</v>
      </c>
      <c r="K47" s="612">
        <v>502759252.43444002</v>
      </c>
      <c r="L47" s="613">
        <v>499233595.62948942</v>
      </c>
    </row>
    <row r="48" spans="1:12" ht="15" thickBot="1">
      <c r="A48" s="614">
        <v>33</v>
      </c>
      <c r="B48" s="615" t="s">
        <v>487</v>
      </c>
      <c r="C48" s="616">
        <v>1.2983471425934081</v>
      </c>
      <c r="D48" s="616">
        <v>1.0559753004976493</v>
      </c>
      <c r="E48" s="616">
        <v>1.2344218498376143</v>
      </c>
      <c r="F48" s="616">
        <v>1.114624574637328</v>
      </c>
      <c r="G48" s="617">
        <v>1.0442809385048504</v>
      </c>
      <c r="H48" s="587"/>
      <c r="I48" s="621">
        <v>0</v>
      </c>
      <c r="J48" s="616">
        <v>0</v>
      </c>
      <c r="K48" s="616">
        <v>1.1199883772590071</v>
      </c>
      <c r="L48" s="617">
        <v>1.0479957155042776</v>
      </c>
    </row>
    <row r="49" spans="1:7">
      <c r="A49" s="19"/>
    </row>
    <row r="50" spans="1:7" ht="41.4">
      <c r="B50" s="22" t="s">
        <v>945</v>
      </c>
    </row>
    <row r="51" spans="1:7" ht="69">
      <c r="B51" s="223" t="s">
        <v>355</v>
      </c>
      <c r="D51" s="205"/>
      <c r="E51" s="205"/>
      <c r="F51" s="205"/>
      <c r="G51" s="205"/>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selection activeCell="C67" sqref="C67"/>
    </sheetView>
  </sheetViews>
  <sheetFormatPr defaultColWidth="9.109375" defaultRowHeight="12"/>
  <cols>
    <col min="1" max="1" width="11.88671875" style="345" bestFit="1" customWidth="1"/>
    <col min="2" max="2" width="105.109375" style="345" bestFit="1" customWidth="1"/>
    <col min="3" max="3" width="13.88671875" style="345" bestFit="1" customWidth="1"/>
    <col min="4" max="4" width="15.5546875" style="345" bestFit="1" customWidth="1"/>
    <col min="5" max="5" width="17.44140625" style="345" bestFit="1" customWidth="1"/>
    <col min="6" max="6" width="15.88671875" style="345" bestFit="1" customWidth="1"/>
    <col min="7" max="7" width="30.44140625" style="345" customWidth="1"/>
    <col min="8" max="8" width="15.5546875" style="345" bestFit="1" customWidth="1"/>
    <col min="9" max="16384" width="9.109375" style="345"/>
  </cols>
  <sheetData>
    <row r="1" spans="1:8" ht="13.8">
      <c r="A1" s="344" t="s">
        <v>108</v>
      </c>
      <c r="B1" s="287" t="str">
        <f>Info!C2</f>
        <v>სს "ხალიკ ბანკი საქართველო"</v>
      </c>
    </row>
    <row r="2" spans="1:8">
      <c r="A2" s="346" t="s">
        <v>109</v>
      </c>
      <c r="B2" s="348">
        <f>'1. key ratios'!B2</f>
        <v>45382</v>
      </c>
    </row>
    <row r="3" spans="1:8">
      <c r="A3" s="347" t="s">
        <v>493</v>
      </c>
    </row>
    <row r="5" spans="1:8">
      <c r="A5" s="837" t="s">
        <v>494</v>
      </c>
      <c r="B5" s="838"/>
      <c r="C5" s="843" t="s">
        <v>495</v>
      </c>
      <c r="D5" s="844"/>
      <c r="E5" s="844"/>
      <c r="F5" s="844"/>
      <c r="G5" s="844"/>
      <c r="H5" s="845"/>
    </row>
    <row r="6" spans="1:8">
      <c r="A6" s="839"/>
      <c r="B6" s="840"/>
      <c r="C6" s="846"/>
      <c r="D6" s="847"/>
      <c r="E6" s="847"/>
      <c r="F6" s="847"/>
      <c r="G6" s="847"/>
      <c r="H6" s="848"/>
    </row>
    <row r="7" spans="1:8" ht="24">
      <c r="A7" s="841"/>
      <c r="B7" s="842"/>
      <c r="C7" s="440" t="s">
        <v>496</v>
      </c>
      <c r="D7" s="440" t="s">
        <v>497</v>
      </c>
      <c r="E7" s="440" t="s">
        <v>498</v>
      </c>
      <c r="F7" s="440" t="s">
        <v>499</v>
      </c>
      <c r="G7" s="441" t="s">
        <v>679</v>
      </c>
      <c r="H7" s="440" t="s">
        <v>66</v>
      </c>
    </row>
    <row r="8" spans="1:8">
      <c r="A8" s="436">
        <v>1</v>
      </c>
      <c r="B8" s="435" t="s">
        <v>134</v>
      </c>
      <c r="C8" s="733">
        <v>26190078.489999998</v>
      </c>
      <c r="D8" s="733">
        <v>6031221.4431138877</v>
      </c>
      <c r="E8" s="733">
        <v>5789792.1279252358</v>
      </c>
      <c r="F8" s="733">
        <v>0</v>
      </c>
      <c r="G8" s="733">
        <v>0</v>
      </c>
      <c r="H8" s="433">
        <f t="shared" ref="H8:H20" si="0">SUM(C8:G8)</f>
        <v>38011092.06103912</v>
      </c>
    </row>
    <row r="9" spans="1:8">
      <c r="A9" s="436">
        <v>2</v>
      </c>
      <c r="B9" s="435" t="s">
        <v>135</v>
      </c>
      <c r="C9" s="733">
        <v>0</v>
      </c>
      <c r="D9" s="733">
        <v>0</v>
      </c>
      <c r="E9" s="733">
        <v>0</v>
      </c>
      <c r="F9" s="733">
        <v>0</v>
      </c>
      <c r="G9" s="733">
        <v>0</v>
      </c>
      <c r="H9" s="433">
        <f t="shared" si="0"/>
        <v>0</v>
      </c>
    </row>
    <row r="10" spans="1:8">
      <c r="A10" s="436">
        <v>3</v>
      </c>
      <c r="B10" s="435" t="s">
        <v>136</v>
      </c>
      <c r="C10" s="733">
        <v>0</v>
      </c>
      <c r="D10" s="733">
        <v>0</v>
      </c>
      <c r="E10" s="733">
        <v>0</v>
      </c>
      <c r="F10" s="733">
        <v>0</v>
      </c>
      <c r="G10" s="733">
        <v>0</v>
      </c>
      <c r="H10" s="433">
        <f t="shared" si="0"/>
        <v>0</v>
      </c>
    </row>
    <row r="11" spans="1:8">
      <c r="A11" s="436">
        <v>4</v>
      </c>
      <c r="B11" s="435" t="s">
        <v>137</v>
      </c>
      <c r="C11" s="733">
        <v>0</v>
      </c>
      <c r="D11" s="733">
        <v>0</v>
      </c>
      <c r="E11" s="733">
        <v>0</v>
      </c>
      <c r="F11" s="733">
        <v>0</v>
      </c>
      <c r="G11" s="733">
        <v>0</v>
      </c>
      <c r="H11" s="433">
        <f t="shared" si="0"/>
        <v>0</v>
      </c>
    </row>
    <row r="12" spans="1:8">
      <c r="A12" s="436">
        <v>5</v>
      </c>
      <c r="B12" s="435" t="s">
        <v>949</v>
      </c>
      <c r="C12" s="733">
        <v>0</v>
      </c>
      <c r="D12" s="733">
        <v>0</v>
      </c>
      <c r="E12" s="733">
        <v>0</v>
      </c>
      <c r="F12" s="733">
        <v>0</v>
      </c>
      <c r="G12" s="733">
        <v>0</v>
      </c>
      <c r="H12" s="433">
        <f t="shared" si="0"/>
        <v>0</v>
      </c>
    </row>
    <row r="13" spans="1:8">
      <c r="A13" s="436">
        <v>6</v>
      </c>
      <c r="B13" s="435" t="s">
        <v>138</v>
      </c>
      <c r="C13" s="733">
        <v>33744756.462373219</v>
      </c>
      <c r="D13" s="733">
        <v>60053444.387626775</v>
      </c>
      <c r="E13" s="733">
        <v>0</v>
      </c>
      <c r="F13" s="733">
        <v>800783.1400000006</v>
      </c>
      <c r="G13" s="733">
        <v>0</v>
      </c>
      <c r="H13" s="433">
        <f t="shared" si="0"/>
        <v>94598983.989999995</v>
      </c>
    </row>
    <row r="14" spans="1:8">
      <c r="A14" s="436">
        <v>7</v>
      </c>
      <c r="B14" s="435" t="s">
        <v>71</v>
      </c>
      <c r="C14" s="733">
        <v>0</v>
      </c>
      <c r="D14" s="733">
        <v>66012754.426087692</v>
      </c>
      <c r="E14" s="733">
        <v>70989236.474750549</v>
      </c>
      <c r="F14" s="733">
        <v>1378259.8751967996</v>
      </c>
      <c r="G14" s="733">
        <v>302338361.97002333</v>
      </c>
      <c r="H14" s="433">
        <f t="shared" si="0"/>
        <v>440718612.7460584</v>
      </c>
    </row>
    <row r="15" spans="1:8">
      <c r="A15" s="436">
        <v>8</v>
      </c>
      <c r="B15" s="437" t="s">
        <v>72</v>
      </c>
      <c r="C15" s="733">
        <v>0</v>
      </c>
      <c r="D15" s="733">
        <v>7857376.0993383611</v>
      </c>
      <c r="E15" s="733">
        <v>30975927.634064246</v>
      </c>
      <c r="F15" s="733">
        <v>4162670.7591569163</v>
      </c>
      <c r="G15" s="733">
        <v>110698190.13280679</v>
      </c>
      <c r="H15" s="433">
        <f t="shared" si="0"/>
        <v>153694164.62536633</v>
      </c>
    </row>
    <row r="16" spans="1:8">
      <c r="A16" s="436">
        <v>9</v>
      </c>
      <c r="B16" s="435" t="s">
        <v>950</v>
      </c>
      <c r="C16" s="733">
        <v>0</v>
      </c>
      <c r="D16" s="733">
        <v>0</v>
      </c>
      <c r="E16" s="733">
        <v>0</v>
      </c>
      <c r="F16" s="733">
        <v>0</v>
      </c>
      <c r="G16" s="733">
        <v>0</v>
      </c>
      <c r="H16" s="433">
        <f t="shared" si="0"/>
        <v>0</v>
      </c>
    </row>
    <row r="17" spans="1:8">
      <c r="A17" s="436">
        <v>10</v>
      </c>
      <c r="B17" s="439" t="s">
        <v>514</v>
      </c>
      <c r="C17" s="733">
        <v>0</v>
      </c>
      <c r="D17" s="733">
        <v>445095.25083178241</v>
      </c>
      <c r="E17" s="733">
        <v>2528669.34830477</v>
      </c>
      <c r="F17" s="733">
        <v>846441.188192609</v>
      </c>
      <c r="G17" s="733">
        <v>24515794.099412076</v>
      </c>
      <c r="H17" s="433">
        <f t="shared" si="0"/>
        <v>28335999.886741236</v>
      </c>
    </row>
    <row r="18" spans="1:8">
      <c r="A18" s="436">
        <v>11</v>
      </c>
      <c r="B18" s="435" t="s">
        <v>68</v>
      </c>
      <c r="C18" s="733">
        <v>0</v>
      </c>
      <c r="D18" s="733">
        <v>0</v>
      </c>
      <c r="E18" s="733">
        <v>0</v>
      </c>
      <c r="F18" s="733">
        <v>0</v>
      </c>
      <c r="G18" s="733">
        <v>0</v>
      </c>
      <c r="H18" s="433">
        <f t="shared" si="0"/>
        <v>0</v>
      </c>
    </row>
    <row r="19" spans="1:8">
      <c r="A19" s="436">
        <v>12</v>
      </c>
      <c r="B19" s="435" t="s">
        <v>69</v>
      </c>
      <c r="C19" s="733">
        <v>0</v>
      </c>
      <c r="D19" s="733">
        <v>0</v>
      </c>
      <c r="E19" s="733">
        <v>0</v>
      </c>
      <c r="F19" s="733">
        <v>0</v>
      </c>
      <c r="G19" s="733">
        <v>0</v>
      </c>
      <c r="H19" s="433">
        <f t="shared" si="0"/>
        <v>0</v>
      </c>
    </row>
    <row r="20" spans="1:8">
      <c r="A20" s="438">
        <v>13</v>
      </c>
      <c r="B20" s="437" t="s">
        <v>70</v>
      </c>
      <c r="C20" s="733">
        <v>0</v>
      </c>
      <c r="D20" s="733">
        <v>0</v>
      </c>
      <c r="E20" s="733">
        <v>0</v>
      </c>
      <c r="F20" s="733">
        <v>0</v>
      </c>
      <c r="G20" s="733">
        <v>0</v>
      </c>
      <c r="H20" s="433">
        <f t="shared" si="0"/>
        <v>0</v>
      </c>
    </row>
    <row r="21" spans="1:8">
      <c r="A21" s="436">
        <v>14</v>
      </c>
      <c r="B21" s="435" t="s">
        <v>500</v>
      </c>
      <c r="C21" s="733">
        <v>20724202.489999998</v>
      </c>
      <c r="D21" s="733">
        <v>10958979.130218357</v>
      </c>
      <c r="E21" s="733">
        <v>7754632.3077532221</v>
      </c>
      <c r="F21" s="733">
        <v>1078616.320028102</v>
      </c>
      <c r="G21" s="733">
        <v>96427061.682369411</v>
      </c>
      <c r="H21" s="433">
        <f>SUM(C21:G21)</f>
        <v>136943491.93036908</v>
      </c>
    </row>
    <row r="22" spans="1:8">
      <c r="A22" s="434">
        <v>15</v>
      </c>
      <c r="B22" s="433" t="s">
        <v>66</v>
      </c>
      <c r="C22" s="433">
        <f>SUM(C18:C21)+SUM(C8:C16)</f>
        <v>80659037.442373216</v>
      </c>
      <c r="D22" s="433">
        <f t="shared" ref="D22:H22" si="1">SUM(D18:D21)+SUM(D8:D16)</f>
        <v>150913775.48638508</v>
      </c>
      <c r="E22" s="433">
        <f t="shared" si="1"/>
        <v>115509588.54449324</v>
      </c>
      <c r="F22" s="433">
        <f t="shared" si="1"/>
        <v>7420330.0943818185</v>
      </c>
      <c r="G22" s="433">
        <f t="shared" si="1"/>
        <v>509463613.78519952</v>
      </c>
      <c r="H22" s="433">
        <f t="shared" si="1"/>
        <v>863966345.35283303</v>
      </c>
    </row>
    <row r="26" spans="1:8" ht="36">
      <c r="B26" s="365" t="s">
        <v>678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70" zoomScaleNormal="70" workbookViewId="0">
      <selection activeCell="C67" sqref="C67"/>
    </sheetView>
  </sheetViews>
  <sheetFormatPr defaultColWidth="9.109375" defaultRowHeight="12"/>
  <cols>
    <col min="1" max="1" width="11.88671875" style="349" bestFit="1" customWidth="1"/>
    <col min="2" max="2" width="86.88671875" style="345" customWidth="1"/>
    <col min="3" max="4" width="31.5546875" style="345" customWidth="1"/>
    <col min="5" max="5" width="16.44140625" style="351" bestFit="1" customWidth="1"/>
    <col min="6" max="6" width="14.33203125" style="351" bestFit="1" customWidth="1"/>
    <col min="7" max="7" width="20" style="345" bestFit="1" customWidth="1"/>
    <col min="8" max="8" width="25.109375" style="345" bestFit="1" customWidth="1"/>
    <col min="9" max="16384" width="9.109375" style="345"/>
  </cols>
  <sheetData>
    <row r="1" spans="1:8" ht="13.8">
      <c r="A1" s="344" t="s">
        <v>108</v>
      </c>
      <c r="B1" s="287" t="str">
        <f>Info!C2</f>
        <v>სს "ხალიკ ბანკი საქართველო"</v>
      </c>
      <c r="C1" s="454"/>
      <c r="D1" s="454"/>
      <c r="E1" s="454"/>
      <c r="F1" s="454"/>
      <c r="G1" s="454"/>
      <c r="H1" s="454"/>
    </row>
    <row r="2" spans="1:8">
      <c r="A2" s="346" t="s">
        <v>109</v>
      </c>
      <c r="B2" s="348">
        <f>'1. key ratios'!B2</f>
        <v>45382</v>
      </c>
      <c r="C2" s="454"/>
      <c r="D2" s="454"/>
      <c r="E2" s="454"/>
      <c r="F2" s="454"/>
      <c r="G2" s="454"/>
      <c r="H2" s="454"/>
    </row>
    <row r="3" spans="1:8">
      <c r="A3" s="347" t="s">
        <v>501</v>
      </c>
      <c r="B3" s="454"/>
      <c r="C3" s="454"/>
      <c r="D3" s="454"/>
      <c r="E3" s="454"/>
      <c r="F3" s="454"/>
      <c r="G3" s="454"/>
      <c r="H3" s="454"/>
    </row>
    <row r="4" spans="1:8">
      <c r="A4" s="455"/>
      <c r="B4" s="454"/>
      <c r="C4" s="453" t="s">
        <v>502</v>
      </c>
      <c r="D4" s="453" t="s">
        <v>503</v>
      </c>
      <c r="E4" s="453" t="s">
        <v>504</v>
      </c>
      <c r="F4" s="453" t="s">
        <v>505</v>
      </c>
      <c r="G4" s="453" t="s">
        <v>506</v>
      </c>
      <c r="H4" s="453" t="s">
        <v>507</v>
      </c>
    </row>
    <row r="5" spans="1:8" ht="33.9" customHeight="1">
      <c r="A5" s="837" t="s">
        <v>867</v>
      </c>
      <c r="B5" s="838"/>
      <c r="C5" s="851" t="s">
        <v>596</v>
      </c>
      <c r="D5" s="851"/>
      <c r="E5" s="851" t="s">
        <v>866</v>
      </c>
      <c r="F5" s="849" t="s">
        <v>865</v>
      </c>
      <c r="G5" s="849" t="s">
        <v>511</v>
      </c>
      <c r="H5" s="451" t="s">
        <v>864</v>
      </c>
    </row>
    <row r="6" spans="1:8" ht="24">
      <c r="A6" s="841"/>
      <c r="B6" s="842"/>
      <c r="C6" s="452" t="s">
        <v>512</v>
      </c>
      <c r="D6" s="452" t="s">
        <v>513</v>
      </c>
      <c r="E6" s="851"/>
      <c r="F6" s="850"/>
      <c r="G6" s="850"/>
      <c r="H6" s="451" t="s">
        <v>863</v>
      </c>
    </row>
    <row r="7" spans="1:8">
      <c r="A7" s="449">
        <v>1</v>
      </c>
      <c r="B7" s="435" t="s">
        <v>134</v>
      </c>
      <c r="C7" s="734">
        <v>0</v>
      </c>
      <c r="D7" s="734">
        <v>38025070.280000001</v>
      </c>
      <c r="E7" s="735">
        <v>13978.220000000001</v>
      </c>
      <c r="F7" s="735">
        <v>0</v>
      </c>
      <c r="G7" s="734">
        <v>0</v>
      </c>
      <c r="H7" s="442">
        <f t="shared" ref="H7:H20" si="0">C7+D7-E7-F7</f>
        <v>38011092.060000002</v>
      </c>
    </row>
    <row r="8" spans="1:8" ht="14.4" customHeight="1">
      <c r="A8" s="449">
        <v>2</v>
      </c>
      <c r="B8" s="435" t="s">
        <v>135</v>
      </c>
      <c r="C8" s="734">
        <v>0</v>
      </c>
      <c r="D8" s="734">
        <v>0</v>
      </c>
      <c r="E8" s="735">
        <v>0</v>
      </c>
      <c r="F8" s="735">
        <v>0</v>
      </c>
      <c r="G8" s="734">
        <v>0</v>
      </c>
      <c r="H8" s="442">
        <f t="shared" si="0"/>
        <v>0</v>
      </c>
    </row>
    <row r="9" spans="1:8">
      <c r="A9" s="449">
        <v>3</v>
      </c>
      <c r="B9" s="435" t="s">
        <v>136</v>
      </c>
      <c r="C9" s="734">
        <v>0</v>
      </c>
      <c r="D9" s="734">
        <v>0</v>
      </c>
      <c r="E9" s="735">
        <v>0</v>
      </c>
      <c r="F9" s="735">
        <v>0</v>
      </c>
      <c r="G9" s="734">
        <v>0</v>
      </c>
      <c r="H9" s="442">
        <f t="shared" si="0"/>
        <v>0</v>
      </c>
    </row>
    <row r="10" spans="1:8">
      <c r="A10" s="449">
        <v>4</v>
      </c>
      <c r="B10" s="435" t="s">
        <v>137</v>
      </c>
      <c r="C10" s="734">
        <v>0</v>
      </c>
      <c r="D10" s="734">
        <v>0</v>
      </c>
      <c r="E10" s="735">
        <v>0</v>
      </c>
      <c r="F10" s="735">
        <v>0</v>
      </c>
      <c r="G10" s="734">
        <v>0</v>
      </c>
      <c r="H10" s="442">
        <f t="shared" si="0"/>
        <v>0</v>
      </c>
    </row>
    <row r="11" spans="1:8">
      <c r="A11" s="449">
        <v>5</v>
      </c>
      <c r="B11" s="435" t="s">
        <v>949</v>
      </c>
      <c r="C11" s="734">
        <v>0</v>
      </c>
      <c r="D11" s="734">
        <v>0</v>
      </c>
      <c r="E11" s="735">
        <v>0</v>
      </c>
      <c r="F11" s="735">
        <v>0</v>
      </c>
      <c r="G11" s="734">
        <v>0</v>
      </c>
      <c r="H11" s="442">
        <f t="shared" si="0"/>
        <v>0</v>
      </c>
    </row>
    <row r="12" spans="1:8">
      <c r="A12" s="449">
        <v>6</v>
      </c>
      <c r="B12" s="435" t="s">
        <v>138</v>
      </c>
      <c r="C12" s="734">
        <v>0</v>
      </c>
      <c r="D12" s="734">
        <v>94605569.730000004</v>
      </c>
      <c r="E12" s="735">
        <v>6585.7400000000007</v>
      </c>
      <c r="F12" s="735">
        <v>0</v>
      </c>
      <c r="G12" s="734">
        <v>0</v>
      </c>
      <c r="H12" s="442">
        <f t="shared" si="0"/>
        <v>94598983.99000001</v>
      </c>
    </row>
    <row r="13" spans="1:8">
      <c r="A13" s="449">
        <v>7</v>
      </c>
      <c r="B13" s="435" t="s">
        <v>71</v>
      </c>
      <c r="C13" s="734">
        <v>47809941.112935007</v>
      </c>
      <c r="D13" s="734">
        <v>403508422.60312355</v>
      </c>
      <c r="E13" s="735">
        <v>10599750.969999999</v>
      </c>
      <c r="F13" s="735">
        <v>0</v>
      </c>
      <c r="G13" s="734">
        <v>0</v>
      </c>
      <c r="H13" s="442">
        <f t="shared" si="0"/>
        <v>440718612.74605858</v>
      </c>
    </row>
    <row r="14" spans="1:8">
      <c r="A14" s="449">
        <v>8</v>
      </c>
      <c r="B14" s="437" t="s">
        <v>72</v>
      </c>
      <c r="C14" s="734">
        <v>16515403.962335398</v>
      </c>
      <c r="D14" s="734">
        <v>142057438.24795005</v>
      </c>
      <c r="E14" s="735">
        <v>4878677.610000005</v>
      </c>
      <c r="F14" s="735">
        <v>0</v>
      </c>
      <c r="G14" s="734">
        <v>0</v>
      </c>
      <c r="H14" s="442">
        <f t="shared" si="0"/>
        <v>153694164.60028544</v>
      </c>
    </row>
    <row r="15" spans="1:8">
      <c r="A15" s="449">
        <v>9</v>
      </c>
      <c r="B15" s="435" t="s">
        <v>950</v>
      </c>
      <c r="C15" s="734">
        <v>0</v>
      </c>
      <c r="D15" s="734">
        <v>0</v>
      </c>
      <c r="E15" s="735">
        <v>0</v>
      </c>
      <c r="F15" s="735">
        <v>0</v>
      </c>
      <c r="G15" s="734">
        <v>0</v>
      </c>
      <c r="H15" s="442">
        <f t="shared" si="0"/>
        <v>0</v>
      </c>
    </row>
    <row r="16" spans="1:8">
      <c r="A16" s="449">
        <v>10</v>
      </c>
      <c r="B16" s="439" t="s">
        <v>514</v>
      </c>
      <c r="C16" s="734">
        <v>36688924.823088005</v>
      </c>
      <c r="D16" s="734">
        <v>14646.197823613698</v>
      </c>
      <c r="E16" s="735">
        <v>8367571.3699999982</v>
      </c>
      <c r="F16" s="735">
        <v>0</v>
      </c>
      <c r="G16" s="734">
        <v>0</v>
      </c>
      <c r="H16" s="442">
        <f t="shared" si="0"/>
        <v>28335999.650911622</v>
      </c>
    </row>
    <row r="17" spans="1:8">
      <c r="A17" s="449">
        <v>11</v>
      </c>
      <c r="B17" s="435" t="s">
        <v>68</v>
      </c>
      <c r="C17" s="734">
        <v>0</v>
      </c>
      <c r="D17" s="734">
        <v>0</v>
      </c>
      <c r="E17" s="735">
        <v>0</v>
      </c>
      <c r="F17" s="735">
        <v>0</v>
      </c>
      <c r="G17" s="734">
        <v>0</v>
      </c>
      <c r="H17" s="442">
        <f t="shared" si="0"/>
        <v>0</v>
      </c>
    </row>
    <row r="18" spans="1:8">
      <c r="A18" s="449">
        <v>12</v>
      </c>
      <c r="B18" s="435" t="s">
        <v>69</v>
      </c>
      <c r="C18" s="734">
        <v>0</v>
      </c>
      <c r="D18" s="734">
        <v>0</v>
      </c>
      <c r="E18" s="735">
        <v>0</v>
      </c>
      <c r="F18" s="735">
        <v>0</v>
      </c>
      <c r="G18" s="734">
        <v>0</v>
      </c>
      <c r="H18" s="442">
        <f t="shared" si="0"/>
        <v>0</v>
      </c>
    </row>
    <row r="19" spans="1:8">
      <c r="A19" s="450">
        <v>13</v>
      </c>
      <c r="B19" s="437" t="s">
        <v>70</v>
      </c>
      <c r="C19" s="734">
        <v>0</v>
      </c>
      <c r="D19" s="734">
        <v>0</v>
      </c>
      <c r="E19" s="735">
        <v>0</v>
      </c>
      <c r="F19" s="735">
        <v>0</v>
      </c>
      <c r="G19" s="734">
        <v>0</v>
      </c>
      <c r="H19" s="442">
        <f t="shared" si="0"/>
        <v>0</v>
      </c>
    </row>
    <row r="20" spans="1:8">
      <c r="A20" s="449">
        <v>14</v>
      </c>
      <c r="B20" s="435" t="s">
        <v>500</v>
      </c>
      <c r="C20" s="734">
        <v>13090127.308789356</v>
      </c>
      <c r="D20" s="734">
        <v>133216595.7934601</v>
      </c>
      <c r="E20" s="735">
        <v>4088521.7822130728</v>
      </c>
      <c r="F20" s="735">
        <v>0</v>
      </c>
      <c r="G20" s="734">
        <v>0</v>
      </c>
      <c r="H20" s="442">
        <f t="shared" si="0"/>
        <v>142218201.32003638</v>
      </c>
    </row>
    <row r="21" spans="1:8" s="350" customFormat="1">
      <c r="A21" s="448">
        <v>15</v>
      </c>
      <c r="B21" s="447" t="s">
        <v>66</v>
      </c>
      <c r="C21" s="736">
        <f t="shared" ref="C21:H21" si="1">SUM(C7:C15)+SUM(C17:C20)</f>
        <v>77415472.384059757</v>
      </c>
      <c r="D21" s="736">
        <f t="shared" si="1"/>
        <v>811413096.65453374</v>
      </c>
      <c r="E21" s="736">
        <f t="shared" si="1"/>
        <v>19587514.322213076</v>
      </c>
      <c r="F21" s="736">
        <f t="shared" si="1"/>
        <v>0</v>
      </c>
      <c r="G21" s="736">
        <f t="shared" si="1"/>
        <v>0</v>
      </c>
      <c r="H21" s="442">
        <f t="shared" si="1"/>
        <v>869241054.71638048</v>
      </c>
    </row>
    <row r="22" spans="1:8">
      <c r="A22" s="446">
        <v>16</v>
      </c>
      <c r="B22" s="445" t="s">
        <v>515</v>
      </c>
      <c r="C22" s="734">
        <v>77415472.384059802</v>
      </c>
      <c r="D22" s="734">
        <v>614556035.27453339</v>
      </c>
      <c r="E22" s="735">
        <v>19256845.100000035</v>
      </c>
      <c r="F22" s="735">
        <v>0</v>
      </c>
      <c r="G22" s="734">
        <v>0</v>
      </c>
      <c r="H22" s="442">
        <f>C22+D22-E22-F22</f>
        <v>672714662.55859315</v>
      </c>
    </row>
    <row r="23" spans="1:8">
      <c r="A23" s="446">
        <v>17</v>
      </c>
      <c r="B23" s="445" t="s">
        <v>516</v>
      </c>
      <c r="C23" s="734">
        <v>0</v>
      </c>
      <c r="D23" s="734">
        <v>6597837.2700000005</v>
      </c>
      <c r="E23" s="735">
        <v>7261.99</v>
      </c>
      <c r="F23" s="735">
        <v>0</v>
      </c>
      <c r="G23" s="734">
        <v>0</v>
      </c>
      <c r="H23" s="442">
        <f>C23+D23-E23-F23</f>
        <v>6590575.2800000003</v>
      </c>
    </row>
    <row r="25" spans="1:8">
      <c r="E25" s="345"/>
      <c r="F25" s="345"/>
    </row>
    <row r="26" spans="1:8" ht="42.6" customHeight="1">
      <c r="B26" s="365" t="s">
        <v>678</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6"/>
  <sheetViews>
    <sheetView showGridLines="0" zoomScale="80" zoomScaleNormal="80" workbookViewId="0">
      <selection activeCell="C67" sqref="C67"/>
    </sheetView>
  </sheetViews>
  <sheetFormatPr defaultColWidth="9.109375" defaultRowHeight="12"/>
  <cols>
    <col min="1" max="1" width="11" style="345" bestFit="1" customWidth="1"/>
    <col min="2" max="2" width="93.44140625" style="345" customWidth="1"/>
    <col min="3" max="4" width="35" style="345" customWidth="1"/>
    <col min="5" max="7" width="22" style="345" customWidth="1"/>
    <col min="8" max="8" width="42.33203125" style="345" bestFit="1" customWidth="1"/>
    <col min="9" max="16384" width="9.109375" style="345"/>
  </cols>
  <sheetData>
    <row r="1" spans="1:8" ht="13.8">
      <c r="A1" s="344" t="s">
        <v>108</v>
      </c>
      <c r="B1" s="287" t="str">
        <f>Info!C2</f>
        <v>სს "ხალიკ ბანკი საქართველო"</v>
      </c>
      <c r="C1" s="454"/>
      <c r="D1" s="454"/>
      <c r="E1" s="454"/>
      <c r="F1" s="454"/>
      <c r="G1" s="454"/>
      <c r="H1" s="454"/>
    </row>
    <row r="2" spans="1:8">
      <c r="A2" s="346" t="s">
        <v>109</v>
      </c>
      <c r="B2" s="348">
        <f>'1. key ratios'!B2</f>
        <v>45382</v>
      </c>
      <c r="C2" s="454"/>
      <c r="D2" s="454"/>
      <c r="E2" s="454"/>
      <c r="F2" s="454"/>
      <c r="G2" s="454"/>
      <c r="H2" s="454"/>
    </row>
    <row r="3" spans="1:8">
      <c r="A3" s="347" t="s">
        <v>517</v>
      </c>
      <c r="B3" s="454"/>
      <c r="C3" s="454"/>
      <c r="D3" s="454"/>
      <c r="E3" s="454"/>
      <c r="F3" s="454"/>
      <c r="G3" s="454"/>
      <c r="H3" s="454"/>
    </row>
    <row r="4" spans="1:8">
      <c r="A4" s="454"/>
      <c r="B4" s="454"/>
      <c r="C4" s="453" t="s">
        <v>502</v>
      </c>
      <c r="D4" s="453" t="s">
        <v>503</v>
      </c>
      <c r="E4" s="453" t="s">
        <v>504</v>
      </c>
      <c r="F4" s="453" t="s">
        <v>505</v>
      </c>
      <c r="G4" s="453" t="s">
        <v>506</v>
      </c>
      <c r="H4" s="453" t="s">
        <v>507</v>
      </c>
    </row>
    <row r="5" spans="1:8" ht="41.4" customHeight="1">
      <c r="A5" s="837" t="s">
        <v>869</v>
      </c>
      <c r="B5" s="838"/>
      <c r="C5" s="852" t="s">
        <v>596</v>
      </c>
      <c r="D5" s="853"/>
      <c r="E5" s="849" t="s">
        <v>866</v>
      </c>
      <c r="F5" s="849" t="s">
        <v>865</v>
      </c>
      <c r="G5" s="849" t="s">
        <v>511</v>
      </c>
      <c r="H5" s="451" t="s">
        <v>864</v>
      </c>
    </row>
    <row r="6" spans="1:8" ht="24">
      <c r="A6" s="841"/>
      <c r="B6" s="842"/>
      <c r="C6" s="452" t="s">
        <v>512</v>
      </c>
      <c r="D6" s="452" t="s">
        <v>513</v>
      </c>
      <c r="E6" s="850"/>
      <c r="F6" s="850"/>
      <c r="G6" s="850"/>
      <c r="H6" s="451" t="s">
        <v>863</v>
      </c>
    </row>
    <row r="7" spans="1:8">
      <c r="A7" s="443">
        <v>1</v>
      </c>
      <c r="B7" s="458" t="s">
        <v>518</v>
      </c>
      <c r="C7" s="734">
        <v>1079209.3237310958</v>
      </c>
      <c r="D7" s="734">
        <v>48118160.684218392</v>
      </c>
      <c r="E7" s="734">
        <v>375408.1599999998</v>
      </c>
      <c r="F7" s="734">
        <v>0</v>
      </c>
      <c r="G7" s="734">
        <v>0</v>
      </c>
      <c r="H7" s="442">
        <f t="shared" ref="H7:H34" si="0">C7+D7-E7-F7</f>
        <v>48821961.84794949</v>
      </c>
    </row>
    <row r="8" spans="1:8">
      <c r="A8" s="443">
        <v>2</v>
      </c>
      <c r="B8" s="458" t="s">
        <v>519</v>
      </c>
      <c r="C8" s="734">
        <v>2772171.9077069182</v>
      </c>
      <c r="D8" s="734">
        <v>129935545.93738389</v>
      </c>
      <c r="E8" s="734">
        <v>1376020.2299999997</v>
      </c>
      <c r="F8" s="734">
        <v>0</v>
      </c>
      <c r="G8" s="734">
        <v>0</v>
      </c>
      <c r="H8" s="442">
        <f t="shared" si="0"/>
        <v>131331697.6150908</v>
      </c>
    </row>
    <row r="9" spans="1:8">
      <c r="A9" s="443">
        <v>3</v>
      </c>
      <c r="B9" s="458" t="s">
        <v>868</v>
      </c>
      <c r="C9" s="734">
        <v>0</v>
      </c>
      <c r="D9" s="734">
        <v>0</v>
      </c>
      <c r="E9" s="734">
        <v>0</v>
      </c>
      <c r="F9" s="734">
        <v>0</v>
      </c>
      <c r="G9" s="734">
        <v>0</v>
      </c>
      <c r="H9" s="442">
        <f t="shared" si="0"/>
        <v>0</v>
      </c>
    </row>
    <row r="10" spans="1:8">
      <c r="A10" s="443">
        <v>4</v>
      </c>
      <c r="B10" s="458" t="s">
        <v>520</v>
      </c>
      <c r="C10" s="734">
        <v>3856375.3501059455</v>
      </c>
      <c r="D10" s="734">
        <v>28795066.084453188</v>
      </c>
      <c r="E10" s="734">
        <v>371864.50999999989</v>
      </c>
      <c r="F10" s="734">
        <v>0</v>
      </c>
      <c r="G10" s="734">
        <v>0</v>
      </c>
      <c r="H10" s="442">
        <f t="shared" si="0"/>
        <v>32279576.924559131</v>
      </c>
    </row>
    <row r="11" spans="1:8">
      <c r="A11" s="443">
        <v>5</v>
      </c>
      <c r="B11" s="458" t="s">
        <v>521</v>
      </c>
      <c r="C11" s="734">
        <v>14791553.958648864</v>
      </c>
      <c r="D11" s="734">
        <v>101084220.35942601</v>
      </c>
      <c r="E11" s="734">
        <v>1499300.77</v>
      </c>
      <c r="F11" s="734">
        <v>0</v>
      </c>
      <c r="G11" s="734">
        <v>0</v>
      </c>
      <c r="H11" s="442">
        <f t="shared" si="0"/>
        <v>114376473.54807487</v>
      </c>
    </row>
    <row r="12" spans="1:8">
      <c r="A12" s="443">
        <v>6</v>
      </c>
      <c r="B12" s="458" t="s">
        <v>522</v>
      </c>
      <c r="C12" s="734">
        <v>349021.77664881002</v>
      </c>
      <c r="D12" s="734">
        <v>22204855.064085275</v>
      </c>
      <c r="E12" s="734">
        <v>182769.74999999997</v>
      </c>
      <c r="F12" s="734">
        <v>0</v>
      </c>
      <c r="G12" s="734">
        <v>0</v>
      </c>
      <c r="H12" s="442">
        <f t="shared" si="0"/>
        <v>22371107.090734083</v>
      </c>
    </row>
    <row r="13" spans="1:8">
      <c r="A13" s="443">
        <v>7</v>
      </c>
      <c r="B13" s="458" t="s">
        <v>523</v>
      </c>
      <c r="C13" s="734">
        <v>5137780.3363422854</v>
      </c>
      <c r="D13" s="734">
        <v>1697957.0787803067</v>
      </c>
      <c r="E13" s="734">
        <v>1064325.29</v>
      </c>
      <c r="F13" s="734">
        <v>0</v>
      </c>
      <c r="G13" s="734">
        <v>0</v>
      </c>
      <c r="H13" s="442">
        <f t="shared" si="0"/>
        <v>5771412.1251225919</v>
      </c>
    </row>
    <row r="14" spans="1:8">
      <c r="A14" s="443">
        <v>8</v>
      </c>
      <c r="B14" s="458" t="s">
        <v>524</v>
      </c>
      <c r="C14" s="734">
        <v>63857.683858656201</v>
      </c>
      <c r="D14" s="734">
        <v>4175143.9507269356</v>
      </c>
      <c r="E14" s="734">
        <v>36165.079999999994</v>
      </c>
      <c r="F14" s="734">
        <v>0</v>
      </c>
      <c r="G14" s="734">
        <v>0</v>
      </c>
      <c r="H14" s="442">
        <f t="shared" si="0"/>
        <v>4202836.5545855919</v>
      </c>
    </row>
    <row r="15" spans="1:8">
      <c r="A15" s="443">
        <v>9</v>
      </c>
      <c r="B15" s="458" t="s">
        <v>525</v>
      </c>
      <c r="C15" s="734">
        <v>3089930.647848567</v>
      </c>
      <c r="D15" s="734">
        <v>2561375.8764653355</v>
      </c>
      <c r="E15" s="734">
        <v>32874.11</v>
      </c>
      <c r="F15" s="734">
        <v>0</v>
      </c>
      <c r="G15" s="734">
        <v>0</v>
      </c>
      <c r="H15" s="442">
        <f t="shared" si="0"/>
        <v>5618432.4143139021</v>
      </c>
    </row>
    <row r="16" spans="1:8">
      <c r="A16" s="443">
        <v>10</v>
      </c>
      <c r="B16" s="458" t="s">
        <v>526</v>
      </c>
      <c r="C16" s="734">
        <v>0</v>
      </c>
      <c r="D16" s="734">
        <v>1191514.4033051427</v>
      </c>
      <c r="E16" s="734">
        <v>5942.8899999999994</v>
      </c>
      <c r="F16" s="734">
        <v>0</v>
      </c>
      <c r="G16" s="734">
        <v>0</v>
      </c>
      <c r="H16" s="442">
        <f t="shared" si="0"/>
        <v>1185571.5133051428</v>
      </c>
    </row>
    <row r="17" spans="1:9">
      <c r="A17" s="443">
        <v>11</v>
      </c>
      <c r="B17" s="458" t="s">
        <v>527</v>
      </c>
      <c r="C17" s="734">
        <v>7700.612942068914</v>
      </c>
      <c r="D17" s="734">
        <v>13200215.413455427</v>
      </c>
      <c r="E17" s="734">
        <v>446704.33999999997</v>
      </c>
      <c r="F17" s="734">
        <v>0</v>
      </c>
      <c r="G17" s="734">
        <v>0</v>
      </c>
      <c r="H17" s="442">
        <f t="shared" si="0"/>
        <v>12761211.686397497</v>
      </c>
    </row>
    <row r="18" spans="1:9">
      <c r="A18" s="443">
        <v>12</v>
      </c>
      <c r="B18" s="458" t="s">
        <v>528</v>
      </c>
      <c r="C18" s="734">
        <v>5776042.5553004202</v>
      </c>
      <c r="D18" s="734">
        <v>57564253.111148432</v>
      </c>
      <c r="E18" s="734">
        <v>1883229.5500000005</v>
      </c>
      <c r="F18" s="734">
        <v>0</v>
      </c>
      <c r="G18" s="734">
        <v>0</v>
      </c>
      <c r="H18" s="442">
        <f t="shared" si="0"/>
        <v>61457066.116448857</v>
      </c>
    </row>
    <row r="19" spans="1:9">
      <c r="A19" s="443">
        <v>13</v>
      </c>
      <c r="B19" s="458" t="s">
        <v>529</v>
      </c>
      <c r="C19" s="734">
        <v>9807966.5379407834</v>
      </c>
      <c r="D19" s="734">
        <v>39905007.992723063</v>
      </c>
      <c r="E19" s="734">
        <v>3165500.6500000008</v>
      </c>
      <c r="F19" s="734">
        <v>0</v>
      </c>
      <c r="G19" s="734">
        <v>0</v>
      </c>
      <c r="H19" s="442">
        <f t="shared" si="0"/>
        <v>46547473.880663849</v>
      </c>
    </row>
    <row r="20" spans="1:9">
      <c r="A20" s="443">
        <v>14</v>
      </c>
      <c r="B20" s="458" t="s">
        <v>530</v>
      </c>
      <c r="C20" s="734">
        <v>6638549.8653683132</v>
      </c>
      <c r="D20" s="734">
        <v>84276855.300548851</v>
      </c>
      <c r="E20" s="734">
        <v>1217673.4300000004</v>
      </c>
      <c r="F20" s="734">
        <v>0</v>
      </c>
      <c r="G20" s="734">
        <v>0</v>
      </c>
      <c r="H20" s="442">
        <f t="shared" si="0"/>
        <v>89697731.735917151</v>
      </c>
    </row>
    <row r="21" spans="1:9">
      <c r="A21" s="443">
        <v>15</v>
      </c>
      <c r="B21" s="458" t="s">
        <v>531</v>
      </c>
      <c r="C21" s="734">
        <v>2274418.1480806307</v>
      </c>
      <c r="D21" s="734">
        <v>16306738.184819434</v>
      </c>
      <c r="E21" s="734">
        <v>311089.50000000006</v>
      </c>
      <c r="F21" s="734">
        <v>0</v>
      </c>
      <c r="G21" s="734">
        <v>0</v>
      </c>
      <c r="H21" s="442">
        <f t="shared" si="0"/>
        <v>18270066.832900066</v>
      </c>
    </row>
    <row r="22" spans="1:9">
      <c r="A22" s="443">
        <v>16</v>
      </c>
      <c r="B22" s="458" t="s">
        <v>532</v>
      </c>
      <c r="C22" s="734">
        <v>529.79</v>
      </c>
      <c r="D22" s="734">
        <v>1400475.7424347172</v>
      </c>
      <c r="E22" s="734">
        <v>59102.82</v>
      </c>
      <c r="F22" s="734">
        <v>0</v>
      </c>
      <c r="G22" s="734">
        <v>0</v>
      </c>
      <c r="H22" s="442">
        <f t="shared" si="0"/>
        <v>1341902.7124347172</v>
      </c>
    </row>
    <row r="23" spans="1:9">
      <c r="A23" s="443">
        <v>17</v>
      </c>
      <c r="B23" s="458" t="s">
        <v>533</v>
      </c>
      <c r="C23" s="734">
        <v>127952.86300934135</v>
      </c>
      <c r="D23" s="734">
        <v>10256615.403952681</v>
      </c>
      <c r="E23" s="734">
        <v>35654.080000000009</v>
      </c>
      <c r="F23" s="734">
        <v>0</v>
      </c>
      <c r="G23" s="734">
        <v>0</v>
      </c>
      <c r="H23" s="442">
        <f t="shared" si="0"/>
        <v>10348914.186962022</v>
      </c>
    </row>
    <row r="24" spans="1:9">
      <c r="A24" s="443">
        <v>18</v>
      </c>
      <c r="B24" s="458" t="s">
        <v>534</v>
      </c>
      <c r="C24" s="734">
        <v>817.06965199163403</v>
      </c>
      <c r="D24" s="734">
        <v>3057140.1119969008</v>
      </c>
      <c r="E24" s="734">
        <v>3720.8099999999995</v>
      </c>
      <c r="F24" s="734">
        <v>0</v>
      </c>
      <c r="G24" s="734">
        <v>0</v>
      </c>
      <c r="H24" s="442">
        <f t="shared" si="0"/>
        <v>3054236.3716488923</v>
      </c>
    </row>
    <row r="25" spans="1:9">
      <c r="A25" s="443">
        <v>19</v>
      </c>
      <c r="B25" s="458" t="s">
        <v>535</v>
      </c>
      <c r="C25" s="734">
        <v>0</v>
      </c>
      <c r="D25" s="734">
        <v>2989497.2544350275</v>
      </c>
      <c r="E25" s="734">
        <v>5154.8999999999996</v>
      </c>
      <c r="F25" s="734">
        <v>0</v>
      </c>
      <c r="G25" s="734">
        <v>0</v>
      </c>
      <c r="H25" s="442">
        <f t="shared" si="0"/>
        <v>2984342.3544350276</v>
      </c>
    </row>
    <row r="26" spans="1:9">
      <c r="A26" s="443">
        <v>20</v>
      </c>
      <c r="B26" s="458" t="s">
        <v>536</v>
      </c>
      <c r="C26" s="734">
        <v>977753.27364805096</v>
      </c>
      <c r="D26" s="734">
        <v>39076777.270011708</v>
      </c>
      <c r="E26" s="734">
        <v>378102.17999999993</v>
      </c>
      <c r="F26" s="734">
        <v>0</v>
      </c>
      <c r="G26" s="734">
        <v>0</v>
      </c>
      <c r="H26" s="442">
        <f t="shared" si="0"/>
        <v>39676428.363659762</v>
      </c>
      <c r="I26" s="352"/>
    </row>
    <row r="27" spans="1:9">
      <c r="A27" s="443">
        <v>21</v>
      </c>
      <c r="B27" s="458" t="s">
        <v>537</v>
      </c>
      <c r="C27" s="734">
        <v>1056961.0850550388</v>
      </c>
      <c r="D27" s="734">
        <v>851806.31239224679</v>
      </c>
      <c r="E27" s="734">
        <v>12145.179999999998</v>
      </c>
      <c r="F27" s="734">
        <v>0</v>
      </c>
      <c r="G27" s="734">
        <v>0</v>
      </c>
      <c r="H27" s="442">
        <f t="shared" si="0"/>
        <v>1896622.2174472858</v>
      </c>
      <c r="I27" s="352"/>
    </row>
    <row r="28" spans="1:9">
      <c r="A28" s="443">
        <v>22</v>
      </c>
      <c r="B28" s="458" t="s">
        <v>538</v>
      </c>
      <c r="C28" s="734">
        <v>61437.038297739055</v>
      </c>
      <c r="D28" s="734">
        <v>1291618.1469887476</v>
      </c>
      <c r="E28" s="734">
        <v>51103.869999999995</v>
      </c>
      <c r="F28" s="734">
        <v>0</v>
      </c>
      <c r="G28" s="734">
        <v>0</v>
      </c>
      <c r="H28" s="442">
        <f t="shared" si="0"/>
        <v>1301951.3152864869</v>
      </c>
      <c r="I28" s="352"/>
    </row>
    <row r="29" spans="1:9">
      <c r="A29" s="443">
        <v>23</v>
      </c>
      <c r="B29" s="458" t="s">
        <v>539</v>
      </c>
      <c r="C29" s="734">
        <v>9974208.858932836</v>
      </c>
      <c r="D29" s="734">
        <v>74172418.478202254</v>
      </c>
      <c r="E29" s="734">
        <v>3442600.5999999968</v>
      </c>
      <c r="F29" s="734">
        <v>0</v>
      </c>
      <c r="G29" s="734">
        <v>0</v>
      </c>
      <c r="H29" s="442">
        <f t="shared" si="0"/>
        <v>80704026.737135097</v>
      </c>
      <c r="I29" s="352"/>
    </row>
    <row r="30" spans="1:9">
      <c r="A30" s="443">
        <v>24</v>
      </c>
      <c r="B30" s="458" t="s">
        <v>540</v>
      </c>
      <c r="C30" s="734">
        <v>1250262.9290516884</v>
      </c>
      <c r="D30" s="734">
        <v>17371264.603002798</v>
      </c>
      <c r="E30" s="734">
        <v>1073290.3599999999</v>
      </c>
      <c r="F30" s="734">
        <v>0</v>
      </c>
      <c r="G30" s="734">
        <v>0</v>
      </c>
      <c r="H30" s="442">
        <f t="shared" si="0"/>
        <v>17548237.172054488</v>
      </c>
      <c r="I30" s="352"/>
    </row>
    <row r="31" spans="1:9">
      <c r="A31" s="443">
        <v>25</v>
      </c>
      <c r="B31" s="458" t="s">
        <v>541</v>
      </c>
      <c r="C31" s="734">
        <v>8320970.7718897173</v>
      </c>
      <c r="D31" s="734">
        <v>45702152.519577108</v>
      </c>
      <c r="E31" s="734">
        <v>2247665.9999999986</v>
      </c>
      <c r="F31" s="734">
        <v>0</v>
      </c>
      <c r="G31" s="734">
        <v>0</v>
      </c>
      <c r="H31" s="442">
        <f t="shared" si="0"/>
        <v>51775457.291466825</v>
      </c>
      <c r="I31" s="352"/>
    </row>
    <row r="32" spans="1:9">
      <c r="A32" s="443">
        <v>26</v>
      </c>
      <c r="B32" s="458" t="s">
        <v>542</v>
      </c>
      <c r="C32" s="734">
        <v>0</v>
      </c>
      <c r="D32" s="734">
        <v>0</v>
      </c>
      <c r="E32" s="734">
        <v>0</v>
      </c>
      <c r="F32" s="734">
        <v>0</v>
      </c>
      <c r="G32" s="734">
        <v>0</v>
      </c>
      <c r="H32" s="442">
        <f t="shared" si="0"/>
        <v>0</v>
      </c>
      <c r="I32" s="352"/>
    </row>
    <row r="33" spans="1:9">
      <c r="A33" s="443">
        <v>27</v>
      </c>
      <c r="B33" s="444" t="s">
        <v>99</v>
      </c>
      <c r="C33" s="734">
        <v>0</v>
      </c>
      <c r="D33" s="734">
        <v>64226421.370000012</v>
      </c>
      <c r="E33" s="734">
        <v>310105.26221307332</v>
      </c>
      <c r="F33" s="734">
        <v>0</v>
      </c>
      <c r="G33" s="734">
        <v>0</v>
      </c>
      <c r="H33" s="442">
        <f t="shared" si="0"/>
        <v>63916316.107786939</v>
      </c>
      <c r="I33" s="352"/>
    </row>
    <row r="34" spans="1:9">
      <c r="A34" s="443">
        <v>28</v>
      </c>
      <c r="B34" s="457" t="s">
        <v>66</v>
      </c>
      <c r="C34" s="736">
        <f>SUM(C7:C33)</f>
        <v>77415472.384059757</v>
      </c>
      <c r="D34" s="736">
        <f>SUM(D7:D33)</f>
        <v>811413096.65453386</v>
      </c>
      <c r="E34" s="736">
        <f>SUM(E7:E33)</f>
        <v>19587514.322213069</v>
      </c>
      <c r="F34" s="736">
        <f>SUM(F7:F33)</f>
        <v>0</v>
      </c>
      <c r="G34" s="736">
        <f>SUM(G7:G33)</f>
        <v>0</v>
      </c>
      <c r="H34" s="442">
        <f t="shared" si="0"/>
        <v>869241054.7163806</v>
      </c>
      <c r="I34" s="352"/>
    </row>
    <row r="35" spans="1:9">
      <c r="A35" s="352"/>
      <c r="B35" s="352"/>
      <c r="C35" s="352"/>
      <c r="D35" s="352"/>
      <c r="E35" s="352"/>
      <c r="F35" s="352"/>
      <c r="G35" s="352"/>
      <c r="H35" s="352"/>
      <c r="I35" s="352"/>
    </row>
    <row r="36" spans="1:9">
      <c r="A36" s="352"/>
      <c r="B36" s="353"/>
      <c r="C36" s="352"/>
      <c r="D36" s="352"/>
      <c r="E36" s="352"/>
      <c r="F36" s="352"/>
      <c r="G36" s="352"/>
      <c r="H36" s="352"/>
      <c r="I36" s="352"/>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15"/>
  <sheetViews>
    <sheetView showGridLines="0" zoomScale="85" zoomScaleNormal="85" workbookViewId="0">
      <selection activeCell="C67" sqref="C67"/>
    </sheetView>
  </sheetViews>
  <sheetFormatPr defaultColWidth="9.109375" defaultRowHeight="12"/>
  <cols>
    <col min="1" max="1" width="11.88671875" style="345" bestFit="1" customWidth="1"/>
    <col min="2" max="2" width="108" style="345" bestFit="1" customWidth="1"/>
    <col min="3" max="3" width="35.5546875" style="345" customWidth="1"/>
    <col min="4" max="4" width="38.44140625" style="351" customWidth="1"/>
    <col min="5" max="16384" width="9.109375" style="345"/>
  </cols>
  <sheetData>
    <row r="1" spans="1:4" ht="13.8">
      <c r="A1" s="344" t="s">
        <v>108</v>
      </c>
      <c r="B1" s="287" t="str">
        <f>Info!C2</f>
        <v>სს "ხალიკ ბანკი საქართველო"</v>
      </c>
      <c r="D1" s="345"/>
    </row>
    <row r="2" spans="1:4">
      <c r="A2" s="346" t="s">
        <v>109</v>
      </c>
      <c r="B2" s="348">
        <f>'1. key ratios'!B2</f>
        <v>45382</v>
      </c>
      <c r="D2" s="345"/>
    </row>
    <row r="3" spans="1:4">
      <c r="A3" s="347" t="s">
        <v>543</v>
      </c>
      <c r="D3" s="345"/>
    </row>
    <row r="5" spans="1:4">
      <c r="A5" s="854" t="s">
        <v>880</v>
      </c>
      <c r="B5" s="854"/>
      <c r="C5" s="466" t="s">
        <v>562</v>
      </c>
      <c r="D5" s="466" t="s">
        <v>879</v>
      </c>
    </row>
    <row r="6" spans="1:4">
      <c r="A6" s="465">
        <v>1</v>
      </c>
      <c r="B6" s="459" t="s">
        <v>878</v>
      </c>
      <c r="C6" s="737">
        <v>19479255.529999956</v>
      </c>
      <c r="D6" s="737">
        <v>0</v>
      </c>
    </row>
    <row r="7" spans="1:4">
      <c r="A7" s="462">
        <v>2</v>
      </c>
      <c r="B7" s="459" t="s">
        <v>877</v>
      </c>
      <c r="C7" s="737">
        <f>SUM(C8:C9)</f>
        <v>2925511.1072824202</v>
      </c>
      <c r="D7" s="737">
        <f>SUM(D8:D9)</f>
        <v>0</v>
      </c>
    </row>
    <row r="8" spans="1:4">
      <c r="A8" s="464">
        <v>2.1</v>
      </c>
      <c r="B8" s="463" t="s">
        <v>876</v>
      </c>
      <c r="C8" s="737">
        <v>2300150.9602258294</v>
      </c>
      <c r="D8" s="737">
        <v>0</v>
      </c>
    </row>
    <row r="9" spans="1:4">
      <c r="A9" s="464">
        <v>2.2000000000000002</v>
      </c>
      <c r="B9" s="463" t="s">
        <v>875</v>
      </c>
      <c r="C9" s="737">
        <v>625360.14705659088</v>
      </c>
      <c r="D9" s="737">
        <v>0</v>
      </c>
    </row>
    <row r="10" spans="1:4">
      <c r="A10" s="465">
        <v>3</v>
      </c>
      <c r="B10" s="459" t="s">
        <v>874</v>
      </c>
      <c r="C10" s="737">
        <f>SUM(C11:C13)</f>
        <v>3101283.3520778539</v>
      </c>
      <c r="D10" s="737">
        <f>SUM(D11:D13)</f>
        <v>0</v>
      </c>
    </row>
    <row r="11" spans="1:4">
      <c r="A11" s="464">
        <v>3.1</v>
      </c>
      <c r="B11" s="463" t="s">
        <v>544</v>
      </c>
      <c r="C11" s="737">
        <v>0</v>
      </c>
      <c r="D11" s="737">
        <v>0</v>
      </c>
    </row>
    <row r="12" spans="1:4">
      <c r="A12" s="464">
        <v>3.2</v>
      </c>
      <c r="B12" s="463" t="s">
        <v>873</v>
      </c>
      <c r="C12" s="737">
        <v>2933601.2275020145</v>
      </c>
      <c r="D12" s="737">
        <v>0</v>
      </c>
    </row>
    <row r="13" spans="1:4">
      <c r="A13" s="464">
        <v>3.3</v>
      </c>
      <c r="B13" s="463" t="s">
        <v>872</v>
      </c>
      <c r="C13" s="737">
        <v>167682.12457583958</v>
      </c>
      <c r="D13" s="737">
        <v>0</v>
      </c>
    </row>
    <row r="14" spans="1:4">
      <c r="A14" s="462">
        <v>4</v>
      </c>
      <c r="B14" s="461" t="s">
        <v>871</v>
      </c>
      <c r="C14" s="737">
        <v>-46638.185204559821</v>
      </c>
      <c r="D14" s="737">
        <v>0</v>
      </c>
    </row>
    <row r="15" spans="1:4">
      <c r="A15" s="460">
        <v>5</v>
      </c>
      <c r="B15" s="459" t="s">
        <v>870</v>
      </c>
      <c r="C15" s="738">
        <f>C6+C7-C10+C14</f>
        <v>19256845.099999964</v>
      </c>
      <c r="D15" s="738">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23"/>
  <sheetViews>
    <sheetView showGridLines="0" zoomScale="70" zoomScaleNormal="70" workbookViewId="0">
      <selection activeCell="C67" sqref="C67"/>
    </sheetView>
  </sheetViews>
  <sheetFormatPr defaultColWidth="9.109375" defaultRowHeight="12"/>
  <cols>
    <col min="1" max="1" width="11.88671875" style="454" bestFit="1" customWidth="1"/>
    <col min="2" max="2" width="128.88671875" style="454" bestFit="1" customWidth="1"/>
    <col min="3" max="3" width="37" style="454" customWidth="1"/>
    <col min="4" max="4" width="50.5546875" style="454" customWidth="1"/>
    <col min="5" max="16384" width="9.109375" style="454"/>
  </cols>
  <sheetData>
    <row r="1" spans="1:4" ht="13.8">
      <c r="A1" s="344" t="s">
        <v>108</v>
      </c>
      <c r="B1" s="287" t="str">
        <f>Info!C2</f>
        <v>სს "ხალიკ ბანკი საქართველო"</v>
      </c>
    </row>
    <row r="2" spans="1:4">
      <c r="A2" s="346" t="s">
        <v>109</v>
      </c>
      <c r="B2" s="348">
        <f>'1. key ratios'!B2</f>
        <v>45382</v>
      </c>
    </row>
    <row r="3" spans="1:4">
      <c r="A3" s="347" t="s">
        <v>545</v>
      </c>
    </row>
    <row r="4" spans="1:4">
      <c r="A4" s="347"/>
    </row>
    <row r="5" spans="1:4" ht="15" customHeight="1">
      <c r="A5" s="855" t="s">
        <v>546</v>
      </c>
      <c r="B5" s="856"/>
      <c r="C5" s="859" t="s">
        <v>547</v>
      </c>
      <c r="D5" s="859" t="s">
        <v>548</v>
      </c>
    </row>
    <row r="6" spans="1:4">
      <c r="A6" s="857"/>
      <c r="B6" s="858"/>
      <c r="C6" s="859"/>
      <c r="D6" s="859"/>
    </row>
    <row r="7" spans="1:4">
      <c r="A7" s="457">
        <v>1</v>
      </c>
      <c r="B7" s="447" t="s">
        <v>549</v>
      </c>
      <c r="C7" s="734">
        <v>69507629.619999975</v>
      </c>
      <c r="D7" s="467"/>
    </row>
    <row r="8" spans="1:4">
      <c r="A8" s="444">
        <v>2</v>
      </c>
      <c r="B8" s="444" t="s">
        <v>550</v>
      </c>
      <c r="C8" s="734">
        <v>12600381.642245904</v>
      </c>
      <c r="D8" s="467"/>
    </row>
    <row r="9" spans="1:4">
      <c r="A9" s="444">
        <v>3</v>
      </c>
      <c r="B9" s="470" t="s">
        <v>551</v>
      </c>
      <c r="C9" s="734">
        <v>5986.4369016474675</v>
      </c>
      <c r="D9" s="467"/>
    </row>
    <row r="10" spans="1:4">
      <c r="A10" s="444">
        <v>4</v>
      </c>
      <c r="B10" s="444" t="s">
        <v>552</v>
      </c>
      <c r="C10" s="734">
        <f>SUM(C11:C17)</f>
        <v>4698525.3150877841</v>
      </c>
      <c r="D10" s="467"/>
    </row>
    <row r="11" spans="1:4">
      <c r="A11" s="444">
        <v>5</v>
      </c>
      <c r="B11" s="469" t="s">
        <v>881</v>
      </c>
      <c r="C11" s="734">
        <v>1447238.1626907063</v>
      </c>
      <c r="D11" s="467"/>
    </row>
    <row r="12" spans="1:4">
      <c r="A12" s="444">
        <v>6</v>
      </c>
      <c r="B12" s="469" t="s">
        <v>553</v>
      </c>
      <c r="C12" s="734">
        <v>1817198.4300000002</v>
      </c>
      <c r="D12" s="467"/>
    </row>
    <row r="13" spans="1:4">
      <c r="A13" s="444">
        <v>7</v>
      </c>
      <c r="B13" s="469" t="s">
        <v>556</v>
      </c>
      <c r="C13" s="734">
        <v>0</v>
      </c>
      <c r="D13" s="467"/>
    </row>
    <row r="14" spans="1:4">
      <c r="A14" s="444">
        <v>8</v>
      </c>
      <c r="B14" s="469" t="s">
        <v>554</v>
      </c>
      <c r="C14" s="734">
        <v>0</v>
      </c>
      <c r="D14" s="735">
        <v>0</v>
      </c>
    </row>
    <row r="15" spans="1:4">
      <c r="A15" s="444">
        <v>9</v>
      </c>
      <c r="B15" s="469" t="s">
        <v>555</v>
      </c>
      <c r="C15" s="734">
        <v>0</v>
      </c>
      <c r="D15" s="735">
        <v>0</v>
      </c>
    </row>
    <row r="16" spans="1:4">
      <c r="A16" s="444">
        <v>10</v>
      </c>
      <c r="B16" s="469" t="s">
        <v>557</v>
      </c>
      <c r="C16" s="734">
        <v>1401106.9325054984</v>
      </c>
      <c r="D16" s="735">
        <v>0</v>
      </c>
    </row>
    <row r="17" spans="1:4">
      <c r="A17" s="444">
        <v>11</v>
      </c>
      <c r="B17" s="469" t="s">
        <v>558</v>
      </c>
      <c r="C17" s="734">
        <v>32981.789891579283</v>
      </c>
      <c r="D17" s="467"/>
    </row>
    <row r="18" spans="1:4">
      <c r="A18" s="457">
        <v>12</v>
      </c>
      <c r="B18" s="468" t="s">
        <v>559</v>
      </c>
      <c r="C18" s="736">
        <f>C7+C8+C9-C10</f>
        <v>77415472.384059742</v>
      </c>
      <c r="D18" s="467"/>
    </row>
    <row r="21" spans="1:4">
      <c r="B21" s="344"/>
    </row>
    <row r="22" spans="1:4">
      <c r="B22" s="346"/>
    </row>
    <row r="23" spans="1:4">
      <c r="B23" s="347"/>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B28"/>
  <sheetViews>
    <sheetView showGridLines="0" zoomScale="80" zoomScaleNormal="80" workbookViewId="0">
      <selection activeCell="C67" sqref="C67"/>
    </sheetView>
  </sheetViews>
  <sheetFormatPr defaultColWidth="9.109375" defaultRowHeight="12"/>
  <cols>
    <col min="1" max="1" width="11.88671875" style="454" bestFit="1" customWidth="1"/>
    <col min="2" max="2" width="63.88671875" style="454" customWidth="1"/>
    <col min="3" max="3" width="15.5546875" style="454" customWidth="1"/>
    <col min="4" max="18" width="22.33203125" style="454" customWidth="1"/>
    <col min="19" max="19" width="23.33203125" style="454" bestFit="1" customWidth="1"/>
    <col min="20" max="26" width="22.33203125" style="454" customWidth="1"/>
    <col min="27" max="27" width="23.33203125" style="454" bestFit="1" customWidth="1"/>
    <col min="28" max="28" width="20" style="454" customWidth="1"/>
    <col min="29" max="16384" width="9.109375" style="454"/>
  </cols>
  <sheetData>
    <row r="1" spans="1:28" ht="13.8">
      <c r="A1" s="344" t="s">
        <v>108</v>
      </c>
      <c r="B1" s="287" t="str">
        <f>Info!C2</f>
        <v>სს "ხალიკ ბანკი საქართველო"</v>
      </c>
    </row>
    <row r="2" spans="1:28">
      <c r="A2" s="346" t="s">
        <v>109</v>
      </c>
      <c r="B2" s="348">
        <f>'1. key ratios'!B2</f>
        <v>45382</v>
      </c>
      <c r="C2" s="455"/>
    </row>
    <row r="3" spans="1:28">
      <c r="A3" s="347" t="s">
        <v>560</v>
      </c>
    </row>
    <row r="5" spans="1:28" ht="15" customHeight="1">
      <c r="A5" s="860" t="s">
        <v>894</v>
      </c>
      <c r="B5" s="861"/>
      <c r="C5" s="866" t="s">
        <v>893</v>
      </c>
      <c r="D5" s="867"/>
      <c r="E5" s="867"/>
      <c r="F5" s="867"/>
      <c r="G5" s="867"/>
      <c r="H5" s="867"/>
      <c r="I5" s="867"/>
      <c r="J5" s="867"/>
      <c r="K5" s="867"/>
      <c r="L5" s="867"/>
      <c r="M5" s="867"/>
      <c r="N5" s="867"/>
      <c r="O5" s="867"/>
      <c r="P5" s="867"/>
      <c r="Q5" s="867"/>
      <c r="R5" s="867"/>
      <c r="S5" s="867"/>
      <c r="T5" s="484"/>
      <c r="U5" s="484"/>
      <c r="V5" s="484"/>
      <c r="W5" s="484"/>
      <c r="X5" s="484"/>
      <c r="Y5" s="484"/>
      <c r="Z5" s="484"/>
      <c r="AA5" s="483"/>
      <c r="AB5" s="474"/>
    </row>
    <row r="6" spans="1:28">
      <c r="A6" s="862"/>
      <c r="B6" s="863"/>
      <c r="C6" s="868" t="s">
        <v>66</v>
      </c>
      <c r="D6" s="870" t="s">
        <v>892</v>
      </c>
      <c r="E6" s="870"/>
      <c r="F6" s="870"/>
      <c r="G6" s="870"/>
      <c r="H6" s="871" t="s">
        <v>891</v>
      </c>
      <c r="I6" s="872"/>
      <c r="J6" s="872"/>
      <c r="K6" s="873"/>
      <c r="L6" s="482"/>
      <c r="M6" s="874" t="s">
        <v>890</v>
      </c>
      <c r="N6" s="874"/>
      <c r="O6" s="874"/>
      <c r="P6" s="874"/>
      <c r="Q6" s="874"/>
      <c r="R6" s="874"/>
      <c r="S6" s="850"/>
      <c r="T6" s="481"/>
      <c r="U6" s="853" t="s">
        <v>889</v>
      </c>
      <c r="V6" s="853"/>
      <c r="W6" s="853"/>
      <c r="X6" s="853"/>
      <c r="Y6" s="853"/>
      <c r="Z6" s="853"/>
      <c r="AA6" s="851"/>
      <c r="AB6" s="480"/>
    </row>
    <row r="7" spans="1:28" ht="24">
      <c r="A7" s="864"/>
      <c r="B7" s="865"/>
      <c r="C7" s="869"/>
      <c r="D7" s="479"/>
      <c r="E7" s="475" t="s">
        <v>561</v>
      </c>
      <c r="F7" s="451" t="s">
        <v>887</v>
      </c>
      <c r="G7" s="451" t="s">
        <v>888</v>
      </c>
      <c r="H7" s="478"/>
      <c r="I7" s="475" t="s">
        <v>561</v>
      </c>
      <c r="J7" s="451" t="s">
        <v>887</v>
      </c>
      <c r="K7" s="451" t="s">
        <v>888</v>
      </c>
      <c r="L7" s="477"/>
      <c r="M7" s="475" t="s">
        <v>561</v>
      </c>
      <c r="N7" s="451" t="s">
        <v>887</v>
      </c>
      <c r="O7" s="451" t="s">
        <v>886</v>
      </c>
      <c r="P7" s="451" t="s">
        <v>885</v>
      </c>
      <c r="Q7" s="451" t="s">
        <v>884</v>
      </c>
      <c r="R7" s="451" t="s">
        <v>883</v>
      </c>
      <c r="S7" s="451" t="s">
        <v>882</v>
      </c>
      <c r="T7" s="476"/>
      <c r="U7" s="475" t="s">
        <v>561</v>
      </c>
      <c r="V7" s="451" t="s">
        <v>887</v>
      </c>
      <c r="W7" s="451" t="s">
        <v>886</v>
      </c>
      <c r="X7" s="451" t="s">
        <v>885</v>
      </c>
      <c r="Y7" s="451" t="s">
        <v>884</v>
      </c>
      <c r="Z7" s="451" t="s">
        <v>883</v>
      </c>
      <c r="AA7" s="451" t="s">
        <v>882</v>
      </c>
      <c r="AB7" s="474"/>
    </row>
    <row r="8" spans="1:28">
      <c r="A8" s="473">
        <v>1</v>
      </c>
      <c r="B8" s="447" t="s">
        <v>562</v>
      </c>
      <c r="C8" s="736">
        <v>691971507.6585927</v>
      </c>
      <c r="D8" s="734">
        <v>555366221.3917439</v>
      </c>
      <c r="E8" s="734">
        <v>23646849.924367227</v>
      </c>
      <c r="F8" s="734">
        <v>0</v>
      </c>
      <c r="G8" s="734">
        <v>0</v>
      </c>
      <c r="H8" s="734">
        <v>59189813.88278918</v>
      </c>
      <c r="I8" s="734">
        <v>28475646.161323987</v>
      </c>
      <c r="J8" s="734">
        <v>9284910.8208231255</v>
      </c>
      <c r="K8" s="734">
        <v>0</v>
      </c>
      <c r="L8" s="734">
        <v>75323480.113043547</v>
      </c>
      <c r="M8" s="734">
        <v>5423459.4329428356</v>
      </c>
      <c r="N8" s="734">
        <v>9499328.7870190591</v>
      </c>
      <c r="O8" s="734">
        <v>11158412.781849097</v>
      </c>
      <c r="P8" s="734">
        <v>8534552.2364184987</v>
      </c>
      <c r="Q8" s="734">
        <v>7588494.1533409636</v>
      </c>
      <c r="R8" s="734">
        <v>5049177.643873414</v>
      </c>
      <c r="S8" s="734">
        <v>1470927.1992916386</v>
      </c>
      <c r="T8" s="734">
        <v>2091992.271016195</v>
      </c>
      <c r="U8" s="734">
        <v>0</v>
      </c>
      <c r="V8" s="734">
        <v>0</v>
      </c>
      <c r="W8" s="734">
        <v>0</v>
      </c>
      <c r="X8" s="734">
        <v>39762.588412034012</v>
      </c>
      <c r="Y8" s="734">
        <v>867180.89229127404</v>
      </c>
      <c r="Z8" s="734">
        <v>1125665.4419522909</v>
      </c>
      <c r="AA8" s="734">
        <v>59383.348360595752</v>
      </c>
      <c r="AB8" s="471"/>
    </row>
    <row r="9" spans="1:28">
      <c r="A9" s="443">
        <v>1.1000000000000001</v>
      </c>
      <c r="B9" s="472" t="s">
        <v>563</v>
      </c>
      <c r="C9" s="739">
        <v>0</v>
      </c>
      <c r="D9" s="734">
        <v>0</v>
      </c>
      <c r="E9" s="734">
        <v>0</v>
      </c>
      <c r="F9" s="734">
        <v>0</v>
      </c>
      <c r="G9" s="734">
        <v>0</v>
      </c>
      <c r="H9" s="734">
        <v>0</v>
      </c>
      <c r="I9" s="734">
        <v>0</v>
      </c>
      <c r="J9" s="734">
        <v>0</v>
      </c>
      <c r="K9" s="734">
        <v>0</v>
      </c>
      <c r="L9" s="734">
        <v>0</v>
      </c>
      <c r="M9" s="734">
        <v>0</v>
      </c>
      <c r="N9" s="734">
        <v>0</v>
      </c>
      <c r="O9" s="734">
        <v>0</v>
      </c>
      <c r="P9" s="734">
        <v>0</v>
      </c>
      <c r="Q9" s="734">
        <v>0</v>
      </c>
      <c r="R9" s="734">
        <v>0</v>
      </c>
      <c r="S9" s="734">
        <v>0</v>
      </c>
      <c r="T9" s="734">
        <v>0</v>
      </c>
      <c r="U9" s="734">
        <v>0</v>
      </c>
      <c r="V9" s="734">
        <v>0</v>
      </c>
      <c r="W9" s="734">
        <v>0</v>
      </c>
      <c r="X9" s="734">
        <v>0</v>
      </c>
      <c r="Y9" s="734">
        <v>0</v>
      </c>
      <c r="Z9" s="734">
        <v>0</v>
      </c>
      <c r="AA9" s="734">
        <v>0</v>
      </c>
      <c r="AB9" s="471"/>
    </row>
    <row r="10" spans="1:28">
      <c r="A10" s="443">
        <v>1.2</v>
      </c>
      <c r="B10" s="472" t="s">
        <v>564</v>
      </c>
      <c r="C10" s="739">
        <v>0</v>
      </c>
      <c r="D10" s="734">
        <v>0</v>
      </c>
      <c r="E10" s="734">
        <v>0</v>
      </c>
      <c r="F10" s="734">
        <v>0</v>
      </c>
      <c r="G10" s="734">
        <v>0</v>
      </c>
      <c r="H10" s="734">
        <v>0</v>
      </c>
      <c r="I10" s="734">
        <v>0</v>
      </c>
      <c r="J10" s="734">
        <v>0</v>
      </c>
      <c r="K10" s="734">
        <v>0</v>
      </c>
      <c r="L10" s="734">
        <v>0</v>
      </c>
      <c r="M10" s="734">
        <v>0</v>
      </c>
      <c r="N10" s="734">
        <v>0</v>
      </c>
      <c r="O10" s="734">
        <v>0</v>
      </c>
      <c r="P10" s="734">
        <v>0</v>
      </c>
      <c r="Q10" s="734">
        <v>0</v>
      </c>
      <c r="R10" s="734">
        <v>0</v>
      </c>
      <c r="S10" s="734">
        <v>0</v>
      </c>
      <c r="T10" s="734">
        <v>0</v>
      </c>
      <c r="U10" s="734">
        <v>0</v>
      </c>
      <c r="V10" s="734">
        <v>0</v>
      </c>
      <c r="W10" s="734">
        <v>0</v>
      </c>
      <c r="X10" s="734">
        <v>0</v>
      </c>
      <c r="Y10" s="734">
        <v>0</v>
      </c>
      <c r="Z10" s="734">
        <v>0</v>
      </c>
      <c r="AA10" s="734">
        <v>0</v>
      </c>
      <c r="AB10" s="471"/>
    </row>
    <row r="11" spans="1:28">
      <c r="A11" s="443">
        <v>1.3</v>
      </c>
      <c r="B11" s="472" t="s">
        <v>565</v>
      </c>
      <c r="C11" s="739">
        <v>0</v>
      </c>
      <c r="D11" s="734">
        <v>0</v>
      </c>
      <c r="E11" s="734">
        <v>0</v>
      </c>
      <c r="F11" s="734">
        <v>0</v>
      </c>
      <c r="G11" s="734">
        <v>0</v>
      </c>
      <c r="H11" s="734">
        <v>0</v>
      </c>
      <c r="I11" s="734">
        <v>0</v>
      </c>
      <c r="J11" s="734">
        <v>0</v>
      </c>
      <c r="K11" s="734">
        <v>0</v>
      </c>
      <c r="L11" s="734">
        <v>0</v>
      </c>
      <c r="M11" s="734">
        <v>0</v>
      </c>
      <c r="N11" s="734">
        <v>0</v>
      </c>
      <c r="O11" s="734">
        <v>0</v>
      </c>
      <c r="P11" s="734">
        <v>0</v>
      </c>
      <c r="Q11" s="734">
        <v>0</v>
      </c>
      <c r="R11" s="734">
        <v>0</v>
      </c>
      <c r="S11" s="734">
        <v>0</v>
      </c>
      <c r="T11" s="734">
        <v>0</v>
      </c>
      <c r="U11" s="734">
        <v>0</v>
      </c>
      <c r="V11" s="734">
        <v>0</v>
      </c>
      <c r="W11" s="734">
        <v>0</v>
      </c>
      <c r="X11" s="734">
        <v>0</v>
      </c>
      <c r="Y11" s="734">
        <v>0</v>
      </c>
      <c r="Z11" s="734">
        <v>0</v>
      </c>
      <c r="AA11" s="734">
        <v>0</v>
      </c>
      <c r="AB11" s="471"/>
    </row>
    <row r="12" spans="1:28">
      <c r="A12" s="443">
        <v>1.4</v>
      </c>
      <c r="B12" s="472" t="s">
        <v>566</v>
      </c>
      <c r="C12" s="739">
        <v>23061247.838435434</v>
      </c>
      <c r="D12" s="734">
        <v>22017464.165178496</v>
      </c>
      <c r="E12" s="734">
        <v>0</v>
      </c>
      <c r="F12" s="734">
        <v>0</v>
      </c>
      <c r="G12" s="734">
        <v>0</v>
      </c>
      <c r="H12" s="734">
        <v>0</v>
      </c>
      <c r="I12" s="734">
        <v>0</v>
      </c>
      <c r="J12" s="734">
        <v>0</v>
      </c>
      <c r="K12" s="734">
        <v>0</v>
      </c>
      <c r="L12" s="734">
        <v>984400.32489634352</v>
      </c>
      <c r="M12" s="734">
        <v>0</v>
      </c>
      <c r="N12" s="734">
        <v>186291.70741227653</v>
      </c>
      <c r="O12" s="734">
        <v>0</v>
      </c>
      <c r="P12" s="734">
        <v>0</v>
      </c>
      <c r="Q12" s="734">
        <v>0</v>
      </c>
      <c r="R12" s="734">
        <v>798108.6174840671</v>
      </c>
      <c r="S12" s="734">
        <v>0</v>
      </c>
      <c r="T12" s="734">
        <v>59383.348360595752</v>
      </c>
      <c r="U12" s="734">
        <v>0</v>
      </c>
      <c r="V12" s="734">
        <v>0</v>
      </c>
      <c r="W12" s="734">
        <v>0</v>
      </c>
      <c r="X12" s="734">
        <v>0</v>
      </c>
      <c r="Y12" s="734">
        <v>0</v>
      </c>
      <c r="Z12" s="734">
        <v>0</v>
      </c>
      <c r="AA12" s="734">
        <v>59383.348360595752</v>
      </c>
      <c r="AB12" s="471"/>
    </row>
    <row r="13" spans="1:28">
      <c r="A13" s="443">
        <v>1.5</v>
      </c>
      <c r="B13" s="472" t="s">
        <v>567</v>
      </c>
      <c r="C13" s="739">
        <v>381873582.26452911</v>
      </c>
      <c r="D13" s="734">
        <v>294737767.17327815</v>
      </c>
      <c r="E13" s="734">
        <v>16921028.592816681</v>
      </c>
      <c r="F13" s="734">
        <v>0</v>
      </c>
      <c r="G13" s="734">
        <v>0</v>
      </c>
      <c r="H13" s="734">
        <v>44173084.452955484</v>
      </c>
      <c r="I13" s="734">
        <v>25457752.9956818</v>
      </c>
      <c r="J13" s="734">
        <v>3929670.0076581906</v>
      </c>
      <c r="K13" s="734">
        <v>0</v>
      </c>
      <c r="L13" s="734">
        <v>41256565.906497918</v>
      </c>
      <c r="M13" s="734">
        <v>3950094.3222278049</v>
      </c>
      <c r="N13" s="734">
        <v>6253319.0763352709</v>
      </c>
      <c r="O13" s="734">
        <v>3615932.3045558035</v>
      </c>
      <c r="P13" s="734">
        <v>682337.98628598778</v>
      </c>
      <c r="Q13" s="734">
        <v>4746285.0404476412</v>
      </c>
      <c r="R13" s="734">
        <v>2860521.7590997103</v>
      </c>
      <c r="S13" s="734">
        <v>1135881.6034502895</v>
      </c>
      <c r="T13" s="734">
        <v>1706164.7317975839</v>
      </c>
      <c r="U13" s="734">
        <v>0</v>
      </c>
      <c r="V13" s="734">
        <v>0</v>
      </c>
      <c r="W13" s="734">
        <v>0</v>
      </c>
      <c r="X13" s="734">
        <v>36391.808386243007</v>
      </c>
      <c r="Y13" s="734">
        <v>709582.14</v>
      </c>
      <c r="Z13" s="734">
        <v>960190.78341134067</v>
      </c>
      <c r="AA13" s="734">
        <v>0</v>
      </c>
      <c r="AB13" s="471"/>
    </row>
    <row r="14" spans="1:28">
      <c r="A14" s="443">
        <v>1.6</v>
      </c>
      <c r="B14" s="472" t="s">
        <v>568</v>
      </c>
      <c r="C14" s="739">
        <v>287036677.55562818</v>
      </c>
      <c r="D14" s="734">
        <v>238610990.05328724</v>
      </c>
      <c r="E14" s="734">
        <v>6725821.3315505479</v>
      </c>
      <c r="F14" s="734">
        <v>0</v>
      </c>
      <c r="G14" s="734">
        <v>0</v>
      </c>
      <c r="H14" s="734">
        <v>15016729.429833695</v>
      </c>
      <c r="I14" s="734">
        <v>3017893.1656421889</v>
      </c>
      <c r="J14" s="734">
        <v>5355240.8131649345</v>
      </c>
      <c r="K14" s="734">
        <v>0</v>
      </c>
      <c r="L14" s="734">
        <v>33082513.881649278</v>
      </c>
      <c r="M14" s="734">
        <v>1473365.1107150309</v>
      </c>
      <c r="N14" s="734">
        <v>3059718.0032715122</v>
      </c>
      <c r="O14" s="734">
        <v>7542480.4772932939</v>
      </c>
      <c r="P14" s="734">
        <v>7852214.2501325114</v>
      </c>
      <c r="Q14" s="734">
        <v>2842209.1128933229</v>
      </c>
      <c r="R14" s="734">
        <v>1390547.2672896369</v>
      </c>
      <c r="S14" s="734">
        <v>335045.59584134899</v>
      </c>
      <c r="T14" s="734">
        <v>326444.19085801527</v>
      </c>
      <c r="U14" s="734">
        <v>0</v>
      </c>
      <c r="V14" s="734">
        <v>0</v>
      </c>
      <c r="W14" s="734">
        <v>0</v>
      </c>
      <c r="X14" s="734">
        <v>3370.7800257910058</v>
      </c>
      <c r="Y14" s="734">
        <v>157598.752291274</v>
      </c>
      <c r="Z14" s="734">
        <v>165474.65854095021</v>
      </c>
      <c r="AA14" s="734">
        <v>0</v>
      </c>
      <c r="AB14" s="471"/>
    </row>
    <row r="15" spans="1:28">
      <c r="A15" s="473">
        <v>2</v>
      </c>
      <c r="B15" s="457" t="s">
        <v>569</v>
      </c>
      <c r="C15" s="736">
        <v>6597837.2700000005</v>
      </c>
      <c r="D15" s="734">
        <v>6597837.2700000005</v>
      </c>
      <c r="E15" s="734">
        <v>0</v>
      </c>
      <c r="F15" s="734">
        <v>0</v>
      </c>
      <c r="G15" s="734">
        <v>0</v>
      </c>
      <c r="H15" s="734">
        <v>0</v>
      </c>
      <c r="I15" s="734">
        <v>0</v>
      </c>
      <c r="J15" s="734">
        <v>0</v>
      </c>
      <c r="K15" s="734">
        <v>0</v>
      </c>
      <c r="L15" s="734">
        <v>0</v>
      </c>
      <c r="M15" s="734">
        <v>0</v>
      </c>
      <c r="N15" s="734">
        <v>0</v>
      </c>
      <c r="O15" s="734">
        <v>0</v>
      </c>
      <c r="P15" s="734">
        <v>0</v>
      </c>
      <c r="Q15" s="734">
        <v>0</v>
      </c>
      <c r="R15" s="734">
        <v>0</v>
      </c>
      <c r="S15" s="734">
        <v>0</v>
      </c>
      <c r="T15" s="734">
        <v>0</v>
      </c>
      <c r="U15" s="734">
        <v>0</v>
      </c>
      <c r="V15" s="734">
        <v>0</v>
      </c>
      <c r="W15" s="734">
        <v>0</v>
      </c>
      <c r="X15" s="734">
        <v>0</v>
      </c>
      <c r="Y15" s="734">
        <v>0</v>
      </c>
      <c r="Z15" s="734">
        <v>0</v>
      </c>
      <c r="AA15" s="734">
        <v>0</v>
      </c>
      <c r="AB15" s="471"/>
    </row>
    <row r="16" spans="1:28">
      <c r="A16" s="443">
        <v>2.1</v>
      </c>
      <c r="B16" s="472" t="s">
        <v>563</v>
      </c>
      <c r="C16" s="739">
        <v>0</v>
      </c>
      <c r="D16" s="734">
        <v>0</v>
      </c>
      <c r="E16" s="734">
        <v>0</v>
      </c>
      <c r="F16" s="734">
        <v>0</v>
      </c>
      <c r="G16" s="734">
        <v>0</v>
      </c>
      <c r="H16" s="734">
        <v>0</v>
      </c>
      <c r="I16" s="734">
        <v>0</v>
      </c>
      <c r="J16" s="734">
        <v>0</v>
      </c>
      <c r="K16" s="734">
        <v>0</v>
      </c>
      <c r="L16" s="734">
        <v>0</v>
      </c>
      <c r="M16" s="734">
        <v>0</v>
      </c>
      <c r="N16" s="734">
        <v>0</v>
      </c>
      <c r="O16" s="734">
        <v>0</v>
      </c>
      <c r="P16" s="734">
        <v>0</v>
      </c>
      <c r="Q16" s="734">
        <v>0</v>
      </c>
      <c r="R16" s="734">
        <v>0</v>
      </c>
      <c r="S16" s="734">
        <v>0</v>
      </c>
      <c r="T16" s="734">
        <v>0</v>
      </c>
      <c r="U16" s="734">
        <v>0</v>
      </c>
      <c r="V16" s="734">
        <v>0</v>
      </c>
      <c r="W16" s="734">
        <v>0</v>
      </c>
      <c r="X16" s="734">
        <v>0</v>
      </c>
      <c r="Y16" s="734">
        <v>0</v>
      </c>
      <c r="Z16" s="734">
        <v>0</v>
      </c>
      <c r="AA16" s="734">
        <v>0</v>
      </c>
      <c r="AB16" s="471"/>
    </row>
    <row r="17" spans="1:28">
      <c r="A17" s="443">
        <v>2.2000000000000002</v>
      </c>
      <c r="B17" s="472" t="s">
        <v>564</v>
      </c>
      <c r="C17" s="739">
        <v>6597837.2700000005</v>
      </c>
      <c r="D17" s="734">
        <v>6597837.2700000005</v>
      </c>
      <c r="E17" s="734">
        <v>0</v>
      </c>
      <c r="F17" s="734">
        <v>0</v>
      </c>
      <c r="G17" s="734">
        <v>0</v>
      </c>
      <c r="H17" s="734">
        <v>0</v>
      </c>
      <c r="I17" s="734">
        <v>0</v>
      </c>
      <c r="J17" s="734">
        <v>0</v>
      </c>
      <c r="K17" s="734">
        <v>0</v>
      </c>
      <c r="L17" s="734">
        <v>0</v>
      </c>
      <c r="M17" s="734">
        <v>0</v>
      </c>
      <c r="N17" s="734">
        <v>0</v>
      </c>
      <c r="O17" s="734">
        <v>0</v>
      </c>
      <c r="P17" s="734">
        <v>0</v>
      </c>
      <c r="Q17" s="734">
        <v>0</v>
      </c>
      <c r="R17" s="734">
        <v>0</v>
      </c>
      <c r="S17" s="734">
        <v>0</v>
      </c>
      <c r="T17" s="734">
        <v>0</v>
      </c>
      <c r="U17" s="734">
        <v>0</v>
      </c>
      <c r="V17" s="734">
        <v>0</v>
      </c>
      <c r="W17" s="734">
        <v>0</v>
      </c>
      <c r="X17" s="734">
        <v>0</v>
      </c>
      <c r="Y17" s="734">
        <v>0</v>
      </c>
      <c r="Z17" s="734">
        <v>0</v>
      </c>
      <c r="AA17" s="734">
        <v>0</v>
      </c>
      <c r="AB17" s="471"/>
    </row>
    <row r="18" spans="1:28">
      <c r="A18" s="443">
        <v>2.2999999999999998</v>
      </c>
      <c r="B18" s="472" t="s">
        <v>565</v>
      </c>
      <c r="C18" s="739">
        <v>0</v>
      </c>
      <c r="D18" s="734">
        <v>0</v>
      </c>
      <c r="E18" s="734">
        <v>0</v>
      </c>
      <c r="F18" s="734">
        <v>0</v>
      </c>
      <c r="G18" s="734">
        <v>0</v>
      </c>
      <c r="H18" s="734">
        <v>0</v>
      </c>
      <c r="I18" s="734">
        <v>0</v>
      </c>
      <c r="J18" s="734">
        <v>0</v>
      </c>
      <c r="K18" s="734">
        <v>0</v>
      </c>
      <c r="L18" s="734">
        <v>0</v>
      </c>
      <c r="M18" s="734">
        <v>0</v>
      </c>
      <c r="N18" s="734">
        <v>0</v>
      </c>
      <c r="O18" s="734">
        <v>0</v>
      </c>
      <c r="P18" s="734">
        <v>0</v>
      </c>
      <c r="Q18" s="734">
        <v>0</v>
      </c>
      <c r="R18" s="734">
        <v>0</v>
      </c>
      <c r="S18" s="734">
        <v>0</v>
      </c>
      <c r="T18" s="734">
        <v>0</v>
      </c>
      <c r="U18" s="734">
        <v>0</v>
      </c>
      <c r="V18" s="734">
        <v>0</v>
      </c>
      <c r="W18" s="734">
        <v>0</v>
      </c>
      <c r="X18" s="734">
        <v>0</v>
      </c>
      <c r="Y18" s="734">
        <v>0</v>
      </c>
      <c r="Z18" s="734">
        <v>0</v>
      </c>
      <c r="AA18" s="734">
        <v>0</v>
      </c>
      <c r="AB18" s="471"/>
    </row>
    <row r="19" spans="1:28">
      <c r="A19" s="443">
        <v>2.4</v>
      </c>
      <c r="B19" s="472" t="s">
        <v>566</v>
      </c>
      <c r="C19" s="739">
        <v>0</v>
      </c>
      <c r="D19" s="734">
        <v>0</v>
      </c>
      <c r="E19" s="734">
        <v>0</v>
      </c>
      <c r="F19" s="734">
        <v>0</v>
      </c>
      <c r="G19" s="734">
        <v>0</v>
      </c>
      <c r="H19" s="734">
        <v>0</v>
      </c>
      <c r="I19" s="734">
        <v>0</v>
      </c>
      <c r="J19" s="734">
        <v>0</v>
      </c>
      <c r="K19" s="734">
        <v>0</v>
      </c>
      <c r="L19" s="734">
        <v>0</v>
      </c>
      <c r="M19" s="734">
        <v>0</v>
      </c>
      <c r="N19" s="734">
        <v>0</v>
      </c>
      <c r="O19" s="734">
        <v>0</v>
      </c>
      <c r="P19" s="734">
        <v>0</v>
      </c>
      <c r="Q19" s="734">
        <v>0</v>
      </c>
      <c r="R19" s="734">
        <v>0</v>
      </c>
      <c r="S19" s="734">
        <v>0</v>
      </c>
      <c r="T19" s="734">
        <v>0</v>
      </c>
      <c r="U19" s="734">
        <v>0</v>
      </c>
      <c r="V19" s="734">
        <v>0</v>
      </c>
      <c r="W19" s="734">
        <v>0</v>
      </c>
      <c r="X19" s="734">
        <v>0</v>
      </c>
      <c r="Y19" s="734">
        <v>0</v>
      </c>
      <c r="Z19" s="734">
        <v>0</v>
      </c>
      <c r="AA19" s="734">
        <v>0</v>
      </c>
      <c r="AB19" s="471"/>
    </row>
    <row r="20" spans="1:28">
      <c r="A20" s="443">
        <v>2.5</v>
      </c>
      <c r="B20" s="472" t="s">
        <v>567</v>
      </c>
      <c r="C20" s="739">
        <v>0</v>
      </c>
      <c r="D20" s="734">
        <v>0</v>
      </c>
      <c r="E20" s="734">
        <v>0</v>
      </c>
      <c r="F20" s="734">
        <v>0</v>
      </c>
      <c r="G20" s="734">
        <v>0</v>
      </c>
      <c r="H20" s="734">
        <v>0</v>
      </c>
      <c r="I20" s="734">
        <v>0</v>
      </c>
      <c r="J20" s="734">
        <v>0</v>
      </c>
      <c r="K20" s="734">
        <v>0</v>
      </c>
      <c r="L20" s="734">
        <v>0</v>
      </c>
      <c r="M20" s="734">
        <v>0</v>
      </c>
      <c r="N20" s="734">
        <v>0</v>
      </c>
      <c r="O20" s="734">
        <v>0</v>
      </c>
      <c r="P20" s="734">
        <v>0</v>
      </c>
      <c r="Q20" s="734">
        <v>0</v>
      </c>
      <c r="R20" s="734">
        <v>0</v>
      </c>
      <c r="S20" s="734">
        <v>0</v>
      </c>
      <c r="T20" s="734">
        <v>0</v>
      </c>
      <c r="U20" s="734">
        <v>0</v>
      </c>
      <c r="V20" s="734">
        <v>0</v>
      </c>
      <c r="W20" s="734">
        <v>0</v>
      </c>
      <c r="X20" s="734">
        <v>0</v>
      </c>
      <c r="Y20" s="734">
        <v>0</v>
      </c>
      <c r="Z20" s="734">
        <v>0</v>
      </c>
      <c r="AA20" s="734">
        <v>0</v>
      </c>
      <c r="AB20" s="471"/>
    </row>
    <row r="21" spans="1:28">
      <c r="A21" s="443">
        <v>2.6</v>
      </c>
      <c r="B21" s="472" t="s">
        <v>568</v>
      </c>
      <c r="C21" s="739">
        <v>0</v>
      </c>
      <c r="D21" s="734">
        <v>0</v>
      </c>
      <c r="E21" s="734">
        <v>0</v>
      </c>
      <c r="F21" s="734">
        <v>0</v>
      </c>
      <c r="G21" s="734">
        <v>0</v>
      </c>
      <c r="H21" s="734">
        <v>0</v>
      </c>
      <c r="I21" s="734">
        <v>0</v>
      </c>
      <c r="J21" s="734">
        <v>0</v>
      </c>
      <c r="K21" s="734">
        <v>0</v>
      </c>
      <c r="L21" s="734">
        <v>0</v>
      </c>
      <c r="M21" s="734">
        <v>0</v>
      </c>
      <c r="N21" s="734">
        <v>0</v>
      </c>
      <c r="O21" s="734">
        <v>0</v>
      </c>
      <c r="P21" s="734">
        <v>0</v>
      </c>
      <c r="Q21" s="734">
        <v>0</v>
      </c>
      <c r="R21" s="734">
        <v>0</v>
      </c>
      <c r="S21" s="734">
        <v>0</v>
      </c>
      <c r="T21" s="734">
        <v>0</v>
      </c>
      <c r="U21" s="734">
        <v>0</v>
      </c>
      <c r="V21" s="734">
        <v>0</v>
      </c>
      <c r="W21" s="734">
        <v>0</v>
      </c>
      <c r="X21" s="734">
        <v>0</v>
      </c>
      <c r="Y21" s="734">
        <v>0</v>
      </c>
      <c r="Z21" s="734">
        <v>0</v>
      </c>
      <c r="AA21" s="734">
        <v>0</v>
      </c>
      <c r="AB21" s="471"/>
    </row>
    <row r="22" spans="1:28">
      <c r="A22" s="473">
        <v>3</v>
      </c>
      <c r="B22" s="447" t="s">
        <v>570</v>
      </c>
      <c r="C22" s="736">
        <v>77208740.450000003</v>
      </c>
      <c r="D22" s="736">
        <v>70921951.360000014</v>
      </c>
      <c r="E22" s="740">
        <v>0</v>
      </c>
      <c r="F22" s="740">
        <v>0</v>
      </c>
      <c r="G22" s="740">
        <v>0</v>
      </c>
      <c r="H22" s="736">
        <v>12050.099999999999</v>
      </c>
      <c r="I22" s="740">
        <v>0</v>
      </c>
      <c r="J22" s="740">
        <v>0</v>
      </c>
      <c r="K22" s="740">
        <v>0</v>
      </c>
      <c r="L22" s="736">
        <v>6274738.9900000002</v>
      </c>
      <c r="M22" s="740">
        <v>0</v>
      </c>
      <c r="N22" s="740">
        <v>0</v>
      </c>
      <c r="O22" s="740">
        <v>0</v>
      </c>
      <c r="P22" s="740">
        <v>0</v>
      </c>
      <c r="Q22" s="740">
        <v>0</v>
      </c>
      <c r="R22" s="740">
        <v>0</v>
      </c>
      <c r="S22" s="740">
        <v>0</v>
      </c>
      <c r="T22" s="736">
        <v>0</v>
      </c>
      <c r="U22" s="740">
        <v>0</v>
      </c>
      <c r="V22" s="740">
        <v>0</v>
      </c>
      <c r="W22" s="740">
        <v>0</v>
      </c>
      <c r="X22" s="740">
        <v>0</v>
      </c>
      <c r="Y22" s="740">
        <v>0</v>
      </c>
      <c r="Z22" s="740">
        <v>0</v>
      </c>
      <c r="AA22" s="740">
        <v>0</v>
      </c>
      <c r="AB22" s="471"/>
    </row>
    <row r="23" spans="1:28">
      <c r="A23" s="443">
        <v>3.1</v>
      </c>
      <c r="B23" s="472" t="s">
        <v>563</v>
      </c>
      <c r="C23" s="739">
        <v>0</v>
      </c>
      <c r="D23" s="736">
        <v>0</v>
      </c>
      <c r="E23" s="740">
        <v>0</v>
      </c>
      <c r="F23" s="740">
        <v>0</v>
      </c>
      <c r="G23" s="740">
        <v>0</v>
      </c>
      <c r="H23" s="736">
        <v>0</v>
      </c>
      <c r="I23" s="740">
        <v>0</v>
      </c>
      <c r="J23" s="740">
        <v>0</v>
      </c>
      <c r="K23" s="740">
        <v>0</v>
      </c>
      <c r="L23" s="736">
        <v>0</v>
      </c>
      <c r="M23" s="740">
        <v>0</v>
      </c>
      <c r="N23" s="740">
        <v>0</v>
      </c>
      <c r="O23" s="740">
        <v>0</v>
      </c>
      <c r="P23" s="740">
        <v>0</v>
      </c>
      <c r="Q23" s="740">
        <v>0</v>
      </c>
      <c r="R23" s="740">
        <v>0</v>
      </c>
      <c r="S23" s="740">
        <v>0</v>
      </c>
      <c r="T23" s="736">
        <v>0</v>
      </c>
      <c r="U23" s="740">
        <v>0</v>
      </c>
      <c r="V23" s="740">
        <v>0</v>
      </c>
      <c r="W23" s="740">
        <v>0</v>
      </c>
      <c r="X23" s="740">
        <v>0</v>
      </c>
      <c r="Y23" s="740">
        <v>0</v>
      </c>
      <c r="Z23" s="740">
        <v>0</v>
      </c>
      <c r="AA23" s="740">
        <v>0</v>
      </c>
      <c r="AB23" s="471"/>
    </row>
    <row r="24" spans="1:28">
      <c r="A24" s="443">
        <v>3.2</v>
      </c>
      <c r="B24" s="472" t="s">
        <v>564</v>
      </c>
      <c r="C24" s="739">
        <v>0</v>
      </c>
      <c r="D24" s="736">
        <v>0</v>
      </c>
      <c r="E24" s="740">
        <v>0</v>
      </c>
      <c r="F24" s="740">
        <v>0</v>
      </c>
      <c r="G24" s="740">
        <v>0</v>
      </c>
      <c r="H24" s="736">
        <v>0</v>
      </c>
      <c r="I24" s="740">
        <v>0</v>
      </c>
      <c r="J24" s="740">
        <v>0</v>
      </c>
      <c r="K24" s="740">
        <v>0</v>
      </c>
      <c r="L24" s="736">
        <v>0</v>
      </c>
      <c r="M24" s="740">
        <v>0</v>
      </c>
      <c r="N24" s="740">
        <v>0</v>
      </c>
      <c r="O24" s="740">
        <v>0</v>
      </c>
      <c r="P24" s="740">
        <v>0</v>
      </c>
      <c r="Q24" s="740">
        <v>0</v>
      </c>
      <c r="R24" s="740">
        <v>0</v>
      </c>
      <c r="S24" s="740">
        <v>0</v>
      </c>
      <c r="T24" s="736">
        <v>0</v>
      </c>
      <c r="U24" s="740">
        <v>0</v>
      </c>
      <c r="V24" s="740">
        <v>0</v>
      </c>
      <c r="W24" s="740">
        <v>0</v>
      </c>
      <c r="X24" s="740">
        <v>0</v>
      </c>
      <c r="Y24" s="740">
        <v>0</v>
      </c>
      <c r="Z24" s="740">
        <v>0</v>
      </c>
      <c r="AA24" s="740">
        <v>0</v>
      </c>
      <c r="AB24" s="471"/>
    </row>
    <row r="25" spans="1:28">
      <c r="A25" s="443">
        <v>3.3</v>
      </c>
      <c r="B25" s="472" t="s">
        <v>565</v>
      </c>
      <c r="C25" s="739">
        <v>0</v>
      </c>
      <c r="D25" s="736">
        <v>0</v>
      </c>
      <c r="E25" s="740">
        <v>0</v>
      </c>
      <c r="F25" s="740">
        <v>0</v>
      </c>
      <c r="G25" s="740">
        <v>0</v>
      </c>
      <c r="H25" s="736">
        <v>0</v>
      </c>
      <c r="I25" s="740">
        <v>0</v>
      </c>
      <c r="J25" s="740">
        <v>0</v>
      </c>
      <c r="K25" s="740">
        <v>0</v>
      </c>
      <c r="L25" s="736">
        <v>0</v>
      </c>
      <c r="M25" s="740">
        <v>0</v>
      </c>
      <c r="N25" s="740">
        <v>0</v>
      </c>
      <c r="O25" s="740">
        <v>0</v>
      </c>
      <c r="P25" s="740">
        <v>0</v>
      </c>
      <c r="Q25" s="740">
        <v>0</v>
      </c>
      <c r="R25" s="740">
        <v>0</v>
      </c>
      <c r="S25" s="740">
        <v>0</v>
      </c>
      <c r="T25" s="736">
        <v>0</v>
      </c>
      <c r="U25" s="740">
        <v>0</v>
      </c>
      <c r="V25" s="740">
        <v>0</v>
      </c>
      <c r="W25" s="740">
        <v>0</v>
      </c>
      <c r="X25" s="740">
        <v>0</v>
      </c>
      <c r="Y25" s="740">
        <v>0</v>
      </c>
      <c r="Z25" s="740">
        <v>0</v>
      </c>
      <c r="AA25" s="740">
        <v>0</v>
      </c>
      <c r="AB25" s="471"/>
    </row>
    <row r="26" spans="1:28">
      <c r="A26" s="443">
        <v>3.4</v>
      </c>
      <c r="B26" s="472" t="s">
        <v>566</v>
      </c>
      <c r="C26" s="739">
        <v>73432</v>
      </c>
      <c r="D26" s="736">
        <v>73432</v>
      </c>
      <c r="E26" s="740">
        <v>0</v>
      </c>
      <c r="F26" s="740">
        <v>0</v>
      </c>
      <c r="G26" s="740">
        <v>0</v>
      </c>
      <c r="H26" s="736">
        <v>0</v>
      </c>
      <c r="I26" s="740">
        <v>0</v>
      </c>
      <c r="J26" s="740">
        <v>0</v>
      </c>
      <c r="K26" s="740">
        <v>0</v>
      </c>
      <c r="L26" s="736">
        <v>0</v>
      </c>
      <c r="M26" s="740">
        <v>0</v>
      </c>
      <c r="N26" s="740">
        <v>0</v>
      </c>
      <c r="O26" s="740">
        <v>0</v>
      </c>
      <c r="P26" s="740">
        <v>0</v>
      </c>
      <c r="Q26" s="740">
        <v>0</v>
      </c>
      <c r="R26" s="740">
        <v>0</v>
      </c>
      <c r="S26" s="740">
        <v>0</v>
      </c>
      <c r="T26" s="736">
        <v>0</v>
      </c>
      <c r="U26" s="740">
        <v>0</v>
      </c>
      <c r="V26" s="740">
        <v>0</v>
      </c>
      <c r="W26" s="740">
        <v>0</v>
      </c>
      <c r="X26" s="740">
        <v>0</v>
      </c>
      <c r="Y26" s="740">
        <v>0</v>
      </c>
      <c r="Z26" s="740">
        <v>0</v>
      </c>
      <c r="AA26" s="740">
        <v>0</v>
      </c>
      <c r="AB26" s="471"/>
    </row>
    <row r="27" spans="1:28">
      <c r="A27" s="443">
        <v>3.5</v>
      </c>
      <c r="B27" s="472" t="s">
        <v>567</v>
      </c>
      <c r="C27" s="739">
        <v>74110317.850000009</v>
      </c>
      <c r="D27" s="736">
        <v>67879858.350000009</v>
      </c>
      <c r="E27" s="740">
        <v>0</v>
      </c>
      <c r="F27" s="740">
        <v>0</v>
      </c>
      <c r="G27" s="740">
        <v>0</v>
      </c>
      <c r="H27" s="736">
        <v>0</v>
      </c>
      <c r="I27" s="740">
        <v>0</v>
      </c>
      <c r="J27" s="740">
        <v>0</v>
      </c>
      <c r="K27" s="740">
        <v>0</v>
      </c>
      <c r="L27" s="736">
        <v>6230459.5</v>
      </c>
      <c r="M27" s="740">
        <v>0</v>
      </c>
      <c r="N27" s="740">
        <v>0</v>
      </c>
      <c r="O27" s="740">
        <v>0</v>
      </c>
      <c r="P27" s="740">
        <v>0</v>
      </c>
      <c r="Q27" s="740">
        <v>0</v>
      </c>
      <c r="R27" s="740">
        <v>0</v>
      </c>
      <c r="S27" s="740">
        <v>0</v>
      </c>
      <c r="T27" s="736">
        <v>0</v>
      </c>
      <c r="U27" s="740">
        <v>0</v>
      </c>
      <c r="V27" s="740">
        <v>0</v>
      </c>
      <c r="W27" s="740">
        <v>0</v>
      </c>
      <c r="X27" s="740">
        <v>0</v>
      </c>
      <c r="Y27" s="740">
        <v>0</v>
      </c>
      <c r="Z27" s="740">
        <v>0</v>
      </c>
      <c r="AA27" s="740">
        <v>0</v>
      </c>
      <c r="AB27" s="471"/>
    </row>
    <row r="28" spans="1:28">
      <c r="A28" s="443">
        <v>3.6</v>
      </c>
      <c r="B28" s="472" t="s">
        <v>568</v>
      </c>
      <c r="C28" s="739">
        <v>3024990.5999999978</v>
      </c>
      <c r="D28" s="736">
        <v>2968661.01</v>
      </c>
      <c r="E28" s="740">
        <v>0</v>
      </c>
      <c r="F28" s="740">
        <v>0</v>
      </c>
      <c r="G28" s="740">
        <v>0</v>
      </c>
      <c r="H28" s="736">
        <v>12050.099999999999</v>
      </c>
      <c r="I28" s="740">
        <v>0</v>
      </c>
      <c r="J28" s="740">
        <v>0</v>
      </c>
      <c r="K28" s="740">
        <v>0</v>
      </c>
      <c r="L28" s="736">
        <v>44279.49</v>
      </c>
      <c r="M28" s="740">
        <v>0</v>
      </c>
      <c r="N28" s="740">
        <v>0</v>
      </c>
      <c r="O28" s="740">
        <v>0</v>
      </c>
      <c r="P28" s="740">
        <v>0</v>
      </c>
      <c r="Q28" s="740">
        <v>0</v>
      </c>
      <c r="R28" s="740">
        <v>0</v>
      </c>
      <c r="S28" s="740">
        <v>0</v>
      </c>
      <c r="T28" s="736">
        <v>0</v>
      </c>
      <c r="U28" s="740">
        <v>0</v>
      </c>
      <c r="V28" s="740">
        <v>0</v>
      </c>
      <c r="W28" s="740">
        <v>0</v>
      </c>
      <c r="X28" s="740">
        <v>0</v>
      </c>
      <c r="Y28" s="740">
        <v>0</v>
      </c>
      <c r="Z28" s="740">
        <v>0</v>
      </c>
      <c r="AA28" s="740">
        <v>0</v>
      </c>
      <c r="AB28" s="471"/>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A22"/>
  <sheetViews>
    <sheetView showGridLines="0" zoomScale="80" zoomScaleNormal="80" workbookViewId="0">
      <selection activeCell="C67" sqref="C67"/>
    </sheetView>
  </sheetViews>
  <sheetFormatPr defaultColWidth="9.109375" defaultRowHeight="12"/>
  <cols>
    <col min="1" max="1" width="11.88671875" style="454" bestFit="1" customWidth="1"/>
    <col min="2" max="2" width="90.33203125" style="454" bestFit="1" customWidth="1"/>
    <col min="3" max="3" width="20.109375" style="454" customWidth="1"/>
    <col min="4" max="4" width="22.33203125" style="454" customWidth="1"/>
    <col min="5" max="7" width="17.109375" style="454" customWidth="1"/>
    <col min="8" max="8" width="22.33203125" style="454" customWidth="1"/>
    <col min="9" max="10" width="17.109375" style="454" customWidth="1"/>
    <col min="11" max="27" width="22.33203125" style="454" customWidth="1"/>
    <col min="28" max="16384" width="9.109375" style="454"/>
  </cols>
  <sheetData>
    <row r="1" spans="1:27" ht="13.8">
      <c r="A1" s="344" t="s">
        <v>108</v>
      </c>
      <c r="B1" s="287" t="str">
        <f>Info!C2</f>
        <v>სს "ხალიკ ბანკი საქართველო"</v>
      </c>
    </row>
    <row r="2" spans="1:27">
      <c r="A2" s="346" t="s">
        <v>109</v>
      </c>
      <c r="B2" s="348">
        <f>'1. key ratios'!B2</f>
        <v>45382</v>
      </c>
    </row>
    <row r="3" spans="1:27">
      <c r="A3" s="347" t="s">
        <v>571</v>
      </c>
      <c r="C3" s="456"/>
    </row>
    <row r="4" spans="1:27" ht="12.6" thickBot="1">
      <c r="A4" s="347"/>
      <c r="B4" s="456"/>
      <c r="C4" s="456"/>
    </row>
    <row r="5" spans="1:27" s="485" customFormat="1" ht="13.5" customHeight="1">
      <c r="A5" s="879" t="s">
        <v>901</v>
      </c>
      <c r="B5" s="880"/>
      <c r="C5" s="876" t="s">
        <v>572</v>
      </c>
      <c r="D5" s="877"/>
      <c r="E5" s="877"/>
      <c r="F5" s="877"/>
      <c r="G5" s="877"/>
      <c r="H5" s="877"/>
      <c r="I5" s="877"/>
      <c r="J5" s="877"/>
      <c r="K5" s="877"/>
      <c r="L5" s="877"/>
      <c r="M5" s="877"/>
      <c r="N5" s="877"/>
      <c r="O5" s="877"/>
      <c r="P5" s="877"/>
      <c r="Q5" s="877"/>
      <c r="R5" s="877"/>
      <c r="S5" s="877"/>
      <c r="T5" s="877"/>
      <c r="U5" s="877"/>
      <c r="V5" s="877"/>
      <c r="W5" s="877"/>
      <c r="X5" s="877"/>
      <c r="Y5" s="877"/>
      <c r="Z5" s="877"/>
      <c r="AA5" s="878"/>
    </row>
    <row r="6" spans="1:27" s="485" customFormat="1" ht="12" customHeight="1">
      <c r="A6" s="881"/>
      <c r="B6" s="882"/>
      <c r="C6" s="886" t="s">
        <v>66</v>
      </c>
      <c r="D6" s="885" t="s">
        <v>892</v>
      </c>
      <c r="E6" s="885"/>
      <c r="F6" s="885"/>
      <c r="G6" s="885"/>
      <c r="H6" s="871" t="s">
        <v>891</v>
      </c>
      <c r="I6" s="872"/>
      <c r="J6" s="872"/>
      <c r="K6" s="872"/>
      <c r="L6" s="481"/>
      <c r="M6" s="853" t="s">
        <v>890</v>
      </c>
      <c r="N6" s="853"/>
      <c r="O6" s="853"/>
      <c r="P6" s="853"/>
      <c r="Q6" s="853"/>
      <c r="R6" s="853"/>
      <c r="S6" s="851"/>
      <c r="T6" s="481"/>
      <c r="U6" s="853" t="s">
        <v>889</v>
      </c>
      <c r="V6" s="853"/>
      <c r="W6" s="853"/>
      <c r="X6" s="853"/>
      <c r="Y6" s="853"/>
      <c r="Z6" s="853"/>
      <c r="AA6" s="875"/>
    </row>
    <row r="7" spans="1:27" s="485" customFormat="1" ht="36">
      <c r="A7" s="883"/>
      <c r="B7" s="884"/>
      <c r="C7" s="887"/>
      <c r="D7" s="479"/>
      <c r="E7" s="475" t="s">
        <v>561</v>
      </c>
      <c r="F7" s="451" t="s">
        <v>887</v>
      </c>
      <c r="G7" s="451" t="s">
        <v>888</v>
      </c>
      <c r="H7" s="506"/>
      <c r="I7" s="475" t="s">
        <v>561</v>
      </c>
      <c r="J7" s="451" t="s">
        <v>887</v>
      </c>
      <c r="K7" s="451" t="s">
        <v>888</v>
      </c>
      <c r="L7" s="476"/>
      <c r="M7" s="475" t="s">
        <v>561</v>
      </c>
      <c r="N7" s="451" t="s">
        <v>900</v>
      </c>
      <c r="O7" s="451" t="s">
        <v>899</v>
      </c>
      <c r="P7" s="451" t="s">
        <v>898</v>
      </c>
      <c r="Q7" s="451" t="s">
        <v>897</v>
      </c>
      <c r="R7" s="451" t="s">
        <v>896</v>
      </c>
      <c r="S7" s="451" t="s">
        <v>882</v>
      </c>
      <c r="T7" s="476"/>
      <c r="U7" s="475" t="s">
        <v>561</v>
      </c>
      <c r="V7" s="451" t="s">
        <v>900</v>
      </c>
      <c r="W7" s="451" t="s">
        <v>899</v>
      </c>
      <c r="X7" s="451" t="s">
        <v>898</v>
      </c>
      <c r="Y7" s="451" t="s">
        <v>897</v>
      </c>
      <c r="Z7" s="451" t="s">
        <v>896</v>
      </c>
      <c r="AA7" s="451" t="s">
        <v>882</v>
      </c>
    </row>
    <row r="8" spans="1:27">
      <c r="A8" s="505">
        <v>1</v>
      </c>
      <c r="B8" s="504" t="s">
        <v>562</v>
      </c>
      <c r="C8" s="741">
        <v>691971507.6585933</v>
      </c>
      <c r="D8" s="734">
        <v>555366221.39174414</v>
      </c>
      <c r="E8" s="734">
        <v>23646849.924367215</v>
      </c>
      <c r="F8" s="734">
        <v>0</v>
      </c>
      <c r="G8" s="734">
        <v>0</v>
      </c>
      <c r="H8" s="734">
        <v>59189813.882789209</v>
      </c>
      <c r="I8" s="734">
        <v>28475646.161323991</v>
      </c>
      <c r="J8" s="734">
        <v>9284910.8208231255</v>
      </c>
      <c r="K8" s="734">
        <v>0</v>
      </c>
      <c r="L8" s="734">
        <v>75323480.113043606</v>
      </c>
      <c r="M8" s="734">
        <v>5423459.4329428365</v>
      </c>
      <c r="N8" s="734">
        <v>9499328.7870190591</v>
      </c>
      <c r="O8" s="734">
        <v>11158412.781849101</v>
      </c>
      <c r="P8" s="734">
        <v>8534552.2364184987</v>
      </c>
      <c r="Q8" s="734">
        <v>7588494.1533409636</v>
      </c>
      <c r="R8" s="734">
        <v>5049177.643873414</v>
      </c>
      <c r="S8" s="734">
        <v>1470927.1992916383</v>
      </c>
      <c r="T8" s="734">
        <v>2091992.2710161945</v>
      </c>
      <c r="U8" s="734">
        <v>0</v>
      </c>
      <c r="V8" s="734">
        <v>0</v>
      </c>
      <c r="W8" s="734">
        <v>0</v>
      </c>
      <c r="X8" s="734">
        <v>39762.588412034012</v>
      </c>
      <c r="Y8" s="734">
        <v>867180.89229127404</v>
      </c>
      <c r="Z8" s="734">
        <v>1125665.4419522909</v>
      </c>
      <c r="AA8" s="742">
        <v>59383.348360595752</v>
      </c>
    </row>
    <row r="9" spans="1:27">
      <c r="A9" s="502">
        <v>1.1000000000000001</v>
      </c>
      <c r="B9" s="503" t="s">
        <v>573</v>
      </c>
      <c r="C9" s="743">
        <v>659206879.69837737</v>
      </c>
      <c r="D9" s="734">
        <v>530289857.24703795</v>
      </c>
      <c r="E9" s="734">
        <v>23419582.914235454</v>
      </c>
      <c r="F9" s="734">
        <v>0</v>
      </c>
      <c r="G9" s="734">
        <v>0</v>
      </c>
      <c r="H9" s="734">
        <v>54104444.946502894</v>
      </c>
      <c r="I9" s="734">
        <v>23552107.796075635</v>
      </c>
      <c r="J9" s="734">
        <v>9244918.0993263666</v>
      </c>
      <c r="K9" s="734">
        <v>0</v>
      </c>
      <c r="L9" s="734">
        <v>73045786.43296808</v>
      </c>
      <c r="M9" s="734">
        <v>5392307.2103818944</v>
      </c>
      <c r="N9" s="734">
        <v>9418351.9202859811</v>
      </c>
      <c r="O9" s="734">
        <v>11039088.264899984</v>
      </c>
      <c r="P9" s="734">
        <v>8371033.698669835</v>
      </c>
      <c r="Q9" s="734">
        <v>6972138.6875105863</v>
      </c>
      <c r="R9" s="734">
        <v>4303930.5380473798</v>
      </c>
      <c r="S9" s="734">
        <v>1258815.7445948366</v>
      </c>
      <c r="T9" s="734">
        <v>1766791.0718684234</v>
      </c>
      <c r="U9" s="734">
        <v>0</v>
      </c>
      <c r="V9" s="734">
        <v>0</v>
      </c>
      <c r="W9" s="734">
        <v>0</v>
      </c>
      <c r="X9" s="734">
        <v>36391.808386243007</v>
      </c>
      <c r="Y9" s="734">
        <v>709582.14</v>
      </c>
      <c r="Z9" s="734">
        <v>961433.77512158477</v>
      </c>
      <c r="AA9" s="742">
        <v>59383.348360595752</v>
      </c>
    </row>
    <row r="10" spans="1:27">
      <c r="A10" s="500" t="s">
        <v>157</v>
      </c>
      <c r="B10" s="501" t="s">
        <v>574</v>
      </c>
      <c r="C10" s="744">
        <v>638451242.04656708</v>
      </c>
      <c r="D10" s="734">
        <v>505984118.63204038</v>
      </c>
      <c r="E10" s="734">
        <v>22208705.483906168</v>
      </c>
      <c r="F10" s="734">
        <v>0</v>
      </c>
      <c r="G10" s="734">
        <v>0</v>
      </c>
      <c r="H10" s="734">
        <v>59004964.433392517</v>
      </c>
      <c r="I10" s="734">
        <v>28441829.840725958</v>
      </c>
      <c r="J10" s="734">
        <v>9244918.0993263666</v>
      </c>
      <c r="K10" s="734">
        <v>0</v>
      </c>
      <c r="L10" s="734">
        <v>71792386.057722852</v>
      </c>
      <c r="M10" s="734">
        <v>5183894.2230055872</v>
      </c>
      <c r="N10" s="734">
        <v>9418351.9202859793</v>
      </c>
      <c r="O10" s="734">
        <v>11039088.264899984</v>
      </c>
      <c r="P10" s="734">
        <v>8371033.6986698341</v>
      </c>
      <c r="Q10" s="734">
        <v>6972138.6875105854</v>
      </c>
      <c r="R10" s="734">
        <v>3240964.9905230254</v>
      </c>
      <c r="S10" s="734">
        <v>1240300.8132252886</v>
      </c>
      <c r="T10" s="734">
        <v>1669772.9234113407</v>
      </c>
      <c r="U10" s="734">
        <v>0</v>
      </c>
      <c r="V10" s="734">
        <v>0</v>
      </c>
      <c r="W10" s="734">
        <v>0</v>
      </c>
      <c r="X10" s="734">
        <v>0</v>
      </c>
      <c r="Y10" s="734">
        <v>709582.14</v>
      </c>
      <c r="Z10" s="734">
        <v>960190.78341134067</v>
      </c>
      <c r="AA10" s="742">
        <v>0</v>
      </c>
    </row>
    <row r="11" spans="1:27">
      <c r="A11" s="499" t="s">
        <v>575</v>
      </c>
      <c r="B11" s="498" t="s">
        <v>576</v>
      </c>
      <c r="C11" s="745">
        <v>437010144.91665852</v>
      </c>
      <c r="D11" s="734">
        <v>352214626.35115504</v>
      </c>
      <c r="E11" s="734">
        <v>9463727.151585862</v>
      </c>
      <c r="F11" s="734">
        <v>0</v>
      </c>
      <c r="G11" s="734">
        <v>0</v>
      </c>
      <c r="H11" s="734">
        <v>36319761.967540443</v>
      </c>
      <c r="I11" s="734">
        <v>11293073.020470146</v>
      </c>
      <c r="J11" s="734">
        <v>5214518.2679193448</v>
      </c>
      <c r="K11" s="734">
        <v>0</v>
      </c>
      <c r="L11" s="734">
        <v>48475756.59796305</v>
      </c>
      <c r="M11" s="734">
        <v>4362676.592000871</v>
      </c>
      <c r="N11" s="734">
        <v>6258770.4749883283</v>
      </c>
      <c r="O11" s="734">
        <v>8789637.9265426006</v>
      </c>
      <c r="P11" s="734">
        <v>5449807.3463928886</v>
      </c>
      <c r="Q11" s="734">
        <v>1458178.1207070295</v>
      </c>
      <c r="R11" s="734">
        <v>1531189.4496032095</v>
      </c>
      <c r="S11" s="734">
        <v>1240300.8132252886</v>
      </c>
      <c r="T11" s="734">
        <v>0</v>
      </c>
      <c r="U11" s="734">
        <v>0</v>
      </c>
      <c r="V11" s="734">
        <v>0</v>
      </c>
      <c r="W11" s="734">
        <v>0</v>
      </c>
      <c r="X11" s="734">
        <v>0</v>
      </c>
      <c r="Y11" s="734">
        <v>0</v>
      </c>
      <c r="Z11" s="734">
        <v>0</v>
      </c>
      <c r="AA11" s="742">
        <v>0</v>
      </c>
    </row>
    <row r="12" spans="1:27">
      <c r="A12" s="499" t="s">
        <v>577</v>
      </c>
      <c r="B12" s="498" t="s">
        <v>578</v>
      </c>
      <c r="C12" s="745">
        <v>118109361.5596831</v>
      </c>
      <c r="D12" s="734">
        <v>87296349.198725298</v>
      </c>
      <c r="E12" s="734">
        <v>8959526.0736715011</v>
      </c>
      <c r="F12" s="734">
        <v>0</v>
      </c>
      <c r="G12" s="734">
        <v>0</v>
      </c>
      <c r="H12" s="734">
        <v>13450843.953836873</v>
      </c>
      <c r="I12" s="734">
        <v>7925706.8104799651</v>
      </c>
      <c r="J12" s="734">
        <v>4030399.8314070217</v>
      </c>
      <c r="K12" s="734">
        <v>0</v>
      </c>
      <c r="L12" s="734">
        <v>16652586.267120928</v>
      </c>
      <c r="M12" s="734">
        <v>357444.14674780815</v>
      </c>
      <c r="N12" s="734">
        <v>2757292.2369485488</v>
      </c>
      <c r="O12" s="734">
        <v>1906553.1380366497</v>
      </c>
      <c r="P12" s="734">
        <v>1466359.452290959</v>
      </c>
      <c r="Q12" s="734">
        <v>5049550.4662247188</v>
      </c>
      <c r="R12" s="734">
        <v>0</v>
      </c>
      <c r="S12" s="734">
        <v>0</v>
      </c>
      <c r="T12" s="734">
        <v>709582.14</v>
      </c>
      <c r="U12" s="734">
        <v>0</v>
      </c>
      <c r="V12" s="734">
        <v>0</v>
      </c>
      <c r="W12" s="734">
        <v>0</v>
      </c>
      <c r="X12" s="734">
        <v>0</v>
      </c>
      <c r="Y12" s="734">
        <v>709582.14</v>
      </c>
      <c r="Z12" s="734">
        <v>0</v>
      </c>
      <c r="AA12" s="742">
        <v>0</v>
      </c>
    </row>
    <row r="13" spans="1:27">
      <c r="A13" s="499" t="s">
        <v>579</v>
      </c>
      <c r="B13" s="498" t="s">
        <v>580</v>
      </c>
      <c r="C13" s="745">
        <v>27173762.097424272</v>
      </c>
      <c r="D13" s="734">
        <v>21523347.160948955</v>
      </c>
      <c r="E13" s="734">
        <v>3735755.6905645737</v>
      </c>
      <c r="F13" s="734">
        <v>0</v>
      </c>
      <c r="G13" s="734">
        <v>0</v>
      </c>
      <c r="H13" s="734">
        <v>482086.96512552665</v>
      </c>
      <c r="I13" s="734">
        <v>482086.96512552665</v>
      </c>
      <c r="J13" s="734">
        <v>0</v>
      </c>
      <c r="K13" s="734">
        <v>0</v>
      </c>
      <c r="L13" s="734">
        <v>5168327.9713497898</v>
      </c>
      <c r="M13" s="734">
        <v>222076.013992422</v>
      </c>
      <c r="N13" s="734">
        <v>402289.20834910264</v>
      </c>
      <c r="O13" s="734">
        <v>342897.20032073313</v>
      </c>
      <c r="P13" s="734">
        <v>1454866.8999859868</v>
      </c>
      <c r="Q13" s="734">
        <v>464410.10057883692</v>
      </c>
      <c r="R13" s="734">
        <v>1709775.5409198157</v>
      </c>
      <c r="S13" s="734">
        <v>0</v>
      </c>
      <c r="T13" s="734">
        <v>0</v>
      </c>
      <c r="U13" s="734">
        <v>0</v>
      </c>
      <c r="V13" s="734">
        <v>0</v>
      </c>
      <c r="W13" s="734">
        <v>0</v>
      </c>
      <c r="X13" s="734">
        <v>0</v>
      </c>
      <c r="Y13" s="734">
        <v>0</v>
      </c>
      <c r="Z13" s="734">
        <v>0</v>
      </c>
      <c r="AA13" s="742">
        <v>0</v>
      </c>
    </row>
    <row r="14" spans="1:27">
      <c r="A14" s="499" t="s">
        <v>581</v>
      </c>
      <c r="B14" s="498" t="s">
        <v>582</v>
      </c>
      <c r="C14" s="745">
        <v>56157973.472801208</v>
      </c>
      <c r="D14" s="734">
        <v>44949795.921211109</v>
      </c>
      <c r="E14" s="734">
        <v>49696.568084234103</v>
      </c>
      <c r="F14" s="734">
        <v>0</v>
      </c>
      <c r="G14" s="734">
        <v>0</v>
      </c>
      <c r="H14" s="734">
        <v>8752271.5468896758</v>
      </c>
      <c r="I14" s="734">
        <v>8740963.0446503218</v>
      </c>
      <c r="J14" s="734">
        <v>0</v>
      </c>
      <c r="K14" s="734">
        <v>0</v>
      </c>
      <c r="L14" s="734">
        <v>1495715.2212890796</v>
      </c>
      <c r="M14" s="734">
        <v>241697.47026448604</v>
      </c>
      <c r="N14" s="734">
        <v>0</v>
      </c>
      <c r="O14" s="734">
        <v>0</v>
      </c>
      <c r="P14" s="734">
        <v>0</v>
      </c>
      <c r="Q14" s="734">
        <v>0</v>
      </c>
      <c r="R14" s="734">
        <v>0</v>
      </c>
      <c r="S14" s="734">
        <v>0</v>
      </c>
      <c r="T14" s="734">
        <v>960190.78341134067</v>
      </c>
      <c r="U14" s="734">
        <v>0</v>
      </c>
      <c r="V14" s="734">
        <v>0</v>
      </c>
      <c r="W14" s="734">
        <v>0</v>
      </c>
      <c r="X14" s="734">
        <v>0</v>
      </c>
      <c r="Y14" s="734">
        <v>0</v>
      </c>
      <c r="Z14" s="734">
        <v>960190.78341134067</v>
      </c>
      <c r="AA14" s="742">
        <v>0</v>
      </c>
    </row>
    <row r="15" spans="1:27">
      <c r="A15" s="497">
        <v>1.2</v>
      </c>
      <c r="B15" s="495" t="s">
        <v>895</v>
      </c>
      <c r="C15" s="746">
        <v>15871154.899999995</v>
      </c>
      <c r="D15" s="734">
        <v>3949013.6099999975</v>
      </c>
      <c r="E15" s="734">
        <v>387287.91999999993</v>
      </c>
      <c r="F15" s="734">
        <v>0</v>
      </c>
      <c r="G15" s="734">
        <v>0</v>
      </c>
      <c r="H15" s="734">
        <v>871678.27999999945</v>
      </c>
      <c r="I15" s="734">
        <v>159004.06999999995</v>
      </c>
      <c r="J15" s="734">
        <v>205484.39</v>
      </c>
      <c r="K15" s="734">
        <v>0</v>
      </c>
      <c r="L15" s="734">
        <v>10302713.559999999</v>
      </c>
      <c r="M15" s="734">
        <v>474083.87999999995</v>
      </c>
      <c r="N15" s="734">
        <v>955997.63000000024</v>
      </c>
      <c r="O15" s="734">
        <v>1458356.6399999992</v>
      </c>
      <c r="P15" s="734">
        <v>1092820.3000000003</v>
      </c>
      <c r="Q15" s="734">
        <v>1385729.5399999998</v>
      </c>
      <c r="R15" s="734">
        <v>1727978.21</v>
      </c>
      <c r="S15" s="734">
        <v>23785.119999999999</v>
      </c>
      <c r="T15" s="734">
        <v>747749.45000000007</v>
      </c>
      <c r="U15" s="734">
        <v>0</v>
      </c>
      <c r="V15" s="734">
        <v>0</v>
      </c>
      <c r="W15" s="734">
        <v>0</v>
      </c>
      <c r="X15" s="734">
        <v>6943.56</v>
      </c>
      <c r="Y15" s="734">
        <v>72990.67</v>
      </c>
      <c r="Z15" s="734">
        <v>656484.88</v>
      </c>
      <c r="AA15" s="742">
        <v>11330.34</v>
      </c>
    </row>
    <row r="16" spans="1:27">
      <c r="A16" s="496">
        <v>1.3</v>
      </c>
      <c r="B16" s="495" t="s">
        <v>583</v>
      </c>
      <c r="C16" s="747">
        <v>0</v>
      </c>
      <c r="D16" s="748">
        <v>0</v>
      </c>
      <c r="E16" s="748">
        <v>0</v>
      </c>
      <c r="F16" s="748">
        <v>0</v>
      </c>
      <c r="G16" s="748">
        <v>0</v>
      </c>
      <c r="H16" s="748">
        <v>0</v>
      </c>
      <c r="I16" s="748">
        <v>0</v>
      </c>
      <c r="J16" s="748">
        <v>0</v>
      </c>
      <c r="K16" s="748">
        <v>0</v>
      </c>
      <c r="L16" s="748">
        <v>0</v>
      </c>
      <c r="M16" s="748">
        <v>0</v>
      </c>
      <c r="N16" s="748">
        <v>0</v>
      </c>
      <c r="O16" s="748">
        <v>0</v>
      </c>
      <c r="P16" s="748">
        <v>0</v>
      </c>
      <c r="Q16" s="748">
        <v>0</v>
      </c>
      <c r="R16" s="748">
        <v>0</v>
      </c>
      <c r="S16" s="748">
        <v>0</v>
      </c>
      <c r="T16" s="748">
        <v>0</v>
      </c>
      <c r="U16" s="748">
        <v>0</v>
      </c>
      <c r="V16" s="748">
        <v>0</v>
      </c>
      <c r="W16" s="748">
        <v>0</v>
      </c>
      <c r="X16" s="748">
        <v>0</v>
      </c>
      <c r="Y16" s="748">
        <v>0</v>
      </c>
      <c r="Z16" s="748">
        <v>0</v>
      </c>
      <c r="AA16" s="749">
        <v>0</v>
      </c>
    </row>
    <row r="17" spans="1:27" s="485" customFormat="1" ht="24">
      <c r="A17" s="493" t="s">
        <v>584</v>
      </c>
      <c r="B17" s="494" t="s">
        <v>585</v>
      </c>
      <c r="C17" s="750">
        <v>642556115.23864114</v>
      </c>
      <c r="D17" s="735">
        <v>512112529.9350462</v>
      </c>
      <c r="E17" s="735">
        <v>21943963.498259742</v>
      </c>
      <c r="F17" s="735">
        <v>0</v>
      </c>
      <c r="G17" s="735">
        <v>0</v>
      </c>
      <c r="H17" s="735">
        <v>57703303.836502887</v>
      </c>
      <c r="I17" s="735">
        <v>27150966.686075639</v>
      </c>
      <c r="J17" s="735">
        <v>9244918.0993263666</v>
      </c>
      <c r="K17" s="735">
        <v>0</v>
      </c>
      <c r="L17" s="735">
        <v>71557577.137091935</v>
      </c>
      <c r="M17" s="735">
        <v>5129497.2627411019</v>
      </c>
      <c r="N17" s="735">
        <v>9418351.9202859811</v>
      </c>
      <c r="O17" s="735">
        <v>11039088.264899986</v>
      </c>
      <c r="P17" s="735">
        <v>8371033.698669835</v>
      </c>
      <c r="Q17" s="735">
        <v>6972138.6875105863</v>
      </c>
      <c r="R17" s="735">
        <v>3234598.5416018367</v>
      </c>
      <c r="S17" s="735">
        <v>1240300.8132252886</v>
      </c>
      <c r="T17" s="735">
        <v>1182704.33</v>
      </c>
      <c r="U17" s="735">
        <v>0</v>
      </c>
      <c r="V17" s="735">
        <v>0</v>
      </c>
      <c r="W17" s="735">
        <v>0</v>
      </c>
      <c r="X17" s="735">
        <v>0</v>
      </c>
      <c r="Y17" s="735">
        <v>709582.14</v>
      </c>
      <c r="Z17" s="735">
        <v>473122.19</v>
      </c>
      <c r="AA17" s="751">
        <v>0</v>
      </c>
    </row>
    <row r="18" spans="1:27" s="485" customFormat="1" ht="24">
      <c r="A18" s="490" t="s">
        <v>586</v>
      </c>
      <c r="B18" s="491" t="s">
        <v>587</v>
      </c>
      <c r="C18" s="752">
        <v>626622447.16206515</v>
      </c>
      <c r="D18" s="735">
        <v>499792136.31613654</v>
      </c>
      <c r="E18" s="735">
        <v>21943963.498259742</v>
      </c>
      <c r="F18" s="735">
        <v>0</v>
      </c>
      <c r="G18" s="735">
        <v>0</v>
      </c>
      <c r="H18" s="735">
        <v>54090029.37883658</v>
      </c>
      <c r="I18" s="735">
        <v>23552107.796075638</v>
      </c>
      <c r="J18" s="735">
        <v>9244918.0993263666</v>
      </c>
      <c r="K18" s="735">
        <v>0</v>
      </c>
      <c r="L18" s="735">
        <v>71557577.137091935</v>
      </c>
      <c r="M18" s="735">
        <v>5129497.2627411019</v>
      </c>
      <c r="N18" s="735">
        <v>9418351.9202859811</v>
      </c>
      <c r="O18" s="735">
        <v>11039088.264899986</v>
      </c>
      <c r="P18" s="735">
        <v>8371033.698669835</v>
      </c>
      <c r="Q18" s="735">
        <v>6972138.6875105863</v>
      </c>
      <c r="R18" s="735">
        <v>3234598.5416018367</v>
      </c>
      <c r="S18" s="735">
        <v>1240300.8132252886</v>
      </c>
      <c r="T18" s="735">
        <v>1182704.33</v>
      </c>
      <c r="U18" s="735">
        <v>0</v>
      </c>
      <c r="V18" s="735">
        <v>0</v>
      </c>
      <c r="W18" s="735">
        <v>0</v>
      </c>
      <c r="X18" s="735">
        <v>0</v>
      </c>
      <c r="Y18" s="735">
        <v>709582.14</v>
      </c>
      <c r="Z18" s="735">
        <v>473122.19</v>
      </c>
      <c r="AA18" s="751">
        <v>0</v>
      </c>
    </row>
    <row r="19" spans="1:27" s="485" customFormat="1">
      <c r="A19" s="493" t="s">
        <v>588</v>
      </c>
      <c r="B19" s="492" t="s">
        <v>589</v>
      </c>
      <c r="C19" s="753">
        <v>776948113.64135945</v>
      </c>
      <c r="D19" s="735">
        <v>606856931.21495438</v>
      </c>
      <c r="E19" s="735">
        <v>16145166.821740251</v>
      </c>
      <c r="F19" s="735">
        <v>0</v>
      </c>
      <c r="G19" s="735">
        <v>0</v>
      </c>
      <c r="H19" s="735">
        <v>72852018.253497124</v>
      </c>
      <c r="I19" s="735">
        <v>18688121.073924366</v>
      </c>
      <c r="J19" s="735">
        <v>21890102.800673638</v>
      </c>
      <c r="K19" s="735">
        <v>0</v>
      </c>
      <c r="L19" s="735">
        <v>96970411.70290795</v>
      </c>
      <c r="M19" s="735">
        <v>11757168.2972589</v>
      </c>
      <c r="N19" s="735">
        <v>13537816.11971402</v>
      </c>
      <c r="O19" s="735">
        <v>12086743.53510002</v>
      </c>
      <c r="P19" s="735">
        <v>9047269.6813301668</v>
      </c>
      <c r="Q19" s="735">
        <v>3930276.3524894142</v>
      </c>
      <c r="R19" s="735">
        <v>5779485.9483981626</v>
      </c>
      <c r="S19" s="735">
        <v>15457070.736774713</v>
      </c>
      <c r="T19" s="735">
        <v>268752.46999999997</v>
      </c>
      <c r="U19" s="735">
        <v>0</v>
      </c>
      <c r="V19" s="735">
        <v>0</v>
      </c>
      <c r="W19" s="735">
        <v>0</v>
      </c>
      <c r="X19" s="735">
        <v>0</v>
      </c>
      <c r="Y19" s="735">
        <v>268752.46999999997</v>
      </c>
      <c r="Z19" s="735">
        <v>0</v>
      </c>
      <c r="AA19" s="751">
        <v>0</v>
      </c>
    </row>
    <row r="20" spans="1:27" s="485" customFormat="1">
      <c r="A20" s="490" t="s">
        <v>590</v>
      </c>
      <c r="B20" s="491" t="s">
        <v>591</v>
      </c>
      <c r="C20" s="752">
        <v>723764747.0279355</v>
      </c>
      <c r="D20" s="735">
        <v>560525983.75386405</v>
      </c>
      <c r="E20" s="735">
        <v>14582004.931740249</v>
      </c>
      <c r="F20" s="735">
        <v>0</v>
      </c>
      <c r="G20" s="735">
        <v>0</v>
      </c>
      <c r="H20" s="735">
        <v>69010149.511163443</v>
      </c>
      <c r="I20" s="735">
        <v>16641767.253924364</v>
      </c>
      <c r="J20" s="735">
        <v>21890102.800673638</v>
      </c>
      <c r="K20" s="735">
        <v>0</v>
      </c>
      <c r="L20" s="735">
        <v>93959861.292907923</v>
      </c>
      <c r="M20" s="735">
        <v>11757168.267258899</v>
      </c>
      <c r="N20" s="735">
        <v>13537816.11971402</v>
      </c>
      <c r="O20" s="735">
        <v>12086743.53510002</v>
      </c>
      <c r="P20" s="735">
        <v>9047269.6813301668</v>
      </c>
      <c r="Q20" s="735">
        <v>3930276.3524894142</v>
      </c>
      <c r="R20" s="735">
        <v>4304270.0883981641</v>
      </c>
      <c r="S20" s="735">
        <v>15457070.736774713</v>
      </c>
      <c r="T20" s="735">
        <v>268752.46999999997</v>
      </c>
      <c r="U20" s="735">
        <v>0</v>
      </c>
      <c r="V20" s="735">
        <v>0</v>
      </c>
      <c r="W20" s="735">
        <v>0</v>
      </c>
      <c r="X20" s="735">
        <v>0</v>
      </c>
      <c r="Y20" s="735">
        <v>268752.46999999997</v>
      </c>
      <c r="Z20" s="735">
        <v>0</v>
      </c>
      <c r="AA20" s="751">
        <v>0</v>
      </c>
    </row>
    <row r="21" spans="1:27" s="485" customFormat="1">
      <c r="A21" s="489">
        <v>1.4</v>
      </c>
      <c r="B21" s="488" t="s">
        <v>680</v>
      </c>
      <c r="C21" s="754">
        <v>217441.42260550021</v>
      </c>
      <c r="D21" s="735">
        <v>217441.42260550021</v>
      </c>
      <c r="E21" s="735">
        <v>0</v>
      </c>
      <c r="F21" s="735">
        <v>0</v>
      </c>
      <c r="G21" s="735">
        <v>0</v>
      </c>
      <c r="H21" s="735">
        <v>0</v>
      </c>
      <c r="I21" s="735">
        <v>0</v>
      </c>
      <c r="J21" s="735">
        <v>0</v>
      </c>
      <c r="K21" s="735">
        <v>0</v>
      </c>
      <c r="L21" s="735">
        <v>0</v>
      </c>
      <c r="M21" s="735">
        <v>0</v>
      </c>
      <c r="N21" s="735">
        <v>0</v>
      </c>
      <c r="O21" s="735">
        <v>0</v>
      </c>
      <c r="P21" s="735">
        <v>0</v>
      </c>
      <c r="Q21" s="735">
        <v>0</v>
      </c>
      <c r="R21" s="735">
        <v>0</v>
      </c>
      <c r="S21" s="735">
        <v>0</v>
      </c>
      <c r="T21" s="735">
        <v>0</v>
      </c>
      <c r="U21" s="735">
        <v>0</v>
      </c>
      <c r="V21" s="735">
        <v>0</v>
      </c>
      <c r="W21" s="735">
        <v>0</v>
      </c>
      <c r="X21" s="735">
        <v>0</v>
      </c>
      <c r="Y21" s="735">
        <v>0</v>
      </c>
      <c r="Z21" s="735">
        <v>0</v>
      </c>
      <c r="AA21" s="751">
        <v>0</v>
      </c>
    </row>
    <row r="22" spans="1:27" s="485" customFormat="1" ht="12.6" thickBot="1">
      <c r="A22" s="487">
        <v>1.5</v>
      </c>
      <c r="B22" s="486" t="s">
        <v>681</v>
      </c>
      <c r="C22" s="755">
        <v>0</v>
      </c>
      <c r="D22" s="756">
        <v>0</v>
      </c>
      <c r="E22" s="756">
        <v>0</v>
      </c>
      <c r="F22" s="756">
        <v>0</v>
      </c>
      <c r="G22" s="756">
        <v>0</v>
      </c>
      <c r="H22" s="756">
        <v>0</v>
      </c>
      <c r="I22" s="756">
        <v>0</v>
      </c>
      <c r="J22" s="756">
        <v>0</v>
      </c>
      <c r="K22" s="756">
        <v>0</v>
      </c>
      <c r="L22" s="756">
        <v>0</v>
      </c>
      <c r="M22" s="756">
        <v>0</v>
      </c>
      <c r="N22" s="756">
        <v>0</v>
      </c>
      <c r="O22" s="756">
        <v>0</v>
      </c>
      <c r="P22" s="756">
        <v>0</v>
      </c>
      <c r="Q22" s="756">
        <v>0</v>
      </c>
      <c r="R22" s="756">
        <v>0</v>
      </c>
      <c r="S22" s="756">
        <v>0</v>
      </c>
      <c r="T22" s="756">
        <v>0</v>
      </c>
      <c r="U22" s="756">
        <v>0</v>
      </c>
      <c r="V22" s="756">
        <v>0</v>
      </c>
      <c r="W22" s="756">
        <v>0</v>
      </c>
      <c r="X22" s="756">
        <v>0</v>
      </c>
      <c r="Y22" s="756">
        <v>0</v>
      </c>
      <c r="Z22" s="756">
        <v>0</v>
      </c>
      <c r="AA22" s="757">
        <v>0</v>
      </c>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5"/>
  <sheetViews>
    <sheetView showGridLines="0" zoomScale="80" zoomScaleNormal="80" workbookViewId="0">
      <selection activeCell="C67" sqref="C67"/>
    </sheetView>
  </sheetViews>
  <sheetFormatPr defaultColWidth="9.109375" defaultRowHeight="12"/>
  <cols>
    <col min="1" max="1" width="11.88671875" style="454" bestFit="1" customWidth="1"/>
    <col min="2" max="2" width="93.44140625" style="454" customWidth="1"/>
    <col min="3" max="3" width="14.5546875" style="454" customWidth="1"/>
    <col min="4" max="5" width="16.109375" style="454" customWidth="1"/>
    <col min="6" max="6" width="16.109375" style="507" customWidth="1"/>
    <col min="7" max="7" width="25.33203125" style="507" customWidth="1"/>
    <col min="8" max="8" width="16.109375" style="454" customWidth="1"/>
    <col min="9" max="11" width="16.109375" style="507" customWidth="1"/>
    <col min="12" max="12" width="26.33203125" style="507" customWidth="1"/>
    <col min="13" max="16384" width="9.109375" style="454"/>
  </cols>
  <sheetData>
    <row r="1" spans="1:12" ht="13.8">
      <c r="A1" s="344" t="s">
        <v>108</v>
      </c>
      <c r="B1" s="287" t="str">
        <f>Info!C2</f>
        <v>სს "ხალიკ ბანკი საქართველო"</v>
      </c>
      <c r="F1" s="454"/>
      <c r="G1" s="454"/>
      <c r="I1" s="454"/>
      <c r="J1" s="454"/>
      <c r="K1" s="454"/>
      <c r="L1" s="454"/>
    </row>
    <row r="2" spans="1:12">
      <c r="A2" s="346" t="s">
        <v>109</v>
      </c>
      <c r="B2" s="348">
        <f>'1. key ratios'!B2</f>
        <v>45382</v>
      </c>
      <c r="F2" s="454"/>
      <c r="G2" s="454"/>
      <c r="I2" s="454"/>
      <c r="J2" s="454"/>
      <c r="K2" s="454"/>
      <c r="L2" s="454"/>
    </row>
    <row r="3" spans="1:12">
      <c r="A3" s="347" t="s">
        <v>594</v>
      </c>
      <c r="F3" s="454"/>
      <c r="G3" s="454"/>
      <c r="I3" s="454"/>
      <c r="J3" s="454"/>
      <c r="K3" s="454"/>
      <c r="L3" s="454"/>
    </row>
    <row r="4" spans="1:12">
      <c r="F4" s="454"/>
      <c r="G4" s="454"/>
      <c r="I4" s="454"/>
      <c r="J4" s="454"/>
      <c r="K4" s="454"/>
      <c r="L4" s="454"/>
    </row>
    <row r="5" spans="1:12" ht="37.5" customHeight="1">
      <c r="A5" s="837" t="s">
        <v>595</v>
      </c>
      <c r="B5" s="838"/>
      <c r="C5" s="888" t="s">
        <v>596</v>
      </c>
      <c r="D5" s="889"/>
      <c r="E5" s="889"/>
      <c r="F5" s="889"/>
      <c r="G5" s="889"/>
      <c r="H5" s="890" t="s">
        <v>907</v>
      </c>
      <c r="I5" s="891"/>
      <c r="J5" s="891"/>
      <c r="K5" s="891"/>
      <c r="L5" s="892"/>
    </row>
    <row r="6" spans="1:12" ht="39.6" customHeight="1">
      <c r="A6" s="841"/>
      <c r="B6" s="842"/>
      <c r="C6" s="354"/>
      <c r="D6" s="452" t="s">
        <v>892</v>
      </c>
      <c r="E6" s="452" t="s">
        <v>891</v>
      </c>
      <c r="F6" s="452" t="s">
        <v>890</v>
      </c>
      <c r="G6" s="452" t="s">
        <v>889</v>
      </c>
      <c r="H6" s="510"/>
      <c r="I6" s="452" t="s">
        <v>892</v>
      </c>
      <c r="J6" s="452" t="s">
        <v>891</v>
      </c>
      <c r="K6" s="452" t="s">
        <v>890</v>
      </c>
      <c r="L6" s="452" t="s">
        <v>889</v>
      </c>
    </row>
    <row r="7" spans="1:12">
      <c r="A7" s="443">
        <v>1</v>
      </c>
      <c r="B7" s="458" t="s">
        <v>518</v>
      </c>
      <c r="C7" s="758">
        <v>11172299.700000001</v>
      </c>
      <c r="D7" s="758">
        <v>9913644.2100000009</v>
      </c>
      <c r="E7" s="758">
        <v>179446.17</v>
      </c>
      <c r="F7" s="758">
        <v>1079209.32</v>
      </c>
      <c r="G7" s="758">
        <v>0</v>
      </c>
      <c r="H7" s="758">
        <v>361429.94</v>
      </c>
      <c r="I7" s="758">
        <v>83953.689999999988</v>
      </c>
      <c r="J7" s="758">
        <v>27455.72</v>
      </c>
      <c r="K7" s="758">
        <v>250020.53000000003</v>
      </c>
      <c r="L7" s="758">
        <v>0</v>
      </c>
    </row>
    <row r="8" spans="1:12">
      <c r="A8" s="443">
        <v>2</v>
      </c>
      <c r="B8" s="458" t="s">
        <v>519</v>
      </c>
      <c r="C8" s="758">
        <v>38102148.219999999</v>
      </c>
      <c r="D8" s="734">
        <v>35020844.399999999</v>
      </c>
      <c r="E8" s="734">
        <v>309131.91000000003</v>
      </c>
      <c r="F8" s="759">
        <v>2712788.56</v>
      </c>
      <c r="G8" s="759">
        <v>59383.35</v>
      </c>
      <c r="H8" s="734">
        <v>1369434.4900000002</v>
      </c>
      <c r="I8" s="759">
        <v>407607.04000000004</v>
      </c>
      <c r="J8" s="759">
        <v>23528.93</v>
      </c>
      <c r="K8" s="759">
        <v>926968.18000000017</v>
      </c>
      <c r="L8" s="759">
        <v>11330.34</v>
      </c>
    </row>
    <row r="9" spans="1:12">
      <c r="A9" s="443">
        <v>3</v>
      </c>
      <c r="B9" s="458" t="s">
        <v>868</v>
      </c>
      <c r="C9" s="758">
        <v>0</v>
      </c>
      <c r="D9" s="734">
        <v>0</v>
      </c>
      <c r="E9" s="734">
        <v>0</v>
      </c>
      <c r="F9" s="760">
        <v>0</v>
      </c>
      <c r="G9" s="760">
        <v>0</v>
      </c>
      <c r="H9" s="734">
        <v>0</v>
      </c>
      <c r="I9" s="760">
        <v>0</v>
      </c>
      <c r="J9" s="760">
        <v>0</v>
      </c>
      <c r="K9" s="760">
        <v>0</v>
      </c>
      <c r="L9" s="760">
        <v>0</v>
      </c>
    </row>
    <row r="10" spans="1:12">
      <c r="A10" s="443">
        <v>4</v>
      </c>
      <c r="B10" s="458" t="s">
        <v>520</v>
      </c>
      <c r="C10" s="758">
        <v>32651441.390000001</v>
      </c>
      <c r="D10" s="734">
        <v>25513501.18</v>
      </c>
      <c r="E10" s="734">
        <v>3281564.87</v>
      </c>
      <c r="F10" s="760">
        <v>3856375.3400000003</v>
      </c>
      <c r="G10" s="760">
        <v>0</v>
      </c>
      <c r="H10" s="734">
        <v>371864.51</v>
      </c>
      <c r="I10" s="760">
        <v>45504.83</v>
      </c>
      <c r="J10" s="760">
        <v>11604.82</v>
      </c>
      <c r="K10" s="760">
        <v>314754.86</v>
      </c>
      <c r="L10" s="760">
        <v>0</v>
      </c>
    </row>
    <row r="11" spans="1:12">
      <c r="A11" s="443">
        <v>5</v>
      </c>
      <c r="B11" s="458" t="s">
        <v>521</v>
      </c>
      <c r="C11" s="758">
        <v>115875774.3</v>
      </c>
      <c r="D11" s="734">
        <v>89268323.569999993</v>
      </c>
      <c r="E11" s="734">
        <v>11815896.779999999</v>
      </c>
      <c r="F11" s="760">
        <v>14668671.770000001</v>
      </c>
      <c r="G11" s="760">
        <v>122882.18</v>
      </c>
      <c r="H11" s="734">
        <v>1499300.7699999998</v>
      </c>
      <c r="I11" s="760">
        <v>169106.45</v>
      </c>
      <c r="J11" s="760">
        <v>62274.96</v>
      </c>
      <c r="K11" s="760">
        <v>1253271.7999999998</v>
      </c>
      <c r="L11" s="760">
        <v>14647.56</v>
      </c>
    </row>
    <row r="12" spans="1:12">
      <c r="A12" s="443">
        <v>6</v>
      </c>
      <c r="B12" s="458" t="s">
        <v>522</v>
      </c>
      <c r="C12" s="758">
        <v>22553876.879999999</v>
      </c>
      <c r="D12" s="734">
        <v>19032777.649999999</v>
      </c>
      <c r="E12" s="734">
        <v>3172077.46</v>
      </c>
      <c r="F12" s="760">
        <v>348599.44</v>
      </c>
      <c r="G12" s="760">
        <v>422.33</v>
      </c>
      <c r="H12" s="734">
        <v>182769.75</v>
      </c>
      <c r="I12" s="760">
        <v>54476.540000000008</v>
      </c>
      <c r="J12" s="760">
        <v>35100.76</v>
      </c>
      <c r="K12" s="760">
        <v>93120.739999999991</v>
      </c>
      <c r="L12" s="760">
        <v>71.709999999999994</v>
      </c>
    </row>
    <row r="13" spans="1:12">
      <c r="A13" s="443">
        <v>7</v>
      </c>
      <c r="B13" s="458" t="s">
        <v>523</v>
      </c>
      <c r="C13" s="758">
        <v>6835737.4100000001</v>
      </c>
      <c r="D13" s="734">
        <v>1697957.07</v>
      </c>
      <c r="E13" s="734">
        <v>0</v>
      </c>
      <c r="F13" s="760">
        <v>5137780.34</v>
      </c>
      <c r="G13" s="760">
        <v>0</v>
      </c>
      <c r="H13" s="734">
        <v>1064325.2899999998</v>
      </c>
      <c r="I13" s="760">
        <v>2802.6800000000003</v>
      </c>
      <c r="J13" s="760">
        <v>0</v>
      </c>
      <c r="K13" s="760">
        <v>1061522.6099999999</v>
      </c>
      <c r="L13" s="760">
        <v>0</v>
      </c>
    </row>
    <row r="14" spans="1:12">
      <c r="A14" s="443">
        <v>8</v>
      </c>
      <c r="B14" s="458" t="s">
        <v>524</v>
      </c>
      <c r="C14" s="758">
        <v>4239001.63</v>
      </c>
      <c r="D14" s="734">
        <v>4112405.7800000003</v>
      </c>
      <c r="E14" s="734">
        <v>62738.17</v>
      </c>
      <c r="F14" s="760">
        <v>63857.679999999993</v>
      </c>
      <c r="G14" s="760">
        <v>0</v>
      </c>
      <c r="H14" s="734">
        <v>36165.08</v>
      </c>
      <c r="I14" s="760">
        <v>8651.23</v>
      </c>
      <c r="J14" s="760">
        <v>11687.96</v>
      </c>
      <c r="K14" s="760">
        <v>15825.89</v>
      </c>
      <c r="L14" s="760">
        <v>0</v>
      </c>
    </row>
    <row r="15" spans="1:12">
      <c r="A15" s="443">
        <v>9</v>
      </c>
      <c r="B15" s="458" t="s">
        <v>525</v>
      </c>
      <c r="C15" s="758">
        <v>5651306.5300000003</v>
      </c>
      <c r="D15" s="734">
        <v>1653099.53</v>
      </c>
      <c r="E15" s="734">
        <v>908276.35</v>
      </c>
      <c r="F15" s="760">
        <v>3089930.6500000004</v>
      </c>
      <c r="G15" s="760">
        <v>0</v>
      </c>
      <c r="H15" s="734">
        <v>32874.11</v>
      </c>
      <c r="I15" s="760">
        <v>7267.53</v>
      </c>
      <c r="J15" s="760">
        <v>10445.58</v>
      </c>
      <c r="K15" s="760">
        <v>15161</v>
      </c>
      <c r="L15" s="760">
        <v>0</v>
      </c>
    </row>
    <row r="16" spans="1:12">
      <c r="A16" s="443">
        <v>10</v>
      </c>
      <c r="B16" s="458" t="s">
        <v>526</v>
      </c>
      <c r="C16" s="758">
        <v>1191514.3999999999</v>
      </c>
      <c r="D16" s="734">
        <v>1191514.3999999999</v>
      </c>
      <c r="E16" s="734">
        <v>0</v>
      </c>
      <c r="F16" s="760">
        <v>0</v>
      </c>
      <c r="G16" s="760">
        <v>0</v>
      </c>
      <c r="H16" s="734">
        <v>5942.89</v>
      </c>
      <c r="I16" s="760">
        <v>5942.89</v>
      </c>
      <c r="J16" s="760">
        <v>0</v>
      </c>
      <c r="K16" s="760">
        <v>0</v>
      </c>
      <c r="L16" s="760">
        <v>0</v>
      </c>
    </row>
    <row r="17" spans="1:12">
      <c r="A17" s="443">
        <v>11</v>
      </c>
      <c r="B17" s="458" t="s">
        <v>527</v>
      </c>
      <c r="C17" s="758">
        <v>13207916.019999998</v>
      </c>
      <c r="D17" s="734">
        <v>4414018.1899999995</v>
      </c>
      <c r="E17" s="734">
        <v>8786197.209999999</v>
      </c>
      <c r="F17" s="760">
        <v>7700.62</v>
      </c>
      <c r="G17" s="760">
        <v>0</v>
      </c>
      <c r="H17" s="734">
        <v>446704.33999999997</v>
      </c>
      <c r="I17" s="760">
        <v>21637.670000000002</v>
      </c>
      <c r="J17" s="760">
        <v>417366.05</v>
      </c>
      <c r="K17" s="760">
        <v>7700.62</v>
      </c>
      <c r="L17" s="760">
        <v>0</v>
      </c>
    </row>
    <row r="18" spans="1:12">
      <c r="A18" s="443">
        <v>12</v>
      </c>
      <c r="B18" s="458" t="s">
        <v>528</v>
      </c>
      <c r="C18" s="758">
        <v>63340295.539999999</v>
      </c>
      <c r="D18" s="734">
        <v>55879494.739999995</v>
      </c>
      <c r="E18" s="734">
        <v>1684758.28</v>
      </c>
      <c r="F18" s="760">
        <v>4814608.75</v>
      </c>
      <c r="G18" s="760">
        <v>961433.77</v>
      </c>
      <c r="H18" s="734">
        <v>1883229.5499999998</v>
      </c>
      <c r="I18" s="760">
        <v>319098.92999999993</v>
      </c>
      <c r="J18" s="760">
        <v>97858.62</v>
      </c>
      <c r="K18" s="760">
        <v>809787.12000000011</v>
      </c>
      <c r="L18" s="760">
        <v>656484.88</v>
      </c>
    </row>
    <row r="19" spans="1:12">
      <c r="A19" s="443">
        <v>13</v>
      </c>
      <c r="B19" s="458" t="s">
        <v>529</v>
      </c>
      <c r="C19" s="758">
        <v>49712974.579999998</v>
      </c>
      <c r="D19" s="734">
        <v>39689778.230000004</v>
      </c>
      <c r="E19" s="734">
        <v>215229.8</v>
      </c>
      <c r="F19" s="760">
        <v>9807966.5499999989</v>
      </c>
      <c r="G19" s="760">
        <v>0</v>
      </c>
      <c r="H19" s="734">
        <v>3165500.65</v>
      </c>
      <c r="I19" s="760">
        <v>957444.33999999985</v>
      </c>
      <c r="J19" s="760">
        <v>19370.580000000002</v>
      </c>
      <c r="K19" s="760">
        <v>2188685.73</v>
      </c>
      <c r="L19" s="760">
        <v>0</v>
      </c>
    </row>
    <row r="20" spans="1:12">
      <c r="A20" s="443">
        <v>14</v>
      </c>
      <c r="B20" s="458" t="s">
        <v>530</v>
      </c>
      <c r="C20" s="758">
        <v>90915405.149999991</v>
      </c>
      <c r="D20" s="734">
        <v>72245176.579999998</v>
      </c>
      <c r="E20" s="734">
        <v>12031678.709999999</v>
      </c>
      <c r="F20" s="760">
        <v>6638549.8600000003</v>
      </c>
      <c r="G20" s="760">
        <v>0</v>
      </c>
      <c r="H20" s="734">
        <v>1217673.4300000002</v>
      </c>
      <c r="I20" s="760">
        <v>986245.33000000007</v>
      </c>
      <c r="J20" s="760">
        <v>5962.4000000000005</v>
      </c>
      <c r="K20" s="760">
        <v>225465.7</v>
      </c>
      <c r="L20" s="760">
        <v>0</v>
      </c>
    </row>
    <row r="21" spans="1:12">
      <c r="A21" s="443">
        <v>15</v>
      </c>
      <c r="B21" s="458" t="s">
        <v>531</v>
      </c>
      <c r="C21" s="758">
        <v>18581156.289999999</v>
      </c>
      <c r="D21" s="734">
        <v>12819912.02</v>
      </c>
      <c r="E21" s="734">
        <v>3486826.13</v>
      </c>
      <c r="F21" s="760">
        <v>1564836</v>
      </c>
      <c r="G21" s="760">
        <v>709582.14</v>
      </c>
      <c r="H21" s="734">
        <v>311089.5</v>
      </c>
      <c r="I21" s="760">
        <v>95842.29</v>
      </c>
      <c r="J21" s="760">
        <v>6335.9</v>
      </c>
      <c r="K21" s="760">
        <v>135920.64000000001</v>
      </c>
      <c r="L21" s="760">
        <v>72990.67</v>
      </c>
    </row>
    <row r="22" spans="1:12">
      <c r="A22" s="443">
        <v>16</v>
      </c>
      <c r="B22" s="458" t="s">
        <v>532</v>
      </c>
      <c r="C22" s="758">
        <v>1401005.53</v>
      </c>
      <c r="D22" s="734">
        <v>1400475.74</v>
      </c>
      <c r="E22" s="734">
        <v>0</v>
      </c>
      <c r="F22" s="760">
        <v>529.79</v>
      </c>
      <c r="G22" s="760">
        <v>0</v>
      </c>
      <c r="H22" s="734">
        <v>59102.82</v>
      </c>
      <c r="I22" s="760">
        <v>58573.03</v>
      </c>
      <c r="J22" s="760">
        <v>0</v>
      </c>
      <c r="K22" s="760">
        <v>529.79</v>
      </c>
      <c r="L22" s="760">
        <v>0</v>
      </c>
    </row>
    <row r="23" spans="1:12">
      <c r="A23" s="443">
        <v>17</v>
      </c>
      <c r="B23" s="458" t="s">
        <v>533</v>
      </c>
      <c r="C23" s="758">
        <v>10384568.270000001</v>
      </c>
      <c r="D23" s="734">
        <v>10256615.410000002</v>
      </c>
      <c r="E23" s="734">
        <v>0</v>
      </c>
      <c r="F23" s="760">
        <v>127952.86</v>
      </c>
      <c r="G23" s="760">
        <v>0</v>
      </c>
      <c r="H23" s="734">
        <v>35654.080000000002</v>
      </c>
      <c r="I23" s="760">
        <v>8230.23</v>
      </c>
      <c r="J23" s="760">
        <v>0</v>
      </c>
      <c r="K23" s="760">
        <v>27423.850000000002</v>
      </c>
      <c r="L23" s="760">
        <v>0</v>
      </c>
    </row>
    <row r="24" spans="1:12">
      <c r="A24" s="443">
        <v>18</v>
      </c>
      <c r="B24" s="458" t="s">
        <v>534</v>
      </c>
      <c r="C24" s="758">
        <v>3057957.18</v>
      </c>
      <c r="D24" s="734">
        <v>3057140.1100000003</v>
      </c>
      <c r="E24" s="734">
        <v>0</v>
      </c>
      <c r="F24" s="760">
        <v>817.07</v>
      </c>
      <c r="G24" s="760">
        <v>0</v>
      </c>
      <c r="H24" s="734">
        <v>3720.8099999999995</v>
      </c>
      <c r="I24" s="760">
        <v>2903.74</v>
      </c>
      <c r="J24" s="760">
        <v>0</v>
      </c>
      <c r="K24" s="760">
        <v>817.06999999999994</v>
      </c>
      <c r="L24" s="760">
        <v>0</v>
      </c>
    </row>
    <row r="25" spans="1:12">
      <c r="A25" s="443">
        <v>19</v>
      </c>
      <c r="B25" s="458" t="s">
        <v>535</v>
      </c>
      <c r="C25" s="758">
        <v>2989497.2399999998</v>
      </c>
      <c r="D25" s="734">
        <v>2986259.9</v>
      </c>
      <c r="E25" s="734">
        <v>3237.34</v>
      </c>
      <c r="F25" s="760">
        <v>0</v>
      </c>
      <c r="G25" s="760">
        <v>0</v>
      </c>
      <c r="H25" s="734">
        <v>5154.8999999999996</v>
      </c>
      <c r="I25" s="760">
        <v>3790.2599999999998</v>
      </c>
      <c r="J25" s="760">
        <v>1364.64</v>
      </c>
      <c r="K25" s="760">
        <v>0</v>
      </c>
      <c r="L25" s="760">
        <v>0</v>
      </c>
    </row>
    <row r="26" spans="1:12">
      <c r="A26" s="443">
        <v>20</v>
      </c>
      <c r="B26" s="458" t="s">
        <v>536</v>
      </c>
      <c r="C26" s="758">
        <v>40054530.550000004</v>
      </c>
      <c r="D26" s="734">
        <v>32919392.210000005</v>
      </c>
      <c r="E26" s="734">
        <v>6157385.0699999994</v>
      </c>
      <c r="F26" s="760">
        <v>977753.27</v>
      </c>
      <c r="G26" s="760">
        <v>0</v>
      </c>
      <c r="H26" s="734">
        <v>378102.18</v>
      </c>
      <c r="I26" s="760">
        <v>180612.53</v>
      </c>
      <c r="J26" s="760">
        <v>29630.959999999999</v>
      </c>
      <c r="K26" s="760">
        <v>167858.69</v>
      </c>
      <c r="L26" s="760">
        <v>0</v>
      </c>
    </row>
    <row r="27" spans="1:12">
      <c r="A27" s="443">
        <v>21</v>
      </c>
      <c r="B27" s="458" t="s">
        <v>537</v>
      </c>
      <c r="C27" s="758">
        <v>1908767.4000000001</v>
      </c>
      <c r="D27" s="734">
        <v>851806.31</v>
      </c>
      <c r="E27" s="734">
        <v>0</v>
      </c>
      <c r="F27" s="760">
        <v>1056961.0900000001</v>
      </c>
      <c r="G27" s="760">
        <v>0</v>
      </c>
      <c r="H27" s="734">
        <v>12145.18</v>
      </c>
      <c r="I27" s="760">
        <v>6955.91</v>
      </c>
      <c r="J27" s="760">
        <v>0</v>
      </c>
      <c r="K27" s="760">
        <v>5189.2700000000004</v>
      </c>
      <c r="L27" s="760">
        <v>0</v>
      </c>
    </row>
    <row r="28" spans="1:12">
      <c r="A28" s="443">
        <v>22</v>
      </c>
      <c r="B28" s="458" t="s">
        <v>538</v>
      </c>
      <c r="C28" s="758">
        <v>1353055.18</v>
      </c>
      <c r="D28" s="734">
        <v>1229279.0499999998</v>
      </c>
      <c r="E28" s="734">
        <v>62339.09</v>
      </c>
      <c r="F28" s="760">
        <v>61437.04</v>
      </c>
      <c r="G28" s="760">
        <v>0</v>
      </c>
      <c r="H28" s="734">
        <v>51103.869999999995</v>
      </c>
      <c r="I28" s="760">
        <v>22017.64</v>
      </c>
      <c r="J28" s="760">
        <v>5003.42</v>
      </c>
      <c r="K28" s="760">
        <v>24082.809999999998</v>
      </c>
      <c r="L28" s="760">
        <v>0</v>
      </c>
    </row>
    <row r="29" spans="1:12">
      <c r="A29" s="443">
        <v>23</v>
      </c>
      <c r="B29" s="458" t="s">
        <v>539</v>
      </c>
      <c r="C29" s="758">
        <v>84146627.229999989</v>
      </c>
      <c r="D29" s="734">
        <v>72317230.389999986</v>
      </c>
      <c r="E29" s="734">
        <v>1855188.04</v>
      </c>
      <c r="F29" s="760">
        <v>9844656.7300000004</v>
      </c>
      <c r="G29" s="760">
        <v>129552.07</v>
      </c>
      <c r="H29" s="734">
        <v>3442600.6</v>
      </c>
      <c r="I29" s="760">
        <v>497709.16999999993</v>
      </c>
      <c r="J29" s="760">
        <v>148124.15</v>
      </c>
      <c r="K29" s="760">
        <v>2776649.4200000004</v>
      </c>
      <c r="L29" s="760">
        <v>20117.86</v>
      </c>
    </row>
    <row r="30" spans="1:12">
      <c r="A30" s="443">
        <v>24</v>
      </c>
      <c r="B30" s="458" t="s">
        <v>540</v>
      </c>
      <c r="C30" s="758">
        <v>18621527.5</v>
      </c>
      <c r="D30" s="734">
        <v>13842415.220000001</v>
      </c>
      <c r="E30" s="734">
        <v>3528849.3600000003</v>
      </c>
      <c r="F30" s="760">
        <v>1213871.1100000001</v>
      </c>
      <c r="G30" s="760">
        <v>36391.81</v>
      </c>
      <c r="H30" s="734">
        <v>1073290.3600000003</v>
      </c>
      <c r="I30" s="760">
        <v>426347.75000000012</v>
      </c>
      <c r="J30" s="760">
        <v>313407.53000000003</v>
      </c>
      <c r="K30" s="760">
        <v>326591.52</v>
      </c>
      <c r="L30" s="760">
        <v>6943.56</v>
      </c>
    </row>
    <row r="31" spans="1:12">
      <c r="A31" s="443">
        <v>25</v>
      </c>
      <c r="B31" s="458" t="s">
        <v>541</v>
      </c>
      <c r="C31" s="758">
        <v>54023123.320000008</v>
      </c>
      <c r="D31" s="734">
        <v>44053159.390000008</v>
      </c>
      <c r="E31" s="734">
        <v>1648993.1300000001</v>
      </c>
      <c r="F31" s="760">
        <v>8248626.1799999997</v>
      </c>
      <c r="G31" s="760">
        <v>72344.62</v>
      </c>
      <c r="H31" s="734">
        <v>2247666.0000000005</v>
      </c>
      <c r="I31" s="760">
        <v>374402.44000000012</v>
      </c>
      <c r="J31" s="760">
        <v>138930.00999999998</v>
      </c>
      <c r="K31" s="760">
        <v>1723424.2900000005</v>
      </c>
      <c r="L31" s="760">
        <v>10909.26</v>
      </c>
    </row>
    <row r="32" spans="1:12">
      <c r="A32" s="443">
        <v>26</v>
      </c>
      <c r="B32" s="458" t="s">
        <v>597</v>
      </c>
      <c r="C32" s="758">
        <v>0</v>
      </c>
      <c r="D32" s="734">
        <v>0</v>
      </c>
      <c r="E32" s="734">
        <v>0</v>
      </c>
      <c r="F32" s="760">
        <v>0</v>
      </c>
      <c r="G32" s="760">
        <v>0</v>
      </c>
      <c r="H32" s="734">
        <v>0</v>
      </c>
      <c r="I32" s="760">
        <v>0</v>
      </c>
      <c r="J32" s="760">
        <v>0</v>
      </c>
      <c r="K32" s="760">
        <v>0</v>
      </c>
      <c r="L32" s="760">
        <v>0</v>
      </c>
    </row>
    <row r="33" spans="1:12">
      <c r="A33" s="443">
        <v>27</v>
      </c>
      <c r="B33" s="509" t="s">
        <v>66</v>
      </c>
      <c r="C33" s="761">
        <v>691971507.44000006</v>
      </c>
      <c r="D33" s="734">
        <v>555366221.27999997</v>
      </c>
      <c r="E33" s="734">
        <v>59189813.870000012</v>
      </c>
      <c r="F33" s="760">
        <v>75323480.020000011</v>
      </c>
      <c r="G33" s="760">
        <v>2091992.27</v>
      </c>
      <c r="H33" s="735">
        <v>19256845.099999998</v>
      </c>
      <c r="I33" s="760">
        <v>4747124.1400000006</v>
      </c>
      <c r="J33" s="760">
        <v>1365452.99</v>
      </c>
      <c r="K33" s="760">
        <v>12350772.130000001</v>
      </c>
      <c r="L33" s="760">
        <v>793495.84000000008</v>
      </c>
    </row>
    <row r="34" spans="1:12">
      <c r="A34" s="471"/>
      <c r="B34" s="471"/>
      <c r="C34" s="471"/>
      <c r="D34" s="471"/>
      <c r="E34" s="471"/>
      <c r="H34" s="471"/>
    </row>
    <row r="35" spans="1:12">
      <c r="A35" s="471"/>
      <c r="B35" s="508"/>
      <c r="C35" s="508"/>
      <c r="D35" s="471"/>
      <c r="E35" s="471"/>
      <c r="H35" s="471"/>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13"/>
  <sheetViews>
    <sheetView showGridLines="0" zoomScale="70" zoomScaleNormal="70" workbookViewId="0">
      <selection activeCell="B25" sqref="B25"/>
    </sheetView>
  </sheetViews>
  <sheetFormatPr defaultColWidth="8.6640625" defaultRowHeight="12"/>
  <cols>
    <col min="1" max="1" width="11.88671875" style="355" bestFit="1" customWidth="1"/>
    <col min="2" max="2" width="165.109375" style="355" customWidth="1"/>
    <col min="3" max="11" width="28.33203125" style="355" customWidth="1"/>
    <col min="12" max="16384" width="8.6640625" style="355"/>
  </cols>
  <sheetData>
    <row r="1" spans="1:11" s="345" customFormat="1" ht="13.8">
      <c r="A1" s="344" t="s">
        <v>108</v>
      </c>
      <c r="B1" s="287" t="str">
        <f>Info!C2</f>
        <v>სს "ხალიკ ბანკი საქართველო"</v>
      </c>
      <c r="C1" s="454"/>
      <c r="D1" s="454"/>
      <c r="E1" s="454"/>
      <c r="F1" s="454"/>
      <c r="G1" s="454"/>
      <c r="H1" s="454"/>
      <c r="I1" s="454"/>
      <c r="J1" s="454"/>
      <c r="K1" s="454"/>
    </row>
    <row r="2" spans="1:11" s="345" customFormat="1">
      <c r="A2" s="346" t="s">
        <v>109</v>
      </c>
      <c r="B2" s="348">
        <f>'1. key ratios'!B2</f>
        <v>45382</v>
      </c>
      <c r="C2" s="454"/>
      <c r="D2" s="454"/>
      <c r="E2" s="454"/>
      <c r="F2" s="454"/>
      <c r="G2" s="454"/>
      <c r="H2" s="454"/>
      <c r="I2" s="454"/>
      <c r="J2" s="454"/>
      <c r="K2" s="454"/>
    </row>
    <row r="3" spans="1:11" s="345" customFormat="1">
      <c r="A3" s="347" t="s">
        <v>598</v>
      </c>
      <c r="B3" s="454"/>
      <c r="C3" s="454"/>
      <c r="D3" s="454"/>
      <c r="E3" s="454"/>
      <c r="F3" s="454"/>
      <c r="G3" s="454"/>
      <c r="H3" s="454"/>
      <c r="I3" s="454"/>
      <c r="J3" s="454"/>
      <c r="K3" s="454"/>
    </row>
    <row r="4" spans="1:11">
      <c r="A4" s="514"/>
      <c r="B4" s="514"/>
      <c r="C4" s="513" t="s">
        <v>502</v>
      </c>
      <c r="D4" s="513" t="s">
        <v>503</v>
      </c>
      <c r="E4" s="513" t="s">
        <v>504</v>
      </c>
      <c r="F4" s="513" t="s">
        <v>505</v>
      </c>
      <c r="G4" s="513" t="s">
        <v>506</v>
      </c>
      <c r="H4" s="513" t="s">
        <v>507</v>
      </c>
      <c r="I4" s="513" t="s">
        <v>508</v>
      </c>
      <c r="J4" s="513" t="s">
        <v>509</v>
      </c>
      <c r="K4" s="513" t="s">
        <v>510</v>
      </c>
    </row>
    <row r="5" spans="1:11" ht="104.1" customHeight="1">
      <c r="A5" s="893" t="s">
        <v>906</v>
      </c>
      <c r="B5" s="894"/>
      <c r="C5" s="512" t="s">
        <v>599</v>
      </c>
      <c r="D5" s="512" t="s">
        <v>592</v>
      </c>
      <c r="E5" s="512" t="s">
        <v>593</v>
      </c>
      <c r="F5" s="512" t="s">
        <v>905</v>
      </c>
      <c r="G5" s="512" t="s">
        <v>600</v>
      </c>
      <c r="H5" s="512" t="s">
        <v>601</v>
      </c>
      <c r="I5" s="512" t="s">
        <v>602</v>
      </c>
      <c r="J5" s="512" t="s">
        <v>603</v>
      </c>
      <c r="K5" s="512" t="s">
        <v>604</v>
      </c>
    </row>
    <row r="6" spans="1:11">
      <c r="A6" s="443">
        <v>1</v>
      </c>
      <c r="B6" s="443" t="s">
        <v>605</v>
      </c>
      <c r="C6" s="734">
        <v>12006502.377385044</v>
      </c>
      <c r="D6" s="734">
        <v>217441.42260550021</v>
      </c>
      <c r="E6" s="734">
        <v>0</v>
      </c>
      <c r="F6" s="734">
        <v>0</v>
      </c>
      <c r="G6" s="734">
        <v>626361689.28941393</v>
      </c>
      <c r="H6" s="734">
        <v>0</v>
      </c>
      <c r="I6" s="734">
        <v>16383075.962629883</v>
      </c>
      <c r="J6" s="734">
        <v>4238170.6463428093</v>
      </c>
      <c r="K6" s="734">
        <v>32764627.960215781</v>
      </c>
    </row>
    <row r="7" spans="1:11">
      <c r="A7" s="443">
        <v>2</v>
      </c>
      <c r="B7" s="444" t="s">
        <v>606</v>
      </c>
      <c r="C7" s="734">
        <v>0</v>
      </c>
      <c r="D7" s="734">
        <v>0</v>
      </c>
      <c r="E7" s="734">
        <v>0</v>
      </c>
      <c r="F7" s="734">
        <v>0</v>
      </c>
      <c r="G7" s="734">
        <v>0</v>
      </c>
      <c r="H7" s="734">
        <v>0</v>
      </c>
      <c r="I7" s="734">
        <v>0</v>
      </c>
      <c r="J7" s="734">
        <v>0</v>
      </c>
      <c r="K7" s="734">
        <v>0</v>
      </c>
    </row>
    <row r="8" spans="1:11">
      <c r="A8" s="443">
        <v>3</v>
      </c>
      <c r="B8" s="444" t="s">
        <v>570</v>
      </c>
      <c r="C8" s="734">
        <v>22253.17</v>
      </c>
      <c r="D8" s="734">
        <v>0</v>
      </c>
      <c r="E8" s="734">
        <v>0</v>
      </c>
      <c r="F8" s="734">
        <v>0</v>
      </c>
      <c r="G8" s="734">
        <v>8612422.1799999997</v>
      </c>
      <c r="H8" s="734">
        <v>0</v>
      </c>
      <c r="I8" s="734">
        <v>0</v>
      </c>
      <c r="J8" s="734">
        <v>0</v>
      </c>
      <c r="K8" s="734">
        <v>68574065.099999979</v>
      </c>
    </row>
    <row r="9" spans="1:11">
      <c r="A9" s="443">
        <v>4</v>
      </c>
      <c r="B9" s="472" t="s">
        <v>904</v>
      </c>
      <c r="C9" s="762">
        <v>1702.51</v>
      </c>
      <c r="D9" s="762">
        <v>0</v>
      </c>
      <c r="E9" s="762">
        <v>0</v>
      </c>
      <c r="F9" s="762">
        <v>0</v>
      </c>
      <c r="G9" s="762">
        <v>72738578.957091928</v>
      </c>
      <c r="H9" s="762">
        <v>0</v>
      </c>
      <c r="I9" s="762">
        <v>0</v>
      </c>
      <c r="J9" s="762">
        <v>2072296.0377445072</v>
      </c>
      <c r="K9" s="762">
        <v>2602894.8792232955</v>
      </c>
    </row>
    <row r="10" spans="1:11">
      <c r="A10" s="443">
        <v>5</v>
      </c>
      <c r="B10" s="462" t="s">
        <v>903</v>
      </c>
      <c r="C10" s="762">
        <v>0</v>
      </c>
      <c r="D10" s="762">
        <v>0</v>
      </c>
      <c r="E10" s="762">
        <v>0</v>
      </c>
      <c r="F10" s="762">
        <v>0</v>
      </c>
      <c r="G10" s="762">
        <v>0</v>
      </c>
      <c r="H10" s="762">
        <v>0</v>
      </c>
      <c r="I10" s="762">
        <v>0</v>
      </c>
      <c r="J10" s="762">
        <v>0</v>
      </c>
      <c r="K10" s="762">
        <v>0</v>
      </c>
    </row>
    <row r="11" spans="1:11">
      <c r="A11" s="443">
        <v>6</v>
      </c>
      <c r="B11" s="462" t="s">
        <v>902</v>
      </c>
      <c r="C11" s="762">
        <v>0</v>
      </c>
      <c r="D11" s="762">
        <v>0</v>
      </c>
      <c r="E11" s="762">
        <v>0</v>
      </c>
      <c r="F11" s="762">
        <v>0</v>
      </c>
      <c r="G11" s="762">
        <v>5219722</v>
      </c>
      <c r="H11" s="762">
        <v>0</v>
      </c>
      <c r="I11" s="762">
        <v>0</v>
      </c>
      <c r="J11" s="762">
        <v>0</v>
      </c>
      <c r="K11" s="762">
        <v>0</v>
      </c>
    </row>
    <row r="13" spans="1:11" ht="13.8">
      <c r="B13" s="511"/>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0"/>
  <sheetViews>
    <sheetView showGridLines="0" zoomScale="70" zoomScaleNormal="70" workbookViewId="0">
      <selection activeCell="C67" sqref="C67"/>
    </sheetView>
  </sheetViews>
  <sheetFormatPr defaultColWidth="8.6640625" defaultRowHeight="14.4"/>
  <cols>
    <col min="1" max="1" width="10" style="515" bestFit="1" customWidth="1"/>
    <col min="2" max="2" width="71.6640625" style="515" customWidth="1"/>
    <col min="3" max="3" width="12.109375" style="515" customWidth="1"/>
    <col min="4" max="5" width="15.109375" style="515" bestFit="1" customWidth="1"/>
    <col min="6" max="6" width="20" style="515" bestFit="1" customWidth="1"/>
    <col min="7" max="7" width="37.5546875" style="515" bestFit="1" customWidth="1"/>
    <col min="8" max="8" width="11.6640625" style="515" bestFit="1" customWidth="1"/>
    <col min="9" max="10" width="15.109375" style="515" bestFit="1" customWidth="1"/>
    <col min="11" max="11" width="20" style="515" bestFit="1" customWidth="1"/>
    <col min="12" max="12" width="37.5546875" style="515" bestFit="1" customWidth="1"/>
    <col min="13" max="13" width="10.5546875" style="515" bestFit="1" customWidth="1"/>
    <col min="14" max="15" width="15.109375" style="515" bestFit="1" customWidth="1"/>
    <col min="16" max="16" width="20" style="515" bestFit="1" customWidth="1"/>
    <col min="17" max="17" width="37.5546875" style="515" bestFit="1" customWidth="1"/>
    <col min="18" max="18" width="18" style="515" bestFit="1" customWidth="1"/>
    <col min="19" max="19" width="48" style="515" bestFit="1" customWidth="1"/>
    <col min="20" max="20" width="45.88671875" style="515" bestFit="1" customWidth="1"/>
    <col min="21" max="21" width="48" style="515" bestFit="1" customWidth="1"/>
    <col min="22" max="22" width="44.44140625" style="515" bestFit="1" customWidth="1"/>
    <col min="23" max="16384" width="8.6640625" style="515"/>
  </cols>
  <sheetData>
    <row r="1" spans="1:22">
      <c r="A1" s="344" t="s">
        <v>108</v>
      </c>
      <c r="B1" s="287" t="str">
        <f>Info!C2</f>
        <v>სს "ხალიკ ბანკი საქართველო"</v>
      </c>
    </row>
    <row r="2" spans="1:22">
      <c r="A2" s="346" t="s">
        <v>109</v>
      </c>
      <c r="B2" s="348">
        <f>'1. key ratios'!B2</f>
        <v>45382</v>
      </c>
    </row>
    <row r="3" spans="1:22">
      <c r="A3" s="347" t="s">
        <v>689</v>
      </c>
      <c r="B3" s="454"/>
    </row>
    <row r="4" spans="1:22">
      <c r="A4" s="347"/>
      <c r="B4" s="454"/>
    </row>
    <row r="5" spans="1:22" ht="24" customHeight="1">
      <c r="A5" s="895" t="s">
        <v>716</v>
      </c>
      <c r="B5" s="895"/>
      <c r="C5" s="897" t="s">
        <v>908</v>
      </c>
      <c r="D5" s="897"/>
      <c r="E5" s="897"/>
      <c r="F5" s="897"/>
      <c r="G5" s="897"/>
      <c r="H5" s="897" t="s">
        <v>596</v>
      </c>
      <c r="I5" s="897"/>
      <c r="J5" s="897"/>
      <c r="K5" s="897"/>
      <c r="L5" s="897"/>
      <c r="M5" s="897" t="s">
        <v>907</v>
      </c>
      <c r="N5" s="897"/>
      <c r="O5" s="897"/>
      <c r="P5" s="897"/>
      <c r="Q5" s="897"/>
      <c r="R5" s="896" t="s">
        <v>715</v>
      </c>
      <c r="S5" s="896" t="s">
        <v>719</v>
      </c>
      <c r="T5" s="896" t="s">
        <v>718</v>
      </c>
      <c r="U5" s="896" t="s">
        <v>956</v>
      </c>
      <c r="V5" s="896" t="s">
        <v>957</v>
      </c>
    </row>
    <row r="6" spans="1:22" ht="36" customHeight="1">
      <c r="A6" s="895"/>
      <c r="B6" s="895"/>
      <c r="C6" s="525"/>
      <c r="D6" s="452" t="s">
        <v>892</v>
      </c>
      <c r="E6" s="452" t="s">
        <v>891</v>
      </c>
      <c r="F6" s="452" t="s">
        <v>890</v>
      </c>
      <c r="G6" s="452" t="s">
        <v>889</v>
      </c>
      <c r="H6" s="525"/>
      <c r="I6" s="452" t="s">
        <v>892</v>
      </c>
      <c r="J6" s="452" t="s">
        <v>891</v>
      </c>
      <c r="K6" s="452" t="s">
        <v>890</v>
      </c>
      <c r="L6" s="452" t="s">
        <v>889</v>
      </c>
      <c r="M6" s="525"/>
      <c r="N6" s="452" t="s">
        <v>892</v>
      </c>
      <c r="O6" s="452" t="s">
        <v>891</v>
      </c>
      <c r="P6" s="452" t="s">
        <v>890</v>
      </c>
      <c r="Q6" s="452" t="s">
        <v>889</v>
      </c>
      <c r="R6" s="896"/>
      <c r="S6" s="896"/>
      <c r="T6" s="896"/>
      <c r="U6" s="896"/>
      <c r="V6" s="896"/>
    </row>
    <row r="7" spans="1:22">
      <c r="A7" s="523">
        <v>1</v>
      </c>
      <c r="B7" s="524" t="s">
        <v>690</v>
      </c>
      <c r="C7" s="762">
        <v>85000</v>
      </c>
      <c r="D7" s="762">
        <v>85000</v>
      </c>
      <c r="E7" s="762">
        <v>0</v>
      </c>
      <c r="F7" s="762">
        <v>0</v>
      </c>
      <c r="G7" s="762">
        <v>0</v>
      </c>
      <c r="H7" s="762">
        <v>85538.73</v>
      </c>
      <c r="I7" s="762">
        <v>85538.73</v>
      </c>
      <c r="J7" s="762">
        <v>0</v>
      </c>
      <c r="K7" s="762">
        <v>0</v>
      </c>
      <c r="L7" s="762">
        <v>0</v>
      </c>
      <c r="M7" s="762">
        <v>697.75</v>
      </c>
      <c r="N7" s="762">
        <v>697.75</v>
      </c>
      <c r="O7" s="762">
        <v>0</v>
      </c>
      <c r="P7" s="762">
        <v>0</v>
      </c>
      <c r="Q7" s="762">
        <v>0</v>
      </c>
      <c r="R7" s="762">
        <v>1</v>
      </c>
      <c r="S7" s="764">
        <v>5.3333333333333337E-2</v>
      </c>
      <c r="T7" s="764">
        <v>5.7766666666666661E-2</v>
      </c>
      <c r="U7" s="764">
        <v>0.16</v>
      </c>
      <c r="V7" s="762">
        <v>59.401709411764699</v>
      </c>
    </row>
    <row r="8" spans="1:22">
      <c r="A8" s="523">
        <v>2</v>
      </c>
      <c r="B8" s="522" t="s">
        <v>691</v>
      </c>
      <c r="C8" s="762">
        <v>67666071.860000014</v>
      </c>
      <c r="D8" s="762">
        <v>56046482.630000003</v>
      </c>
      <c r="E8" s="762">
        <v>2643480.7200000002</v>
      </c>
      <c r="F8" s="762">
        <v>8948021.8900000006</v>
      </c>
      <c r="G8" s="762">
        <v>28086.620000000003</v>
      </c>
      <c r="H8" s="762">
        <v>68656511.459999993</v>
      </c>
      <c r="I8" s="762">
        <v>56634757.469999999</v>
      </c>
      <c r="J8" s="762">
        <v>2688636.71</v>
      </c>
      <c r="K8" s="762">
        <v>9302575.2899999991</v>
      </c>
      <c r="L8" s="762">
        <v>30541.989999999998</v>
      </c>
      <c r="M8" s="762">
        <v>3888402.330000001</v>
      </c>
      <c r="N8" s="762">
        <v>637181.30999999971</v>
      </c>
      <c r="O8" s="762">
        <v>263947.43</v>
      </c>
      <c r="P8" s="762">
        <v>2983462.4200000013</v>
      </c>
      <c r="Q8" s="762">
        <v>3811.17</v>
      </c>
      <c r="R8" s="762">
        <v>2465</v>
      </c>
      <c r="S8" s="764">
        <v>0.11807901480207567</v>
      </c>
      <c r="T8" s="764">
        <v>0.12794070539787766</v>
      </c>
      <c r="U8" s="764">
        <v>0.11701200399192199</v>
      </c>
      <c r="V8" s="762">
        <v>82.247163958100003</v>
      </c>
    </row>
    <row r="9" spans="1:22">
      <c r="A9" s="523">
        <v>3</v>
      </c>
      <c r="B9" s="522" t="s">
        <v>692</v>
      </c>
      <c r="C9" s="762">
        <v>0</v>
      </c>
      <c r="D9" s="762">
        <v>0</v>
      </c>
      <c r="E9" s="762">
        <v>0</v>
      </c>
      <c r="F9" s="762">
        <v>0</v>
      </c>
      <c r="G9" s="762">
        <v>0</v>
      </c>
      <c r="H9" s="762">
        <v>0</v>
      </c>
      <c r="I9" s="762">
        <v>0</v>
      </c>
      <c r="J9" s="762">
        <v>0</v>
      </c>
      <c r="K9" s="762">
        <v>0</v>
      </c>
      <c r="L9" s="762">
        <v>0</v>
      </c>
      <c r="M9" s="762">
        <v>0</v>
      </c>
      <c r="N9" s="762">
        <v>0</v>
      </c>
      <c r="O9" s="762">
        <v>0</v>
      </c>
      <c r="P9" s="762">
        <v>0</v>
      </c>
      <c r="Q9" s="762">
        <v>0</v>
      </c>
      <c r="R9" s="762">
        <v>0</v>
      </c>
      <c r="S9" s="764">
        <v>0</v>
      </c>
      <c r="T9" s="764">
        <v>0</v>
      </c>
      <c r="U9" s="764">
        <v>0</v>
      </c>
      <c r="V9" s="762">
        <v>0</v>
      </c>
    </row>
    <row r="10" spans="1:22">
      <c r="A10" s="523">
        <v>4</v>
      </c>
      <c r="B10" s="522" t="s">
        <v>693</v>
      </c>
      <c r="C10" s="762">
        <v>60.15</v>
      </c>
      <c r="D10" s="762">
        <v>60.15</v>
      </c>
      <c r="E10" s="762">
        <v>0</v>
      </c>
      <c r="F10" s="762">
        <v>0</v>
      </c>
      <c r="G10" s="762">
        <v>0</v>
      </c>
      <c r="H10" s="762">
        <v>60.39</v>
      </c>
      <c r="I10" s="762">
        <v>60.39</v>
      </c>
      <c r="J10" s="762">
        <v>0</v>
      </c>
      <c r="K10" s="762">
        <v>0</v>
      </c>
      <c r="L10" s="762">
        <v>0</v>
      </c>
      <c r="M10" s="762">
        <v>1.95</v>
      </c>
      <c r="N10" s="762">
        <v>1.95</v>
      </c>
      <c r="O10" s="762">
        <v>0</v>
      </c>
      <c r="P10" s="762">
        <v>0</v>
      </c>
      <c r="Q10" s="762">
        <v>0</v>
      </c>
      <c r="R10" s="762">
        <v>1</v>
      </c>
      <c r="S10" s="764">
        <v>0</v>
      </c>
      <c r="T10" s="764">
        <v>0</v>
      </c>
      <c r="U10" s="764">
        <v>0.25</v>
      </c>
      <c r="V10" s="762">
        <v>2.8927680798005002</v>
      </c>
    </row>
    <row r="11" spans="1:22">
      <c r="A11" s="523">
        <v>5</v>
      </c>
      <c r="B11" s="522" t="s">
        <v>694</v>
      </c>
      <c r="C11" s="762">
        <v>399784.16000000003</v>
      </c>
      <c r="D11" s="762">
        <v>367158.16000000003</v>
      </c>
      <c r="E11" s="762">
        <v>4037.74</v>
      </c>
      <c r="F11" s="762">
        <v>28588.26</v>
      </c>
      <c r="G11" s="762">
        <v>0</v>
      </c>
      <c r="H11" s="762">
        <v>412867.72000000003</v>
      </c>
      <c r="I11" s="762">
        <v>375544.7</v>
      </c>
      <c r="J11" s="762">
        <v>4119.57</v>
      </c>
      <c r="K11" s="762">
        <v>33203.449999999997</v>
      </c>
      <c r="L11" s="762">
        <v>0</v>
      </c>
      <c r="M11" s="762">
        <v>47302.080000000002</v>
      </c>
      <c r="N11" s="762">
        <v>12364.659999999998</v>
      </c>
      <c r="O11" s="762">
        <v>1733.9699999999998</v>
      </c>
      <c r="P11" s="762">
        <v>33203.450000000004</v>
      </c>
      <c r="Q11" s="762">
        <v>0</v>
      </c>
      <c r="R11" s="762">
        <v>486</v>
      </c>
      <c r="S11" s="764">
        <v>0.16878008246133436</v>
      </c>
      <c r="T11" s="764">
        <v>0.16881392000808937</v>
      </c>
      <c r="U11" s="764">
        <v>0.15683399812538801</v>
      </c>
      <c r="V11" s="762">
        <v>6.03054730832757</v>
      </c>
    </row>
    <row r="12" spans="1:22">
      <c r="A12" s="523">
        <v>6</v>
      </c>
      <c r="B12" s="522" t="s">
        <v>695</v>
      </c>
      <c r="C12" s="762">
        <v>672050.28</v>
      </c>
      <c r="D12" s="762">
        <v>584065.15</v>
      </c>
      <c r="E12" s="762">
        <v>15175.56</v>
      </c>
      <c r="F12" s="762">
        <v>72809.570000000007</v>
      </c>
      <c r="G12" s="762">
        <v>0</v>
      </c>
      <c r="H12" s="762">
        <v>671931.01</v>
      </c>
      <c r="I12" s="762">
        <v>583995.49</v>
      </c>
      <c r="J12" s="762">
        <v>15167.89</v>
      </c>
      <c r="K12" s="762">
        <v>72767.63</v>
      </c>
      <c r="L12" s="762">
        <v>0</v>
      </c>
      <c r="M12" s="762">
        <v>105270.80999999998</v>
      </c>
      <c r="N12" s="762">
        <v>23612.499999999971</v>
      </c>
      <c r="O12" s="762">
        <v>9407.58</v>
      </c>
      <c r="P12" s="762">
        <v>72250.73000000001</v>
      </c>
      <c r="Q12" s="762">
        <v>0</v>
      </c>
      <c r="R12" s="762">
        <v>519</v>
      </c>
      <c r="S12" s="764">
        <v>0.23700251362713667</v>
      </c>
      <c r="T12" s="764">
        <v>0.27918000125342496</v>
      </c>
      <c r="U12" s="764">
        <v>0.223185149777782</v>
      </c>
      <c r="V12" s="762">
        <v>166.573760954314</v>
      </c>
    </row>
    <row r="13" spans="1:22">
      <c r="A13" s="523">
        <v>7</v>
      </c>
      <c r="B13" s="522" t="s">
        <v>696</v>
      </c>
      <c r="C13" s="762">
        <v>103341882.11999999</v>
      </c>
      <c r="D13" s="762">
        <v>87507378.109999999</v>
      </c>
      <c r="E13" s="762">
        <v>2926251.96</v>
      </c>
      <c r="F13" s="762">
        <v>12625343.16</v>
      </c>
      <c r="G13" s="762">
        <v>282908.89</v>
      </c>
      <c r="H13" s="762">
        <v>104402239.56999999</v>
      </c>
      <c r="I13" s="762">
        <v>88000110.510000005</v>
      </c>
      <c r="J13" s="762">
        <v>2971860.4899999998</v>
      </c>
      <c r="K13" s="762">
        <v>13135609.359999999</v>
      </c>
      <c r="L13" s="762">
        <v>294659.20999999996</v>
      </c>
      <c r="M13" s="762">
        <v>2808569.3000000003</v>
      </c>
      <c r="N13" s="762">
        <v>629521.48</v>
      </c>
      <c r="O13" s="762">
        <v>220092.83</v>
      </c>
      <c r="P13" s="762">
        <v>1917019.7700000003</v>
      </c>
      <c r="Q13" s="762">
        <v>41935.22</v>
      </c>
      <c r="R13" s="762">
        <v>845</v>
      </c>
      <c r="S13" s="764">
        <v>0.10886238199463806</v>
      </c>
      <c r="T13" s="764">
        <v>0.11555506561900065</v>
      </c>
      <c r="U13" s="764">
        <v>9.8129876469875199E-2</v>
      </c>
      <c r="V13" s="762">
        <v>131.22827583130899</v>
      </c>
    </row>
    <row r="14" spans="1:22">
      <c r="A14" s="517">
        <v>7.1</v>
      </c>
      <c r="B14" s="516" t="s">
        <v>697</v>
      </c>
      <c r="C14" s="762">
        <v>81710451.289999992</v>
      </c>
      <c r="D14" s="762">
        <v>68965220.549999997</v>
      </c>
      <c r="E14" s="762">
        <v>2240656.46</v>
      </c>
      <c r="F14" s="762">
        <v>10221665.390000001</v>
      </c>
      <c r="G14" s="762">
        <v>282908.89</v>
      </c>
      <c r="H14" s="762">
        <v>82457080.390000015</v>
      </c>
      <c r="I14" s="762">
        <v>69307559.960000008</v>
      </c>
      <c r="J14" s="762">
        <v>2275461.48</v>
      </c>
      <c r="K14" s="762">
        <v>10593578.02</v>
      </c>
      <c r="L14" s="762">
        <v>280480.93</v>
      </c>
      <c r="M14" s="762">
        <v>2003760.1600000001</v>
      </c>
      <c r="N14" s="762">
        <v>510371.75</v>
      </c>
      <c r="O14" s="762">
        <v>171889.4</v>
      </c>
      <c r="P14" s="762">
        <v>1281971.2600000002</v>
      </c>
      <c r="Q14" s="762">
        <v>39527.75</v>
      </c>
      <c r="R14" s="762">
        <v>588</v>
      </c>
      <c r="S14" s="764">
        <v>0.1092953427084053</v>
      </c>
      <c r="T14" s="764">
        <v>0.11606283272619666</v>
      </c>
      <c r="U14" s="764">
        <v>9.8572142154913306E-2</v>
      </c>
      <c r="V14" s="762">
        <v>132.19499382598499</v>
      </c>
    </row>
    <row r="15" spans="1:22" ht="24">
      <c r="A15" s="517">
        <v>7.2</v>
      </c>
      <c r="B15" s="516" t="s">
        <v>698</v>
      </c>
      <c r="C15" s="762">
        <v>8347158.9700000007</v>
      </c>
      <c r="D15" s="762">
        <v>7500596.3100000005</v>
      </c>
      <c r="E15" s="762">
        <v>0</v>
      </c>
      <c r="F15" s="762">
        <v>846562.65999999992</v>
      </c>
      <c r="G15" s="762">
        <v>0</v>
      </c>
      <c r="H15" s="762">
        <v>8434701.6300000008</v>
      </c>
      <c r="I15" s="762">
        <v>7567672.0300000003</v>
      </c>
      <c r="J15" s="762">
        <v>0</v>
      </c>
      <c r="K15" s="762">
        <v>867029.60000000009</v>
      </c>
      <c r="L15" s="762">
        <v>0</v>
      </c>
      <c r="M15" s="762">
        <v>150657.49</v>
      </c>
      <c r="N15" s="762">
        <v>45051.57</v>
      </c>
      <c r="O15" s="762">
        <v>0</v>
      </c>
      <c r="P15" s="762">
        <v>105605.92</v>
      </c>
      <c r="Q15" s="762">
        <v>0</v>
      </c>
      <c r="R15" s="762">
        <v>73</v>
      </c>
      <c r="S15" s="764">
        <v>6.4300221868575466E-2</v>
      </c>
      <c r="T15" s="764">
        <v>6.7593153133198511E-2</v>
      </c>
      <c r="U15" s="764">
        <v>0.101847367955423</v>
      </c>
      <c r="V15" s="762">
        <v>140.89271273337201</v>
      </c>
    </row>
    <row r="16" spans="1:22">
      <c r="A16" s="517">
        <v>7.3</v>
      </c>
      <c r="B16" s="516" t="s">
        <v>699</v>
      </c>
      <c r="C16" s="762">
        <v>13284271.859999999</v>
      </c>
      <c r="D16" s="762">
        <v>11041561.25</v>
      </c>
      <c r="E16" s="762">
        <v>685595.5</v>
      </c>
      <c r="F16" s="762">
        <v>1557115.1099999999</v>
      </c>
      <c r="G16" s="762">
        <v>0</v>
      </c>
      <c r="H16" s="762">
        <v>13510457.549999999</v>
      </c>
      <c r="I16" s="762">
        <v>11124878.52</v>
      </c>
      <c r="J16" s="762">
        <v>696399.01</v>
      </c>
      <c r="K16" s="762">
        <v>1675001.74</v>
      </c>
      <c r="L16" s="762">
        <v>14178.28</v>
      </c>
      <c r="M16" s="762">
        <v>654151.65</v>
      </c>
      <c r="N16" s="762">
        <v>74098.159999999989</v>
      </c>
      <c r="O16" s="762">
        <v>48203.430000000008</v>
      </c>
      <c r="P16" s="762">
        <v>529442.59000000008</v>
      </c>
      <c r="Q16" s="762">
        <v>2407.4699999999998</v>
      </c>
      <c r="R16" s="762">
        <v>184</v>
      </c>
      <c r="S16" s="764">
        <v>7.5158229659358325E-2</v>
      </c>
      <c r="T16" s="764">
        <v>7.9805490435974999E-2</v>
      </c>
      <c r="U16" s="764">
        <v>9.3073654960566299E-2</v>
      </c>
      <c r="V16" s="762">
        <v>119.209434567383</v>
      </c>
    </row>
    <row r="17" spans="1:22">
      <c r="A17" s="523">
        <v>8</v>
      </c>
      <c r="B17" s="522" t="s">
        <v>700</v>
      </c>
      <c r="C17" s="762">
        <v>0</v>
      </c>
      <c r="D17" s="762">
        <v>0</v>
      </c>
      <c r="E17" s="762">
        <v>0</v>
      </c>
      <c r="F17" s="762">
        <v>0</v>
      </c>
      <c r="G17" s="762">
        <v>0</v>
      </c>
      <c r="H17" s="762">
        <v>0</v>
      </c>
      <c r="I17" s="762">
        <v>0</v>
      </c>
      <c r="J17" s="762">
        <v>0</v>
      </c>
      <c r="K17" s="762">
        <v>0</v>
      </c>
      <c r="L17" s="762">
        <v>0</v>
      </c>
      <c r="M17" s="762">
        <v>0</v>
      </c>
      <c r="N17" s="762">
        <v>0</v>
      </c>
      <c r="O17" s="762">
        <v>0</v>
      </c>
      <c r="P17" s="762">
        <v>0</v>
      </c>
      <c r="Q17" s="762">
        <v>0</v>
      </c>
      <c r="R17" s="762">
        <v>0</v>
      </c>
      <c r="S17" s="764">
        <v>0</v>
      </c>
      <c r="T17" s="764">
        <v>0</v>
      </c>
      <c r="U17" s="764">
        <v>0</v>
      </c>
      <c r="V17" s="762">
        <v>0</v>
      </c>
    </row>
    <row r="18" spans="1:22">
      <c r="A18" s="521">
        <v>9</v>
      </c>
      <c r="B18" s="520" t="s">
        <v>701</v>
      </c>
      <c r="C18" s="763">
        <v>0</v>
      </c>
      <c r="D18" s="763">
        <v>0</v>
      </c>
      <c r="E18" s="763">
        <v>0</v>
      </c>
      <c r="F18" s="763">
        <v>0</v>
      </c>
      <c r="G18" s="763">
        <v>0</v>
      </c>
      <c r="H18" s="763">
        <v>0</v>
      </c>
      <c r="I18" s="763">
        <v>0</v>
      </c>
      <c r="J18" s="763">
        <v>0</v>
      </c>
      <c r="K18" s="763">
        <v>0</v>
      </c>
      <c r="L18" s="763">
        <v>0</v>
      </c>
      <c r="M18" s="763">
        <v>0</v>
      </c>
      <c r="N18" s="763">
        <v>0</v>
      </c>
      <c r="O18" s="763">
        <v>0</v>
      </c>
      <c r="P18" s="763">
        <v>0</v>
      </c>
      <c r="Q18" s="763">
        <v>0</v>
      </c>
      <c r="R18" s="763">
        <v>0</v>
      </c>
      <c r="S18" s="765">
        <v>0</v>
      </c>
      <c r="T18" s="765">
        <v>0</v>
      </c>
      <c r="U18" s="765">
        <v>0</v>
      </c>
      <c r="V18" s="763">
        <v>0</v>
      </c>
    </row>
    <row r="19" spans="1:22">
      <c r="A19" s="519">
        <v>10</v>
      </c>
      <c r="B19" s="518" t="s">
        <v>717</v>
      </c>
      <c r="C19" s="762">
        <v>172164848.56999999</v>
      </c>
      <c r="D19" s="762">
        <v>144590144.19999999</v>
      </c>
      <c r="E19" s="762">
        <v>5588945.9800000004</v>
      </c>
      <c r="F19" s="762">
        <v>21674762.880000003</v>
      </c>
      <c r="G19" s="762">
        <v>310995.51</v>
      </c>
      <c r="H19" s="762">
        <v>174229148.87999997</v>
      </c>
      <c r="I19" s="762">
        <v>145680007.28999999</v>
      </c>
      <c r="J19" s="762">
        <v>5679784.6600000001</v>
      </c>
      <c r="K19" s="762">
        <v>22544155.729999997</v>
      </c>
      <c r="L19" s="762">
        <v>325201.19999999995</v>
      </c>
      <c r="M19" s="762">
        <v>6850244.2200000016</v>
      </c>
      <c r="N19" s="762">
        <v>1303379.6499999997</v>
      </c>
      <c r="O19" s="762">
        <v>495181.80999999994</v>
      </c>
      <c r="P19" s="762">
        <v>5005936.370000002</v>
      </c>
      <c r="Q19" s="762">
        <v>45746.39</v>
      </c>
      <c r="R19" s="762">
        <v>4316</v>
      </c>
      <c r="S19" s="764">
        <v>0.119149890627058</v>
      </c>
      <c r="T19" s="764">
        <v>0.12831966792660365</v>
      </c>
      <c r="U19" s="764">
        <v>0.106206205141031</v>
      </c>
      <c r="V19" s="762">
        <v>111.788938668829</v>
      </c>
    </row>
    <row r="20" spans="1:22" ht="24">
      <c r="A20" s="517">
        <v>10.1</v>
      </c>
      <c r="B20" s="516" t="s">
        <v>720</v>
      </c>
      <c r="C20" s="762">
        <v>0</v>
      </c>
      <c r="D20" s="762">
        <v>0</v>
      </c>
      <c r="E20" s="762">
        <v>0</v>
      </c>
      <c r="F20" s="762">
        <v>0</v>
      </c>
      <c r="G20" s="762">
        <v>0</v>
      </c>
      <c r="H20" s="762">
        <v>0</v>
      </c>
      <c r="I20" s="762">
        <v>0</v>
      </c>
      <c r="J20" s="762">
        <v>0</v>
      </c>
      <c r="K20" s="762">
        <v>0</v>
      </c>
      <c r="L20" s="762">
        <v>0</v>
      </c>
      <c r="M20" s="762">
        <v>0</v>
      </c>
      <c r="N20" s="762">
        <v>0</v>
      </c>
      <c r="O20" s="762">
        <v>0</v>
      </c>
      <c r="P20" s="762">
        <v>0</v>
      </c>
      <c r="Q20" s="762">
        <v>0</v>
      </c>
      <c r="R20" s="762">
        <v>0</v>
      </c>
      <c r="S20" s="764">
        <v>0</v>
      </c>
      <c r="T20" s="764">
        <v>0</v>
      </c>
      <c r="U20" s="764">
        <v>0</v>
      </c>
      <c r="V20" s="762">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69"/>
  <sheetViews>
    <sheetView topLeftCell="A25" zoomScale="70" zoomScaleNormal="70" workbookViewId="0">
      <selection activeCell="C67" sqref="C67"/>
    </sheetView>
  </sheetViews>
  <sheetFormatPr defaultRowHeight="14.4"/>
  <cols>
    <col min="1" max="1" width="8.6640625" style="421"/>
    <col min="2" max="2" width="69.33203125" style="395" customWidth="1"/>
    <col min="3" max="3" width="16.5546875" customWidth="1"/>
    <col min="4" max="4" width="14.44140625" customWidth="1"/>
    <col min="5" max="7" width="16" customWidth="1"/>
    <col min="8" max="8" width="15.88671875" customWidth="1"/>
  </cols>
  <sheetData>
    <row r="1" spans="1:8">
      <c r="A1" s="16" t="s">
        <v>108</v>
      </c>
      <c r="B1" s="287" t="str">
        <f>Info!C2</f>
        <v>სს "ხალიკ ბანკი საქართველო"</v>
      </c>
      <c r="C1" s="15"/>
      <c r="D1" s="205"/>
      <c r="E1" s="205"/>
      <c r="F1" s="205"/>
      <c r="G1" s="205"/>
    </row>
    <row r="2" spans="1:8">
      <c r="A2" s="16" t="s">
        <v>109</v>
      </c>
      <c r="B2" s="303">
        <f>'1. key ratios'!B2</f>
        <v>45382</v>
      </c>
      <c r="C2" s="28"/>
      <c r="D2" s="17"/>
      <c r="E2" s="17"/>
      <c r="F2" s="17"/>
      <c r="G2" s="17"/>
      <c r="H2" s="1"/>
    </row>
    <row r="3" spans="1:8">
      <c r="A3" s="16"/>
      <c r="B3" s="15"/>
      <c r="C3" s="28"/>
      <c r="D3" s="17"/>
      <c r="E3" s="17"/>
      <c r="F3" s="17"/>
      <c r="G3" s="17"/>
      <c r="H3" s="1"/>
    </row>
    <row r="4" spans="1:8" ht="21" customHeight="1">
      <c r="A4" s="782" t="s">
        <v>25</v>
      </c>
      <c r="B4" s="783" t="s">
        <v>729</v>
      </c>
      <c r="C4" s="785" t="s">
        <v>114</v>
      </c>
      <c r="D4" s="785"/>
      <c r="E4" s="785"/>
      <c r="F4" s="785" t="s">
        <v>115</v>
      </c>
      <c r="G4" s="785"/>
      <c r="H4" s="786"/>
    </row>
    <row r="5" spans="1:8" ht="21" customHeight="1">
      <c r="A5" s="782"/>
      <c r="B5" s="784"/>
      <c r="C5" s="366" t="s">
        <v>26</v>
      </c>
      <c r="D5" s="366" t="s">
        <v>88</v>
      </c>
      <c r="E5" s="366" t="s">
        <v>66</v>
      </c>
      <c r="F5" s="366" t="s">
        <v>26</v>
      </c>
      <c r="G5" s="366" t="s">
        <v>88</v>
      </c>
      <c r="H5" s="366" t="s">
        <v>66</v>
      </c>
    </row>
    <row r="6" spans="1:8" ht="26.4" customHeight="1">
      <c r="A6" s="782"/>
      <c r="B6" s="367" t="s">
        <v>95</v>
      </c>
      <c r="C6" s="787"/>
      <c r="D6" s="788"/>
      <c r="E6" s="788"/>
      <c r="F6" s="788"/>
      <c r="G6" s="788"/>
      <c r="H6" s="789"/>
    </row>
    <row r="7" spans="1:8" ht="23.1" customHeight="1">
      <c r="A7" s="411">
        <v>1</v>
      </c>
      <c r="B7" s="368" t="s">
        <v>843</v>
      </c>
      <c r="C7" s="590">
        <f>SUM(C8:C10)</f>
        <v>70942388.409999996</v>
      </c>
      <c r="D7" s="590">
        <f>SUM(D8:D10)</f>
        <v>45177632.720000014</v>
      </c>
      <c r="E7" s="591">
        <f>C7+D7</f>
        <v>116120021.13000001</v>
      </c>
      <c r="F7" s="590">
        <f>SUM(F8:F10)</f>
        <v>95078175.99000001</v>
      </c>
      <c r="G7" s="590">
        <f>SUM(G8:G10)</f>
        <v>33953558.640000001</v>
      </c>
      <c r="H7" s="591">
        <f>F7+G7</f>
        <v>129031734.63000001</v>
      </c>
    </row>
    <row r="8" spans="1:8">
      <c r="A8" s="411">
        <v>1.1000000000000001</v>
      </c>
      <c r="B8" s="369" t="s">
        <v>96</v>
      </c>
      <c r="C8" s="590">
        <v>9399657.6499999985</v>
      </c>
      <c r="D8" s="590">
        <v>11324544.84</v>
      </c>
      <c r="E8" s="591">
        <f t="shared" ref="E8:E36" si="0">C8+D8</f>
        <v>20724202.489999998</v>
      </c>
      <c r="F8" s="590">
        <v>9084908.1999999993</v>
      </c>
      <c r="G8" s="590">
        <v>8060792.7700000033</v>
      </c>
      <c r="H8" s="591">
        <f t="shared" ref="H8:H36" si="1">F8+G8</f>
        <v>17145700.970000003</v>
      </c>
    </row>
    <row r="9" spans="1:8">
      <c r="A9" s="411">
        <v>1.2</v>
      </c>
      <c r="B9" s="369" t="s">
        <v>97</v>
      </c>
      <c r="C9" s="590">
        <v>958643.92999999993</v>
      </c>
      <c r="D9" s="590">
        <v>609252.89999999991</v>
      </c>
      <c r="E9" s="591">
        <f t="shared" si="0"/>
        <v>1567896.8299999998</v>
      </c>
      <c r="F9" s="590">
        <v>35700705.090000004</v>
      </c>
      <c r="G9" s="590">
        <v>1330054.6199999973</v>
      </c>
      <c r="H9" s="591">
        <f t="shared" si="1"/>
        <v>37030759.710000001</v>
      </c>
    </row>
    <row r="10" spans="1:8">
      <c r="A10" s="411">
        <v>1.3</v>
      </c>
      <c r="B10" s="369" t="s">
        <v>98</v>
      </c>
      <c r="C10" s="590">
        <v>60584086.830000006</v>
      </c>
      <c r="D10" s="590">
        <v>33243834.980000012</v>
      </c>
      <c r="E10" s="591">
        <f t="shared" si="0"/>
        <v>93827921.810000017</v>
      </c>
      <c r="F10" s="590">
        <v>50292562.700000003</v>
      </c>
      <c r="G10" s="590">
        <v>24562711.25</v>
      </c>
      <c r="H10" s="591">
        <f t="shared" si="1"/>
        <v>74855273.950000003</v>
      </c>
    </row>
    <row r="11" spans="1:8">
      <c r="A11" s="411">
        <v>2</v>
      </c>
      <c r="B11" s="370" t="s">
        <v>730</v>
      </c>
      <c r="C11" s="590">
        <v>1007340.7</v>
      </c>
      <c r="D11" s="590">
        <v>0</v>
      </c>
      <c r="E11" s="591">
        <f t="shared" si="0"/>
        <v>1007340.7</v>
      </c>
      <c r="F11" s="590">
        <v>31230</v>
      </c>
      <c r="G11" s="590">
        <v>0</v>
      </c>
      <c r="H11" s="591">
        <f t="shared" si="1"/>
        <v>31230</v>
      </c>
    </row>
    <row r="12" spans="1:8">
      <c r="A12" s="411">
        <v>2.1</v>
      </c>
      <c r="B12" s="371" t="s">
        <v>731</v>
      </c>
      <c r="C12" s="590">
        <v>0</v>
      </c>
      <c r="D12" s="590">
        <v>0</v>
      </c>
      <c r="E12" s="591">
        <f t="shared" si="0"/>
        <v>0</v>
      </c>
      <c r="F12" s="590">
        <v>0</v>
      </c>
      <c r="G12" s="590">
        <v>0</v>
      </c>
      <c r="H12" s="591">
        <f t="shared" si="1"/>
        <v>0</v>
      </c>
    </row>
    <row r="13" spans="1:8" ht="26.4" customHeight="1">
      <c r="A13" s="411">
        <v>3</v>
      </c>
      <c r="B13" s="372" t="s">
        <v>732</v>
      </c>
      <c r="C13" s="590">
        <v>0</v>
      </c>
      <c r="D13" s="590">
        <v>0</v>
      </c>
      <c r="E13" s="591">
        <f t="shared" si="0"/>
        <v>0</v>
      </c>
      <c r="F13" s="590">
        <v>0</v>
      </c>
      <c r="G13" s="590">
        <v>0</v>
      </c>
      <c r="H13" s="591">
        <f t="shared" si="1"/>
        <v>0</v>
      </c>
    </row>
    <row r="14" spans="1:8" ht="26.4" customHeight="1">
      <c r="A14" s="411">
        <v>4</v>
      </c>
      <c r="B14" s="373" t="s">
        <v>733</v>
      </c>
      <c r="C14" s="590">
        <v>0</v>
      </c>
      <c r="D14" s="590">
        <v>0</v>
      </c>
      <c r="E14" s="591">
        <f t="shared" si="0"/>
        <v>0</v>
      </c>
      <c r="F14" s="590">
        <v>0</v>
      </c>
      <c r="G14" s="590">
        <v>0</v>
      </c>
      <c r="H14" s="591">
        <f t="shared" si="1"/>
        <v>0</v>
      </c>
    </row>
    <row r="15" spans="1:8" ht="24.6" customHeight="1">
      <c r="A15" s="411">
        <v>5</v>
      </c>
      <c r="B15" s="373" t="s">
        <v>734</v>
      </c>
      <c r="C15" s="592">
        <f>SUM(C16:C18)</f>
        <v>54000</v>
      </c>
      <c r="D15" s="592">
        <f>SUM(D16:D18)</f>
        <v>0</v>
      </c>
      <c r="E15" s="593">
        <f t="shared" si="0"/>
        <v>54000</v>
      </c>
      <c r="F15" s="592">
        <f>SUM(F16:F18)</f>
        <v>54000</v>
      </c>
      <c r="G15" s="592">
        <f>SUM(G16:G18)</f>
        <v>0</v>
      </c>
      <c r="H15" s="593">
        <f t="shared" si="1"/>
        <v>54000</v>
      </c>
    </row>
    <row r="16" spans="1:8">
      <c r="A16" s="411">
        <v>5.0999999999999996</v>
      </c>
      <c r="B16" s="374" t="s">
        <v>735</v>
      </c>
      <c r="C16" s="590">
        <v>54000</v>
      </c>
      <c r="D16" s="590">
        <v>0</v>
      </c>
      <c r="E16" s="591">
        <f t="shared" si="0"/>
        <v>54000</v>
      </c>
      <c r="F16" s="590">
        <v>54000</v>
      </c>
      <c r="G16" s="590">
        <v>0</v>
      </c>
      <c r="H16" s="591">
        <f t="shared" si="1"/>
        <v>54000</v>
      </c>
    </row>
    <row r="17" spans="1:8">
      <c r="A17" s="411">
        <v>5.2</v>
      </c>
      <c r="B17" s="374" t="s">
        <v>569</v>
      </c>
      <c r="C17" s="590">
        <v>0</v>
      </c>
      <c r="D17" s="590">
        <v>0</v>
      </c>
      <c r="E17" s="591">
        <f t="shared" si="0"/>
        <v>0</v>
      </c>
      <c r="F17" s="590">
        <v>0</v>
      </c>
      <c r="G17" s="590">
        <v>0</v>
      </c>
      <c r="H17" s="591">
        <f t="shared" si="1"/>
        <v>0</v>
      </c>
    </row>
    <row r="18" spans="1:8">
      <c r="A18" s="411">
        <v>5.3</v>
      </c>
      <c r="B18" s="374" t="s">
        <v>736</v>
      </c>
      <c r="C18" s="590">
        <v>0</v>
      </c>
      <c r="D18" s="590">
        <v>0</v>
      </c>
      <c r="E18" s="591">
        <f t="shared" si="0"/>
        <v>0</v>
      </c>
      <c r="F18" s="590">
        <v>0</v>
      </c>
      <c r="G18" s="590">
        <v>0</v>
      </c>
      <c r="H18" s="591">
        <f t="shared" si="1"/>
        <v>0</v>
      </c>
    </row>
    <row r="19" spans="1:8">
      <c r="A19" s="411">
        <v>6</v>
      </c>
      <c r="B19" s="372" t="s">
        <v>737</v>
      </c>
      <c r="C19" s="590">
        <f>SUM(C20:C21)</f>
        <v>188033657.08001614</v>
      </c>
      <c r="D19" s="590">
        <f>SUM(D20:D21)</f>
        <v>521895262.88857734</v>
      </c>
      <c r="E19" s="591">
        <f t="shared" si="0"/>
        <v>709928919.96859348</v>
      </c>
      <c r="F19" s="590">
        <f>SUM(F20:F21)</f>
        <v>193468941.41126773</v>
      </c>
      <c r="G19" s="590">
        <f>SUM(G20:G21)</f>
        <v>548606137.0511539</v>
      </c>
      <c r="H19" s="591">
        <f t="shared" si="1"/>
        <v>742075078.46242166</v>
      </c>
    </row>
    <row r="20" spans="1:8">
      <c r="A20" s="411">
        <v>6.1</v>
      </c>
      <c r="B20" s="374" t="s">
        <v>569</v>
      </c>
      <c r="C20" s="590">
        <v>11821013.85</v>
      </c>
      <c r="D20" s="590">
        <v>0</v>
      </c>
      <c r="E20" s="591">
        <f t="shared" si="0"/>
        <v>11821013.85</v>
      </c>
      <c r="F20" s="590">
        <v>16892371.02</v>
      </c>
      <c r="G20" s="590">
        <v>0</v>
      </c>
      <c r="H20" s="591">
        <f t="shared" si="1"/>
        <v>16892371.02</v>
      </c>
    </row>
    <row r="21" spans="1:8">
      <c r="A21" s="411">
        <v>6.2</v>
      </c>
      <c r="B21" s="374" t="s">
        <v>736</v>
      </c>
      <c r="C21" s="590">
        <v>176212643.23001614</v>
      </c>
      <c r="D21" s="590">
        <v>521895262.88857734</v>
      </c>
      <c r="E21" s="591">
        <f t="shared" si="0"/>
        <v>698107906.11859345</v>
      </c>
      <c r="F21" s="590">
        <v>176576570.39126772</v>
      </c>
      <c r="G21" s="590">
        <v>548606137.0511539</v>
      </c>
      <c r="H21" s="591">
        <f t="shared" si="1"/>
        <v>725182707.44242167</v>
      </c>
    </row>
    <row r="22" spans="1:8">
      <c r="A22" s="411">
        <v>7</v>
      </c>
      <c r="B22" s="375" t="s">
        <v>738</v>
      </c>
      <c r="C22" s="590">
        <v>0</v>
      </c>
      <c r="D22" s="590">
        <v>0</v>
      </c>
      <c r="E22" s="591">
        <f t="shared" si="0"/>
        <v>0</v>
      </c>
      <c r="F22" s="590">
        <v>0</v>
      </c>
      <c r="G22" s="590">
        <v>0</v>
      </c>
      <c r="H22" s="591">
        <f t="shared" si="1"/>
        <v>0</v>
      </c>
    </row>
    <row r="23" spans="1:8">
      <c r="A23" s="411">
        <v>8</v>
      </c>
      <c r="B23" s="376" t="s">
        <v>739</v>
      </c>
      <c r="C23" s="590">
        <v>0</v>
      </c>
      <c r="D23" s="590">
        <v>0</v>
      </c>
      <c r="E23" s="591">
        <f t="shared" si="0"/>
        <v>0</v>
      </c>
      <c r="F23" s="590">
        <v>0</v>
      </c>
      <c r="G23" s="590">
        <v>0</v>
      </c>
      <c r="H23" s="591">
        <f t="shared" si="1"/>
        <v>0</v>
      </c>
    </row>
    <row r="24" spans="1:8">
      <c r="A24" s="411">
        <v>9</v>
      </c>
      <c r="B24" s="373" t="s">
        <v>740</v>
      </c>
      <c r="C24" s="590">
        <f>SUM(C25:C26)</f>
        <v>16595884.810000002</v>
      </c>
      <c r="D24" s="590">
        <f>SUM(D25:D26)</f>
        <v>0</v>
      </c>
      <c r="E24" s="591">
        <f t="shared" si="0"/>
        <v>16595884.810000002</v>
      </c>
      <c r="F24" s="590">
        <f>SUM(F25:F26)</f>
        <v>16377982.290000005</v>
      </c>
      <c r="G24" s="590">
        <f>SUM(G25:G26)</f>
        <v>0</v>
      </c>
      <c r="H24" s="591">
        <f t="shared" si="1"/>
        <v>16377982.290000005</v>
      </c>
    </row>
    <row r="25" spans="1:8">
      <c r="A25" s="411">
        <v>9.1</v>
      </c>
      <c r="B25" s="377" t="s">
        <v>741</v>
      </c>
      <c r="C25" s="590">
        <v>16595884.810000002</v>
      </c>
      <c r="D25" s="590">
        <v>0</v>
      </c>
      <c r="E25" s="591">
        <f t="shared" si="0"/>
        <v>16595884.810000002</v>
      </c>
      <c r="F25" s="590">
        <v>16377982.290000005</v>
      </c>
      <c r="G25" s="590">
        <v>0</v>
      </c>
      <c r="H25" s="591">
        <f t="shared" si="1"/>
        <v>16377982.290000005</v>
      </c>
    </row>
    <row r="26" spans="1:8">
      <c r="A26" s="411">
        <v>9.1999999999999993</v>
      </c>
      <c r="B26" s="377" t="s">
        <v>742</v>
      </c>
      <c r="C26" s="590">
        <v>0</v>
      </c>
      <c r="D26" s="590">
        <v>0</v>
      </c>
      <c r="E26" s="591">
        <f t="shared" si="0"/>
        <v>0</v>
      </c>
      <c r="F26" s="590">
        <v>0</v>
      </c>
      <c r="G26" s="590">
        <v>0</v>
      </c>
      <c r="H26" s="591">
        <f t="shared" si="1"/>
        <v>0</v>
      </c>
    </row>
    <row r="27" spans="1:8">
      <c r="A27" s="411">
        <v>10</v>
      </c>
      <c r="B27" s="373" t="s">
        <v>36</v>
      </c>
      <c r="C27" s="590">
        <f>SUM(C28:C29)</f>
        <v>5274709.6100000003</v>
      </c>
      <c r="D27" s="590">
        <f>SUM(D28:D29)</f>
        <v>0</v>
      </c>
      <c r="E27" s="591">
        <f t="shared" si="0"/>
        <v>5274709.6100000003</v>
      </c>
      <c r="F27" s="590">
        <f>SUM(F28:F29)</f>
        <v>5491942.3399999989</v>
      </c>
      <c r="G27" s="590">
        <f>SUM(G28:G29)</f>
        <v>0</v>
      </c>
      <c r="H27" s="591">
        <f t="shared" si="1"/>
        <v>5491942.3399999989</v>
      </c>
    </row>
    <row r="28" spans="1:8">
      <c r="A28" s="411">
        <v>10.1</v>
      </c>
      <c r="B28" s="377" t="s">
        <v>743</v>
      </c>
      <c r="C28" s="590">
        <v>0</v>
      </c>
      <c r="D28" s="590">
        <v>0</v>
      </c>
      <c r="E28" s="591">
        <f t="shared" si="0"/>
        <v>0</v>
      </c>
      <c r="F28" s="590">
        <v>0</v>
      </c>
      <c r="G28" s="590">
        <v>0</v>
      </c>
      <c r="H28" s="591">
        <f t="shared" si="1"/>
        <v>0</v>
      </c>
    </row>
    <row r="29" spans="1:8">
      <c r="A29" s="411">
        <v>10.199999999999999</v>
      </c>
      <c r="B29" s="377" t="s">
        <v>744</v>
      </c>
      <c r="C29" s="590">
        <v>5274709.6100000003</v>
      </c>
      <c r="D29" s="590">
        <v>0</v>
      </c>
      <c r="E29" s="591">
        <f t="shared" si="0"/>
        <v>5274709.6100000003</v>
      </c>
      <c r="F29" s="590">
        <v>5491942.3399999989</v>
      </c>
      <c r="G29" s="590">
        <v>0</v>
      </c>
      <c r="H29" s="591">
        <f t="shared" si="1"/>
        <v>5491942.3399999989</v>
      </c>
    </row>
    <row r="30" spans="1:8">
      <c r="A30" s="411">
        <v>11</v>
      </c>
      <c r="B30" s="373" t="s">
        <v>745</v>
      </c>
      <c r="C30" s="590">
        <f>SUM(C31:C32)</f>
        <v>0</v>
      </c>
      <c r="D30" s="590">
        <f>SUM(D31:D32)</f>
        <v>0</v>
      </c>
      <c r="E30" s="591">
        <f t="shared" si="0"/>
        <v>0</v>
      </c>
      <c r="F30" s="590">
        <f>SUM(F31:F32)</f>
        <v>67296.78</v>
      </c>
      <c r="G30" s="590">
        <f>SUM(G31:G32)</f>
        <v>0</v>
      </c>
      <c r="H30" s="591">
        <f t="shared" si="1"/>
        <v>67296.78</v>
      </c>
    </row>
    <row r="31" spans="1:8">
      <c r="A31" s="411">
        <v>11.1</v>
      </c>
      <c r="B31" s="377" t="s">
        <v>746</v>
      </c>
      <c r="C31" s="590">
        <v>0</v>
      </c>
      <c r="D31" s="590">
        <v>0</v>
      </c>
      <c r="E31" s="591">
        <f t="shared" si="0"/>
        <v>0</v>
      </c>
      <c r="F31" s="590">
        <v>67296.78</v>
      </c>
      <c r="G31" s="590">
        <v>0</v>
      </c>
      <c r="H31" s="591">
        <f t="shared" si="1"/>
        <v>67296.78</v>
      </c>
    </row>
    <row r="32" spans="1:8">
      <c r="A32" s="411">
        <v>11.2</v>
      </c>
      <c r="B32" s="377" t="s">
        <v>747</v>
      </c>
      <c r="C32" s="590">
        <v>0</v>
      </c>
      <c r="D32" s="590">
        <v>0</v>
      </c>
      <c r="E32" s="591">
        <f t="shared" si="0"/>
        <v>0</v>
      </c>
      <c r="F32" s="590">
        <v>0</v>
      </c>
      <c r="G32" s="590">
        <v>0</v>
      </c>
      <c r="H32" s="591">
        <f t="shared" si="1"/>
        <v>0</v>
      </c>
    </row>
    <row r="33" spans="1:8">
      <c r="A33" s="411">
        <v>13</v>
      </c>
      <c r="B33" s="373" t="s">
        <v>99</v>
      </c>
      <c r="C33" s="590">
        <v>15691549.559999997</v>
      </c>
      <c r="D33" s="590">
        <v>4568679.9400000032</v>
      </c>
      <c r="E33" s="591">
        <f t="shared" si="0"/>
        <v>20260229.5</v>
      </c>
      <c r="F33" s="590">
        <v>11687636.799999999</v>
      </c>
      <c r="G33" s="590">
        <v>31343282.180000015</v>
      </c>
      <c r="H33" s="591">
        <f t="shared" si="1"/>
        <v>43030918.980000012</v>
      </c>
    </row>
    <row r="34" spans="1:8">
      <c r="A34" s="411">
        <v>13.1</v>
      </c>
      <c r="B34" s="378" t="s">
        <v>748</v>
      </c>
      <c r="C34" s="590">
        <v>0</v>
      </c>
      <c r="D34" s="590">
        <v>0</v>
      </c>
      <c r="E34" s="591">
        <f t="shared" si="0"/>
        <v>0</v>
      </c>
      <c r="F34" s="590">
        <v>0</v>
      </c>
      <c r="G34" s="590">
        <v>0</v>
      </c>
      <c r="H34" s="591">
        <f t="shared" si="1"/>
        <v>0</v>
      </c>
    </row>
    <row r="35" spans="1:8">
      <c r="A35" s="411">
        <v>13.2</v>
      </c>
      <c r="B35" s="378" t="s">
        <v>749</v>
      </c>
      <c r="C35" s="590">
        <v>0</v>
      </c>
      <c r="D35" s="590">
        <v>0</v>
      </c>
      <c r="E35" s="591">
        <f t="shared" si="0"/>
        <v>0</v>
      </c>
      <c r="F35" s="590">
        <v>0</v>
      </c>
      <c r="G35" s="590">
        <v>0</v>
      </c>
      <c r="H35" s="591">
        <f t="shared" si="1"/>
        <v>0</v>
      </c>
    </row>
    <row r="36" spans="1:8">
      <c r="A36" s="411">
        <v>14</v>
      </c>
      <c r="B36" s="379" t="s">
        <v>750</v>
      </c>
      <c r="C36" s="590">
        <f>SUM(C7,C11,C13,C14,C15,C19,C22,C23,C24,C27,C30,C33)</f>
        <v>297599530.17001617</v>
      </c>
      <c r="D36" s="590">
        <f>SUM(D7,D11,D13,D14,D15,D19,D22,D23,D24,D27,D30,D33)</f>
        <v>571641575.54857743</v>
      </c>
      <c r="E36" s="591">
        <f t="shared" si="0"/>
        <v>869241105.7185936</v>
      </c>
      <c r="F36" s="590">
        <f>SUM(F7,F11,F13,F14,F15,F19,F22,F23,F24,F27,F30,F33)</f>
        <v>322257205.61126775</v>
      </c>
      <c r="G36" s="590">
        <f>SUM(G7,G11,G13,G14,G15,G19,G22,G23,G24,G27,G30,G33)</f>
        <v>613902977.87115395</v>
      </c>
      <c r="H36" s="591">
        <f t="shared" si="1"/>
        <v>936160183.48242164</v>
      </c>
    </row>
    <row r="37" spans="1:8" ht="22.5" customHeight="1">
      <c r="A37" s="411"/>
      <c r="B37" s="380" t="s">
        <v>104</v>
      </c>
      <c r="C37" s="776"/>
      <c r="D37" s="777"/>
      <c r="E37" s="777"/>
      <c r="F37" s="777"/>
      <c r="G37" s="777"/>
      <c r="H37" s="778"/>
    </row>
    <row r="38" spans="1:8">
      <c r="A38" s="411">
        <v>15</v>
      </c>
      <c r="B38" s="381" t="s">
        <v>751</v>
      </c>
      <c r="C38" s="590">
        <v>254700</v>
      </c>
      <c r="D38" s="590">
        <v>0</v>
      </c>
      <c r="E38" s="594">
        <f>C38+D38</f>
        <v>254700</v>
      </c>
      <c r="F38" s="590">
        <v>0</v>
      </c>
      <c r="G38" s="590">
        <v>0</v>
      </c>
      <c r="H38" s="594">
        <f>F38+G38</f>
        <v>0</v>
      </c>
    </row>
    <row r="39" spans="1:8">
      <c r="A39" s="411">
        <v>15.1</v>
      </c>
      <c r="B39" s="382" t="s">
        <v>731</v>
      </c>
      <c r="C39" s="590">
        <v>0</v>
      </c>
      <c r="D39" s="590">
        <v>0</v>
      </c>
      <c r="E39" s="594">
        <f t="shared" ref="E39:E53" si="2">C39+D39</f>
        <v>0</v>
      </c>
      <c r="F39" s="590">
        <v>0</v>
      </c>
      <c r="G39" s="590">
        <v>0</v>
      </c>
      <c r="H39" s="594">
        <f t="shared" ref="H39:H53" si="3">F39+G39</f>
        <v>0</v>
      </c>
    </row>
    <row r="40" spans="1:8" ht="24" customHeight="1">
      <c r="A40" s="411">
        <v>16</v>
      </c>
      <c r="B40" s="375" t="s">
        <v>752</v>
      </c>
      <c r="C40" s="590">
        <v>0</v>
      </c>
      <c r="D40" s="590">
        <v>0</v>
      </c>
      <c r="E40" s="594">
        <f t="shared" si="2"/>
        <v>0</v>
      </c>
      <c r="F40" s="590">
        <v>0</v>
      </c>
      <c r="G40" s="590">
        <v>0</v>
      </c>
      <c r="H40" s="594">
        <f t="shared" si="3"/>
        <v>0</v>
      </c>
    </row>
    <row r="41" spans="1:8">
      <c r="A41" s="411">
        <v>17</v>
      </c>
      <c r="B41" s="375" t="s">
        <v>753</v>
      </c>
      <c r="C41" s="595">
        <f>SUM(C42:C45)</f>
        <v>105351208.31999995</v>
      </c>
      <c r="D41" s="595">
        <f>SUM(D42:D45)</f>
        <v>489704821.81999999</v>
      </c>
      <c r="E41" s="594">
        <f t="shared" si="2"/>
        <v>595056030.13999999</v>
      </c>
      <c r="F41" s="595">
        <f>SUM(F42:F45)</f>
        <v>157810449.63999996</v>
      </c>
      <c r="G41" s="595">
        <f>SUM(G42:G45)</f>
        <v>582753432.8299998</v>
      </c>
      <c r="H41" s="594">
        <f t="shared" si="3"/>
        <v>740563882.46999979</v>
      </c>
    </row>
    <row r="42" spans="1:8">
      <c r="A42" s="411">
        <v>17.100000000000001</v>
      </c>
      <c r="B42" s="383" t="s">
        <v>754</v>
      </c>
      <c r="C42" s="590">
        <v>101963111.43999995</v>
      </c>
      <c r="D42" s="590">
        <v>480585063.85000002</v>
      </c>
      <c r="E42" s="594">
        <f t="shared" si="2"/>
        <v>582548175.28999996</v>
      </c>
      <c r="F42" s="590">
        <v>155458960.05999994</v>
      </c>
      <c r="G42" s="590">
        <v>532612620.64999986</v>
      </c>
      <c r="H42" s="594">
        <f t="shared" si="3"/>
        <v>688071580.7099998</v>
      </c>
    </row>
    <row r="43" spans="1:8">
      <c r="A43" s="411">
        <v>17.2</v>
      </c>
      <c r="B43" s="384" t="s">
        <v>100</v>
      </c>
      <c r="C43" s="590">
        <v>0</v>
      </c>
      <c r="D43" s="590">
        <v>0</v>
      </c>
      <c r="E43" s="594">
        <f t="shared" si="2"/>
        <v>0</v>
      </c>
      <c r="F43" s="590">
        <v>0</v>
      </c>
      <c r="G43" s="590">
        <v>0</v>
      </c>
      <c r="H43" s="594">
        <f t="shared" si="3"/>
        <v>0</v>
      </c>
    </row>
    <row r="44" spans="1:8">
      <c r="A44" s="411">
        <v>17.3</v>
      </c>
      <c r="B44" s="383" t="s">
        <v>755</v>
      </c>
      <c r="C44" s="590">
        <v>0</v>
      </c>
      <c r="D44" s="590">
        <v>5135281.08</v>
      </c>
      <c r="E44" s="594">
        <f t="shared" si="2"/>
        <v>5135281.08</v>
      </c>
      <c r="F44" s="590">
        <v>0</v>
      </c>
      <c r="G44" s="590">
        <v>23151813.259999998</v>
      </c>
      <c r="H44" s="594">
        <f t="shared" si="3"/>
        <v>23151813.259999998</v>
      </c>
    </row>
    <row r="45" spans="1:8">
      <c r="A45" s="411">
        <v>17.399999999999999</v>
      </c>
      <c r="B45" s="383" t="s">
        <v>756</v>
      </c>
      <c r="C45" s="590">
        <v>3388096.88</v>
      </c>
      <c r="D45" s="590">
        <v>3984476.8899999997</v>
      </c>
      <c r="E45" s="594">
        <f t="shared" si="2"/>
        <v>7372573.7699999996</v>
      </c>
      <c r="F45" s="590">
        <v>2351489.58</v>
      </c>
      <c r="G45" s="590">
        <v>26988998.920000002</v>
      </c>
      <c r="H45" s="594">
        <f t="shared" si="3"/>
        <v>29340488.5</v>
      </c>
    </row>
    <row r="46" spans="1:8">
      <c r="A46" s="411">
        <v>18</v>
      </c>
      <c r="B46" s="385" t="s">
        <v>757</v>
      </c>
      <c r="C46" s="590">
        <v>208882.7260098652</v>
      </c>
      <c r="D46" s="590">
        <v>376937.48823463067</v>
      </c>
      <c r="E46" s="594">
        <f t="shared" si="2"/>
        <v>585820.21424449584</v>
      </c>
      <c r="F46" s="590">
        <v>106189.22201924978</v>
      </c>
      <c r="G46" s="590">
        <v>87124.437980750197</v>
      </c>
      <c r="H46" s="594">
        <f t="shared" si="3"/>
        <v>193313.65999999997</v>
      </c>
    </row>
    <row r="47" spans="1:8">
      <c r="A47" s="411">
        <v>19</v>
      </c>
      <c r="B47" s="385" t="s">
        <v>758</v>
      </c>
      <c r="C47" s="595">
        <f>SUM(C48:C49)</f>
        <v>1446415.46</v>
      </c>
      <c r="D47" s="595">
        <f>SUM(D48:D49)</f>
        <v>0</v>
      </c>
      <c r="E47" s="594">
        <f t="shared" si="2"/>
        <v>1446415.46</v>
      </c>
      <c r="F47" s="595">
        <f>SUM(F48:F49)</f>
        <v>4707630.33</v>
      </c>
      <c r="G47" s="595">
        <f>SUM(G48:G49)</f>
        <v>0</v>
      </c>
      <c r="H47" s="594">
        <f t="shared" si="3"/>
        <v>4707630.33</v>
      </c>
    </row>
    <row r="48" spans="1:8">
      <c r="A48" s="411">
        <v>19.100000000000001</v>
      </c>
      <c r="B48" s="386" t="s">
        <v>759</v>
      </c>
      <c r="C48" s="590">
        <v>1285859.96</v>
      </c>
      <c r="D48" s="590">
        <v>0</v>
      </c>
      <c r="E48" s="594">
        <f t="shared" si="2"/>
        <v>1285859.96</v>
      </c>
      <c r="F48" s="590">
        <v>4500236.87</v>
      </c>
      <c r="G48" s="590">
        <v>0</v>
      </c>
      <c r="H48" s="594">
        <f t="shared" si="3"/>
        <v>4500236.87</v>
      </c>
    </row>
    <row r="49" spans="1:8">
      <c r="A49" s="411">
        <v>19.2</v>
      </c>
      <c r="B49" s="387" t="s">
        <v>760</v>
      </c>
      <c r="C49" s="590">
        <v>160555.5</v>
      </c>
      <c r="D49" s="590">
        <v>0</v>
      </c>
      <c r="E49" s="594">
        <f t="shared" si="2"/>
        <v>160555.5</v>
      </c>
      <c r="F49" s="590">
        <v>207393.45999999996</v>
      </c>
      <c r="G49" s="590">
        <v>0</v>
      </c>
      <c r="H49" s="594">
        <f t="shared" si="3"/>
        <v>207393.45999999996</v>
      </c>
    </row>
    <row r="50" spans="1:8">
      <c r="A50" s="411">
        <v>20</v>
      </c>
      <c r="B50" s="388" t="s">
        <v>101</v>
      </c>
      <c r="C50" s="590">
        <v>0</v>
      </c>
      <c r="D50" s="590">
        <v>27023751.629999999</v>
      </c>
      <c r="E50" s="594">
        <f t="shared" si="2"/>
        <v>27023751.629999999</v>
      </c>
      <c r="F50" s="590">
        <v>0</v>
      </c>
      <c r="G50" s="590">
        <v>25671210.5</v>
      </c>
      <c r="H50" s="594">
        <f t="shared" si="3"/>
        <v>25671210.5</v>
      </c>
    </row>
    <row r="51" spans="1:8">
      <c r="A51" s="411">
        <v>21</v>
      </c>
      <c r="B51" s="389" t="s">
        <v>89</v>
      </c>
      <c r="C51" s="590">
        <v>3990114.4400000004</v>
      </c>
      <c r="D51" s="590">
        <v>0</v>
      </c>
      <c r="E51" s="594">
        <f t="shared" si="2"/>
        <v>3990114.4400000004</v>
      </c>
      <c r="F51" s="590">
        <v>3012432.65</v>
      </c>
      <c r="G51" s="590">
        <v>0</v>
      </c>
      <c r="H51" s="594">
        <f t="shared" si="3"/>
        <v>3012432.65</v>
      </c>
    </row>
    <row r="52" spans="1:8">
      <c r="A52" s="411">
        <v>21.1</v>
      </c>
      <c r="B52" s="384" t="s">
        <v>761</v>
      </c>
      <c r="C52" s="590">
        <v>0</v>
      </c>
      <c r="D52" s="590">
        <v>0</v>
      </c>
      <c r="E52" s="594">
        <f t="shared" si="2"/>
        <v>0</v>
      </c>
      <c r="F52" s="590">
        <v>0</v>
      </c>
      <c r="G52" s="590">
        <v>0</v>
      </c>
      <c r="H52" s="594">
        <f t="shared" si="3"/>
        <v>0</v>
      </c>
    </row>
    <row r="53" spans="1:8">
      <c r="A53" s="411">
        <v>22</v>
      </c>
      <c r="B53" s="388" t="s">
        <v>762</v>
      </c>
      <c r="C53" s="595">
        <f>SUM(C38,C40,C41,C46,C47,C50,C51)</f>
        <v>111251320.9460098</v>
      </c>
      <c r="D53" s="595">
        <f>SUM(D38,D40,D41,D46,D47,D50,D51)</f>
        <v>517105510.93823463</v>
      </c>
      <c r="E53" s="594">
        <f t="shared" si="2"/>
        <v>628356831.88424444</v>
      </c>
      <c r="F53" s="595">
        <f>SUM(F38,F40,F41,F46,F47,F50,F51)</f>
        <v>165636701.84201923</v>
      </c>
      <c r="G53" s="595">
        <f>SUM(G38,G40,G41,G46,G47,G50,G51)</f>
        <v>608511767.76798058</v>
      </c>
      <c r="H53" s="594">
        <f t="shared" si="3"/>
        <v>774148469.60999978</v>
      </c>
    </row>
    <row r="54" spans="1:8" ht="24" customHeight="1">
      <c r="A54" s="411"/>
      <c r="B54" s="390" t="s">
        <v>763</v>
      </c>
      <c r="C54" s="779"/>
      <c r="D54" s="780"/>
      <c r="E54" s="780"/>
      <c r="F54" s="780"/>
      <c r="G54" s="780"/>
      <c r="H54" s="781"/>
    </row>
    <row r="55" spans="1:8">
      <c r="A55" s="411">
        <v>23</v>
      </c>
      <c r="B55" s="388" t="s">
        <v>105</v>
      </c>
      <c r="C55" s="590">
        <v>76000000</v>
      </c>
      <c r="D55" s="590">
        <v>0</v>
      </c>
      <c r="E55" s="594">
        <f>C55+D55</f>
        <v>76000000</v>
      </c>
      <c r="F55" s="590">
        <v>76000000</v>
      </c>
      <c r="G55" s="590">
        <v>0</v>
      </c>
      <c r="H55" s="594">
        <f>F55+G55</f>
        <v>76000000</v>
      </c>
    </row>
    <row r="56" spans="1:8">
      <c r="A56" s="411">
        <v>24</v>
      </c>
      <c r="B56" s="388" t="s">
        <v>764</v>
      </c>
      <c r="C56" s="590">
        <v>60000000</v>
      </c>
      <c r="D56" s="590">
        <v>0</v>
      </c>
      <c r="E56" s="594">
        <f t="shared" ref="E56:E69" si="4">C56+D56</f>
        <v>60000000</v>
      </c>
      <c r="F56" s="590">
        <v>0</v>
      </c>
      <c r="G56" s="590">
        <v>0</v>
      </c>
      <c r="H56" s="594">
        <f t="shared" ref="H56:H69" si="5">F56+G56</f>
        <v>0</v>
      </c>
    </row>
    <row r="57" spans="1:8">
      <c r="A57" s="411">
        <v>25</v>
      </c>
      <c r="B57" s="391" t="s">
        <v>102</v>
      </c>
      <c r="C57" s="590">
        <v>0</v>
      </c>
      <c r="D57" s="590">
        <v>0</v>
      </c>
      <c r="E57" s="594">
        <f t="shared" si="4"/>
        <v>0</v>
      </c>
      <c r="F57" s="590">
        <v>0</v>
      </c>
      <c r="G57" s="590">
        <v>0</v>
      </c>
      <c r="H57" s="594">
        <f t="shared" si="5"/>
        <v>0</v>
      </c>
    </row>
    <row r="58" spans="1:8">
      <c r="A58" s="411">
        <v>26</v>
      </c>
      <c r="B58" s="385" t="s">
        <v>765</v>
      </c>
      <c r="C58" s="590">
        <v>0</v>
      </c>
      <c r="D58" s="590">
        <v>0</v>
      </c>
      <c r="E58" s="594">
        <f t="shared" si="4"/>
        <v>0</v>
      </c>
      <c r="F58" s="590">
        <v>0</v>
      </c>
      <c r="G58" s="590">
        <v>0</v>
      </c>
      <c r="H58" s="594">
        <f t="shared" si="5"/>
        <v>0</v>
      </c>
    </row>
    <row r="59" spans="1:8">
      <c r="A59" s="411">
        <v>27</v>
      </c>
      <c r="B59" s="385" t="s">
        <v>766</v>
      </c>
      <c r="C59" s="595">
        <f>SUM(C60:C61)</f>
        <v>0</v>
      </c>
      <c r="D59" s="595">
        <f>SUM(D60:D61)</f>
        <v>0</v>
      </c>
      <c r="E59" s="594">
        <f t="shared" si="4"/>
        <v>0</v>
      </c>
      <c r="F59" s="590">
        <v>0</v>
      </c>
      <c r="G59" s="590">
        <v>0</v>
      </c>
      <c r="H59" s="594">
        <f t="shared" si="5"/>
        <v>0</v>
      </c>
    </row>
    <row r="60" spans="1:8">
      <c r="A60" s="411">
        <v>27.1</v>
      </c>
      <c r="B60" s="392" t="s">
        <v>767</v>
      </c>
      <c r="C60" s="590">
        <v>0</v>
      </c>
      <c r="D60" s="590">
        <v>0</v>
      </c>
      <c r="E60" s="594">
        <f t="shared" si="4"/>
        <v>0</v>
      </c>
      <c r="F60" s="590">
        <v>0</v>
      </c>
      <c r="G60" s="590">
        <v>0</v>
      </c>
      <c r="H60" s="594">
        <f t="shared" si="5"/>
        <v>0</v>
      </c>
    </row>
    <row r="61" spans="1:8">
      <c r="A61" s="411">
        <v>27.2</v>
      </c>
      <c r="B61" s="383" t="s">
        <v>768</v>
      </c>
      <c r="C61" s="590">
        <v>0</v>
      </c>
      <c r="D61" s="590">
        <v>0</v>
      </c>
      <c r="E61" s="594">
        <f t="shared" si="4"/>
        <v>0</v>
      </c>
      <c r="F61" s="590">
        <v>0</v>
      </c>
      <c r="G61" s="590">
        <v>0</v>
      </c>
      <c r="H61" s="594">
        <f t="shared" si="5"/>
        <v>0</v>
      </c>
    </row>
    <row r="62" spans="1:8">
      <c r="A62" s="411">
        <v>28</v>
      </c>
      <c r="B62" s="389" t="s">
        <v>769</v>
      </c>
      <c r="C62" s="590">
        <v>0</v>
      </c>
      <c r="D62" s="590">
        <v>0</v>
      </c>
      <c r="E62" s="594">
        <f t="shared" si="4"/>
        <v>0</v>
      </c>
      <c r="F62" s="590">
        <v>0</v>
      </c>
      <c r="G62" s="590">
        <v>0</v>
      </c>
      <c r="H62" s="594">
        <f t="shared" si="5"/>
        <v>0</v>
      </c>
    </row>
    <row r="63" spans="1:8">
      <c r="A63" s="411">
        <v>29</v>
      </c>
      <c r="B63" s="385" t="s">
        <v>770</v>
      </c>
      <c r="C63" s="595">
        <f>SUM(C64:C66)</f>
        <v>1836363.8900000001</v>
      </c>
      <c r="D63" s="595">
        <f>SUM(D64:D66)</f>
        <v>0</v>
      </c>
      <c r="E63" s="594">
        <f t="shared" si="4"/>
        <v>1836363.8900000001</v>
      </c>
      <c r="F63" s="595">
        <f>SUM(F64:F66)</f>
        <v>1857760.64</v>
      </c>
      <c r="G63" s="595">
        <f>SUM(G64:G66)</f>
        <v>0</v>
      </c>
      <c r="H63" s="594">
        <f t="shared" si="5"/>
        <v>1857760.64</v>
      </c>
    </row>
    <row r="64" spans="1:8">
      <c r="A64" s="411">
        <v>29.1</v>
      </c>
      <c r="B64" s="374" t="s">
        <v>771</v>
      </c>
      <c r="C64" s="590">
        <v>1836363.8900000001</v>
      </c>
      <c r="D64" s="590">
        <v>0</v>
      </c>
      <c r="E64" s="594">
        <f t="shared" si="4"/>
        <v>1836363.8900000001</v>
      </c>
      <c r="F64" s="590">
        <v>1857760.64</v>
      </c>
      <c r="G64" s="590">
        <v>0</v>
      </c>
      <c r="H64" s="594">
        <f t="shared" si="5"/>
        <v>1857760.64</v>
      </c>
    </row>
    <row r="65" spans="1:8" ht="24.9" customHeight="1">
      <c r="A65" s="411">
        <v>29.2</v>
      </c>
      <c r="B65" s="392" t="s">
        <v>772</v>
      </c>
      <c r="C65" s="590">
        <v>0</v>
      </c>
      <c r="D65" s="590">
        <v>0</v>
      </c>
      <c r="E65" s="594">
        <f t="shared" si="4"/>
        <v>0</v>
      </c>
      <c r="F65" s="590">
        <v>0</v>
      </c>
      <c r="G65" s="590">
        <v>0</v>
      </c>
      <c r="H65" s="594">
        <f t="shared" si="5"/>
        <v>0</v>
      </c>
    </row>
    <row r="66" spans="1:8" ht="22.5" customHeight="1">
      <c r="A66" s="411">
        <v>29.3</v>
      </c>
      <c r="B66" s="377" t="s">
        <v>773</v>
      </c>
      <c r="C66" s="590">
        <v>0</v>
      </c>
      <c r="D66" s="590">
        <v>0</v>
      </c>
      <c r="E66" s="594">
        <f t="shared" si="4"/>
        <v>0</v>
      </c>
      <c r="F66" s="590">
        <v>0</v>
      </c>
      <c r="G66" s="590">
        <v>0</v>
      </c>
      <c r="H66" s="594">
        <f t="shared" si="5"/>
        <v>0</v>
      </c>
    </row>
    <row r="67" spans="1:8">
      <c r="A67" s="411">
        <v>30</v>
      </c>
      <c r="B67" s="373" t="s">
        <v>103</v>
      </c>
      <c r="C67" s="590">
        <v>103047909.94795455</v>
      </c>
      <c r="D67" s="590">
        <v>0</v>
      </c>
      <c r="E67" s="594">
        <f t="shared" si="4"/>
        <v>103047909.94795455</v>
      </c>
      <c r="F67" s="590">
        <v>84153953.230000004</v>
      </c>
      <c r="G67" s="590">
        <v>0</v>
      </c>
      <c r="H67" s="594">
        <f t="shared" si="5"/>
        <v>84153953.230000004</v>
      </c>
    </row>
    <row r="68" spans="1:8">
      <c r="A68" s="411">
        <v>31</v>
      </c>
      <c r="B68" s="393" t="s">
        <v>774</v>
      </c>
      <c r="C68" s="595">
        <f>SUM(C55,C56,C57,C58,C59,C62,C63,C67)</f>
        <v>240884273.83795452</v>
      </c>
      <c r="D68" s="595">
        <f>SUM(D55,D56,D57,D58,D59,D62,D63,D67)</f>
        <v>0</v>
      </c>
      <c r="E68" s="594">
        <f t="shared" si="4"/>
        <v>240884273.83795452</v>
      </c>
      <c r="F68" s="595">
        <f>SUM(F55,F56,F57,F58,F59,F62,F63,F67)</f>
        <v>162011713.87</v>
      </c>
      <c r="G68" s="595">
        <f>SUM(G55,G56,G57,G58,G59,G62,G63,G67)</f>
        <v>0</v>
      </c>
      <c r="H68" s="594">
        <f t="shared" si="5"/>
        <v>162011713.87</v>
      </c>
    </row>
    <row r="69" spans="1:8">
      <c r="A69" s="411">
        <v>32</v>
      </c>
      <c r="B69" s="394" t="s">
        <v>775</v>
      </c>
      <c r="C69" s="595">
        <f>SUM(C53,C68)</f>
        <v>352135594.78396434</v>
      </c>
      <c r="D69" s="595">
        <f>SUM(D53,D68)</f>
        <v>517105510.93823463</v>
      </c>
      <c r="E69" s="594">
        <f t="shared" si="4"/>
        <v>869241105.72219896</v>
      </c>
      <c r="F69" s="595">
        <f>SUM(F53,F68)</f>
        <v>327648415.71201921</v>
      </c>
      <c r="G69" s="595">
        <f>SUM(G53,G68)</f>
        <v>608511767.76798058</v>
      </c>
      <c r="H69" s="594">
        <f t="shared" si="5"/>
        <v>936160183.47999978</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zoomScale="80" zoomScaleNormal="80" workbookViewId="0">
      <selection activeCell="B20" sqref="B20:C20"/>
    </sheetView>
  </sheetViews>
  <sheetFormatPr defaultColWidth="43.5546875" defaultRowHeight="12"/>
  <cols>
    <col min="1" max="1" width="8" style="156" customWidth="1"/>
    <col min="2" max="2" width="66.109375" style="157" customWidth="1"/>
    <col min="3" max="3" width="131.44140625" style="158" customWidth="1"/>
    <col min="4" max="5" width="10.33203125" style="149" customWidth="1"/>
    <col min="6" max="6" width="67.5546875" style="149" customWidth="1"/>
    <col min="7" max="16384" width="43.5546875" style="149"/>
  </cols>
  <sheetData>
    <row r="1" spans="1:3" ht="13.2" thickTop="1" thickBot="1">
      <c r="A1" s="898" t="s">
        <v>187</v>
      </c>
      <c r="B1" s="899"/>
      <c r="C1" s="900"/>
    </row>
    <row r="2" spans="1:3" ht="26.25" customHeight="1">
      <c r="A2" s="356"/>
      <c r="B2" s="901" t="s">
        <v>188</v>
      </c>
      <c r="C2" s="901"/>
    </row>
    <row r="3" spans="1:3" s="154" customFormat="1" ht="11.25" customHeight="1">
      <c r="A3" s="153"/>
      <c r="B3" s="901" t="s">
        <v>263</v>
      </c>
      <c r="C3" s="901"/>
    </row>
    <row r="4" spans="1:3" ht="12" customHeight="1" thickBot="1">
      <c r="A4" s="902" t="s">
        <v>267</v>
      </c>
      <c r="B4" s="903"/>
      <c r="C4" s="904"/>
    </row>
    <row r="5" spans="1:3" ht="12.6" thickTop="1">
      <c r="A5" s="150"/>
      <c r="B5" s="905" t="s">
        <v>189</v>
      </c>
      <c r="C5" s="906"/>
    </row>
    <row r="6" spans="1:3">
      <c r="A6" s="356"/>
      <c r="B6" s="907" t="s">
        <v>264</v>
      </c>
      <c r="C6" s="908"/>
    </row>
    <row r="7" spans="1:3">
      <c r="A7" s="356"/>
      <c r="B7" s="907" t="s">
        <v>190</v>
      </c>
      <c r="C7" s="908"/>
    </row>
    <row r="8" spans="1:3">
      <c r="A8" s="356"/>
      <c r="B8" s="907" t="s">
        <v>265</v>
      </c>
      <c r="C8" s="908"/>
    </row>
    <row r="9" spans="1:3">
      <c r="A9" s="356"/>
      <c r="B9" s="913" t="s">
        <v>266</v>
      </c>
      <c r="C9" s="914"/>
    </row>
    <row r="10" spans="1:3">
      <c r="A10" s="356"/>
      <c r="B10" s="909" t="s">
        <v>191</v>
      </c>
      <c r="C10" s="910" t="s">
        <v>191</v>
      </c>
    </row>
    <row r="11" spans="1:3">
      <c r="A11" s="356"/>
      <c r="B11" s="909" t="s">
        <v>192</v>
      </c>
      <c r="C11" s="910" t="s">
        <v>192</v>
      </c>
    </row>
    <row r="12" spans="1:3">
      <c r="A12" s="356"/>
      <c r="B12" s="909" t="s">
        <v>193</v>
      </c>
      <c r="C12" s="910" t="s">
        <v>193</v>
      </c>
    </row>
    <row r="13" spans="1:3">
      <c r="A13" s="356"/>
      <c r="B13" s="909" t="s">
        <v>194</v>
      </c>
      <c r="C13" s="910" t="s">
        <v>194</v>
      </c>
    </row>
    <row r="14" spans="1:3">
      <c r="A14" s="356"/>
      <c r="B14" s="909" t="s">
        <v>195</v>
      </c>
      <c r="C14" s="910" t="s">
        <v>195</v>
      </c>
    </row>
    <row r="15" spans="1:3" ht="21.75" customHeight="1">
      <c r="A15" s="356"/>
      <c r="B15" s="909" t="s">
        <v>196</v>
      </c>
      <c r="C15" s="910" t="s">
        <v>196</v>
      </c>
    </row>
    <row r="16" spans="1:3">
      <c r="A16" s="356"/>
      <c r="B16" s="909" t="s">
        <v>197</v>
      </c>
      <c r="C16" s="910" t="s">
        <v>198</v>
      </c>
    </row>
    <row r="17" spans="1:6">
      <c r="A17" s="356"/>
      <c r="B17" s="909" t="s">
        <v>199</v>
      </c>
      <c r="C17" s="910" t="s">
        <v>200</v>
      </c>
    </row>
    <row r="18" spans="1:6">
      <c r="A18" s="356"/>
      <c r="B18" s="909" t="s">
        <v>201</v>
      </c>
      <c r="C18" s="910" t="s">
        <v>202</v>
      </c>
    </row>
    <row r="19" spans="1:6">
      <c r="A19" s="356"/>
      <c r="B19" s="909" t="s">
        <v>203</v>
      </c>
      <c r="C19" s="910" t="s">
        <v>203</v>
      </c>
    </row>
    <row r="20" spans="1:6">
      <c r="A20" s="356"/>
      <c r="B20" s="911" t="s">
        <v>959</v>
      </c>
      <c r="C20" s="912" t="s">
        <v>204</v>
      </c>
    </row>
    <row r="21" spans="1:6">
      <c r="A21" s="356"/>
      <c r="B21" s="909" t="s">
        <v>948</v>
      </c>
      <c r="C21" s="910" t="s">
        <v>205</v>
      </c>
    </row>
    <row r="22" spans="1:6" ht="23.25" customHeight="1">
      <c r="A22" s="356"/>
      <c r="B22" s="909" t="s">
        <v>206</v>
      </c>
      <c r="C22" s="910" t="s">
        <v>207</v>
      </c>
      <c r="F22" s="580"/>
    </row>
    <row r="23" spans="1:6">
      <c r="A23" s="356"/>
      <c r="B23" s="909" t="s">
        <v>208</v>
      </c>
      <c r="C23" s="910" t="s">
        <v>208</v>
      </c>
    </row>
    <row r="24" spans="1:6">
      <c r="A24" s="356"/>
      <c r="B24" s="909" t="s">
        <v>209</v>
      </c>
      <c r="C24" s="910" t="s">
        <v>210</v>
      </c>
    </row>
    <row r="25" spans="1:6" ht="12.6" thickBot="1">
      <c r="A25" s="151"/>
      <c r="B25" s="920" t="s">
        <v>211</v>
      </c>
      <c r="C25" s="921"/>
    </row>
    <row r="26" spans="1:6" ht="13.2" thickTop="1" thickBot="1">
      <c r="A26" s="902" t="s">
        <v>844</v>
      </c>
      <c r="B26" s="903"/>
      <c r="C26" s="904"/>
    </row>
    <row r="27" spans="1:6" ht="13.2" thickTop="1" thickBot="1">
      <c r="A27" s="152"/>
      <c r="B27" s="922" t="s">
        <v>845</v>
      </c>
      <c r="C27" s="923"/>
    </row>
    <row r="28" spans="1:6" ht="13.2" thickTop="1" thickBot="1">
      <c r="A28" s="902" t="s">
        <v>268</v>
      </c>
      <c r="B28" s="903"/>
      <c r="C28" s="904"/>
    </row>
    <row r="29" spans="1:6" ht="12.6" thickTop="1">
      <c r="A29" s="150"/>
      <c r="B29" s="924" t="s">
        <v>848</v>
      </c>
      <c r="C29" s="925" t="s">
        <v>212</v>
      </c>
    </row>
    <row r="30" spans="1:6">
      <c r="A30" s="356"/>
      <c r="B30" s="915" t="s">
        <v>216</v>
      </c>
      <c r="C30" s="916" t="s">
        <v>213</v>
      </c>
    </row>
    <row r="31" spans="1:6">
      <c r="A31" s="356"/>
      <c r="B31" s="915" t="s">
        <v>846</v>
      </c>
      <c r="C31" s="916" t="s">
        <v>214</v>
      </c>
    </row>
    <row r="32" spans="1:6">
      <c r="A32" s="356"/>
      <c r="B32" s="915" t="s">
        <v>847</v>
      </c>
      <c r="C32" s="916" t="s">
        <v>215</v>
      </c>
    </row>
    <row r="33" spans="1:3">
      <c r="A33" s="356"/>
      <c r="B33" s="915" t="s">
        <v>219</v>
      </c>
      <c r="C33" s="916" t="s">
        <v>220</v>
      </c>
    </row>
    <row r="34" spans="1:3">
      <c r="A34" s="356"/>
      <c r="B34" s="915" t="s">
        <v>849</v>
      </c>
      <c r="C34" s="916" t="s">
        <v>217</v>
      </c>
    </row>
    <row r="35" spans="1:3">
      <c r="A35" s="356"/>
      <c r="B35" s="915" t="s">
        <v>850</v>
      </c>
      <c r="C35" s="916" t="s">
        <v>218</v>
      </c>
    </row>
    <row r="36" spans="1:3">
      <c r="A36" s="356"/>
      <c r="B36" s="917" t="s">
        <v>851</v>
      </c>
      <c r="C36" s="918"/>
    </row>
    <row r="37" spans="1:3" ht="24.75" customHeight="1">
      <c r="A37" s="356"/>
      <c r="B37" s="915" t="s">
        <v>852</v>
      </c>
      <c r="C37" s="916" t="s">
        <v>221</v>
      </c>
    </row>
    <row r="38" spans="1:3" ht="23.25" customHeight="1">
      <c r="A38" s="356"/>
      <c r="B38" s="915" t="s">
        <v>853</v>
      </c>
      <c r="C38" s="916" t="s">
        <v>222</v>
      </c>
    </row>
    <row r="39" spans="1:3" ht="23.25" customHeight="1">
      <c r="A39" s="423"/>
      <c r="B39" s="917" t="s">
        <v>854</v>
      </c>
      <c r="C39" s="919"/>
    </row>
    <row r="40" spans="1:3" ht="12" customHeight="1">
      <c r="A40" s="356"/>
      <c r="B40" s="915" t="s">
        <v>855</v>
      </c>
      <c r="C40" s="916"/>
    </row>
    <row r="41" spans="1:3" ht="12.6" thickBot="1">
      <c r="A41" s="902" t="s">
        <v>269</v>
      </c>
      <c r="B41" s="903"/>
      <c r="C41" s="904"/>
    </row>
    <row r="42" spans="1:3" ht="12.6" thickTop="1">
      <c r="A42" s="150"/>
      <c r="B42" s="905" t="s">
        <v>299</v>
      </c>
      <c r="C42" s="906" t="s">
        <v>223</v>
      </c>
    </row>
    <row r="43" spans="1:3">
      <c r="A43" s="356"/>
      <c r="B43" s="907" t="s">
        <v>298</v>
      </c>
      <c r="C43" s="908"/>
    </row>
    <row r="44" spans="1:3" ht="23.25" customHeight="1" thickBot="1">
      <c r="A44" s="151"/>
      <c r="B44" s="926" t="s">
        <v>224</v>
      </c>
      <c r="C44" s="927" t="s">
        <v>225</v>
      </c>
    </row>
    <row r="45" spans="1:3" ht="11.25" customHeight="1" thickTop="1" thickBot="1">
      <c r="A45" s="902" t="s">
        <v>270</v>
      </c>
      <c r="B45" s="903"/>
      <c r="C45" s="904"/>
    </row>
    <row r="46" spans="1:3" ht="26.25" customHeight="1" thickTop="1">
      <c r="A46" s="356"/>
      <c r="B46" s="907" t="s">
        <v>271</v>
      </c>
      <c r="C46" s="908"/>
    </row>
    <row r="47" spans="1:3" ht="12.6" thickBot="1">
      <c r="A47" s="902" t="s">
        <v>272</v>
      </c>
      <c r="B47" s="903"/>
      <c r="C47" s="904"/>
    </row>
    <row r="48" spans="1:3" ht="12.6" thickTop="1">
      <c r="A48" s="150"/>
      <c r="B48" s="905" t="s">
        <v>226</v>
      </c>
      <c r="C48" s="906" t="s">
        <v>226</v>
      </c>
    </row>
    <row r="49" spans="1:3" ht="11.25" customHeight="1">
      <c r="A49" s="356"/>
      <c r="B49" s="907" t="s">
        <v>227</v>
      </c>
      <c r="C49" s="908" t="s">
        <v>227</v>
      </c>
    </row>
    <row r="50" spans="1:3">
      <c r="A50" s="356"/>
      <c r="B50" s="907" t="s">
        <v>228</v>
      </c>
      <c r="C50" s="908" t="s">
        <v>228</v>
      </c>
    </row>
    <row r="51" spans="1:3" ht="11.25" customHeight="1">
      <c r="A51" s="356"/>
      <c r="B51" s="907" t="s">
        <v>857</v>
      </c>
      <c r="C51" s="908" t="s">
        <v>229</v>
      </c>
    </row>
    <row r="52" spans="1:3" ht="33.6" customHeight="1">
      <c r="A52" s="356"/>
      <c r="B52" s="907" t="s">
        <v>230</v>
      </c>
      <c r="C52" s="908" t="s">
        <v>230</v>
      </c>
    </row>
    <row r="53" spans="1:3" ht="11.25" customHeight="1">
      <c r="A53" s="356"/>
      <c r="B53" s="907" t="s">
        <v>319</v>
      </c>
      <c r="C53" s="908" t="s">
        <v>231</v>
      </c>
    </row>
    <row r="54" spans="1:3" ht="11.25" customHeight="1" thickBot="1">
      <c r="A54" s="902" t="s">
        <v>273</v>
      </c>
      <c r="B54" s="903"/>
      <c r="C54" s="904"/>
    </row>
    <row r="55" spans="1:3" ht="12.6" thickTop="1">
      <c r="A55" s="150"/>
      <c r="B55" s="905" t="s">
        <v>226</v>
      </c>
      <c r="C55" s="906" t="s">
        <v>226</v>
      </c>
    </row>
    <row r="56" spans="1:3">
      <c r="A56" s="356"/>
      <c r="B56" s="907" t="s">
        <v>232</v>
      </c>
      <c r="C56" s="908" t="s">
        <v>232</v>
      </c>
    </row>
    <row r="57" spans="1:3">
      <c r="A57" s="356"/>
      <c r="B57" s="907" t="s">
        <v>276</v>
      </c>
      <c r="C57" s="908" t="s">
        <v>233</v>
      </c>
    </row>
    <row r="58" spans="1:3">
      <c r="A58" s="356"/>
      <c r="B58" s="907" t="s">
        <v>234</v>
      </c>
      <c r="C58" s="908" t="s">
        <v>234</v>
      </c>
    </row>
    <row r="59" spans="1:3">
      <c r="A59" s="356"/>
      <c r="B59" s="907" t="s">
        <v>235</v>
      </c>
      <c r="C59" s="908" t="s">
        <v>235</v>
      </c>
    </row>
    <row r="60" spans="1:3">
      <c r="A60" s="356"/>
      <c r="B60" s="907" t="s">
        <v>236</v>
      </c>
      <c r="C60" s="908" t="s">
        <v>236</v>
      </c>
    </row>
    <row r="61" spans="1:3">
      <c r="A61" s="356"/>
      <c r="B61" s="907" t="s">
        <v>277</v>
      </c>
      <c r="C61" s="908" t="s">
        <v>237</v>
      </c>
    </row>
    <row r="62" spans="1:3">
      <c r="A62" s="356"/>
      <c r="B62" s="907" t="s">
        <v>238</v>
      </c>
      <c r="C62" s="908" t="s">
        <v>238</v>
      </c>
    </row>
    <row r="63" spans="1:3" ht="12.6" thickBot="1">
      <c r="A63" s="151"/>
      <c r="B63" s="926" t="s">
        <v>239</v>
      </c>
      <c r="C63" s="927" t="s">
        <v>239</v>
      </c>
    </row>
    <row r="64" spans="1:3" ht="11.25" customHeight="1" thickTop="1">
      <c r="A64" s="930" t="s">
        <v>274</v>
      </c>
      <c r="B64" s="931"/>
      <c r="C64" s="932"/>
    </row>
    <row r="65" spans="1:3" ht="12.6" thickBot="1">
      <c r="A65" s="151"/>
      <c r="B65" s="926" t="s">
        <v>240</v>
      </c>
      <c r="C65" s="927" t="s">
        <v>240</v>
      </c>
    </row>
    <row r="66" spans="1:3" ht="11.25" customHeight="1" thickTop="1" thickBot="1">
      <c r="A66" s="902" t="s">
        <v>275</v>
      </c>
      <c r="B66" s="903"/>
      <c r="C66" s="904"/>
    </row>
    <row r="67" spans="1:3" ht="12.6" thickTop="1">
      <c r="A67" s="150"/>
      <c r="B67" s="905" t="s">
        <v>241</v>
      </c>
      <c r="C67" s="906" t="s">
        <v>241</v>
      </c>
    </row>
    <row r="68" spans="1:3">
      <c r="A68" s="356"/>
      <c r="B68" s="907" t="s">
        <v>859</v>
      </c>
      <c r="C68" s="908" t="s">
        <v>242</v>
      </c>
    </row>
    <row r="69" spans="1:3">
      <c r="A69" s="356"/>
      <c r="B69" s="907" t="s">
        <v>243</v>
      </c>
      <c r="C69" s="908" t="s">
        <v>243</v>
      </c>
    </row>
    <row r="70" spans="1:3" ht="54.9" customHeight="1">
      <c r="A70" s="356"/>
      <c r="B70" s="928" t="s">
        <v>688</v>
      </c>
      <c r="C70" s="929" t="s">
        <v>244</v>
      </c>
    </row>
    <row r="71" spans="1:3" ht="33.75" customHeight="1">
      <c r="A71" s="356"/>
      <c r="B71" s="928" t="s">
        <v>278</v>
      </c>
      <c r="C71" s="929" t="s">
        <v>245</v>
      </c>
    </row>
    <row r="72" spans="1:3" ht="15.75" customHeight="1">
      <c r="A72" s="356"/>
      <c r="B72" s="928" t="s">
        <v>860</v>
      </c>
      <c r="C72" s="929" t="s">
        <v>246</v>
      </c>
    </row>
    <row r="73" spans="1:3">
      <c r="A73" s="356"/>
      <c r="B73" s="907" t="s">
        <v>247</v>
      </c>
      <c r="C73" s="908" t="s">
        <v>247</v>
      </c>
    </row>
    <row r="74" spans="1:3" ht="12.6" thickBot="1">
      <c r="A74" s="151"/>
      <c r="B74" s="926" t="s">
        <v>248</v>
      </c>
      <c r="C74" s="927" t="s">
        <v>248</v>
      </c>
    </row>
    <row r="75" spans="1:3" ht="12.6" thickTop="1">
      <c r="A75" s="930" t="s">
        <v>302</v>
      </c>
      <c r="B75" s="931"/>
      <c r="C75" s="932"/>
    </row>
    <row r="76" spans="1:3">
      <c r="A76" s="356"/>
      <c r="B76" s="907" t="s">
        <v>240</v>
      </c>
      <c r="C76" s="908"/>
    </row>
    <row r="77" spans="1:3">
      <c r="A77" s="356"/>
      <c r="B77" s="907" t="s">
        <v>300</v>
      </c>
      <c r="C77" s="908"/>
    </row>
    <row r="78" spans="1:3">
      <c r="A78" s="356"/>
      <c r="B78" s="907" t="s">
        <v>301</v>
      </c>
      <c r="C78" s="908"/>
    </row>
    <row r="79" spans="1:3">
      <c r="A79" s="930" t="s">
        <v>303</v>
      </c>
      <c r="B79" s="931"/>
      <c r="C79" s="932"/>
    </row>
    <row r="80" spans="1:3">
      <c r="A80" s="356"/>
      <c r="B80" s="907" t="s">
        <v>240</v>
      </c>
      <c r="C80" s="908"/>
    </row>
    <row r="81" spans="1:3">
      <c r="A81" s="356"/>
      <c r="B81" s="907" t="s">
        <v>304</v>
      </c>
      <c r="C81" s="908"/>
    </row>
    <row r="82" spans="1:3" ht="79.5" customHeight="1">
      <c r="A82" s="356"/>
      <c r="B82" s="907" t="s">
        <v>318</v>
      </c>
      <c r="C82" s="908"/>
    </row>
    <row r="83" spans="1:3" ht="53.25" customHeight="1">
      <c r="A83" s="356"/>
      <c r="B83" s="907" t="s">
        <v>317</v>
      </c>
      <c r="C83" s="908"/>
    </row>
    <row r="84" spans="1:3">
      <c r="A84" s="356"/>
      <c r="B84" s="907" t="s">
        <v>305</v>
      </c>
      <c r="C84" s="908"/>
    </row>
    <row r="85" spans="1:3">
      <c r="A85" s="356"/>
      <c r="B85" s="907" t="s">
        <v>306</v>
      </c>
      <c r="C85" s="908"/>
    </row>
    <row r="86" spans="1:3">
      <c r="A86" s="356"/>
      <c r="B86" s="907" t="s">
        <v>307</v>
      </c>
      <c r="C86" s="908"/>
    </row>
    <row r="87" spans="1:3">
      <c r="A87" s="930" t="s">
        <v>308</v>
      </c>
      <c r="B87" s="931"/>
      <c r="C87" s="932"/>
    </row>
    <row r="88" spans="1:3">
      <c r="A88" s="356"/>
      <c r="B88" s="907" t="s">
        <v>240</v>
      </c>
      <c r="C88" s="908"/>
    </row>
    <row r="89" spans="1:3">
      <c r="A89" s="356"/>
      <c r="B89" s="907" t="s">
        <v>310</v>
      </c>
      <c r="C89" s="908"/>
    </row>
    <row r="90" spans="1:3" ht="12" customHeight="1">
      <c r="A90" s="356"/>
      <c r="B90" s="907" t="s">
        <v>311</v>
      </c>
      <c r="C90" s="908"/>
    </row>
    <row r="91" spans="1:3">
      <c r="A91" s="356"/>
      <c r="B91" s="907" t="s">
        <v>312</v>
      </c>
      <c r="C91" s="908"/>
    </row>
    <row r="92" spans="1:3" ht="24.75" customHeight="1">
      <c r="A92" s="356"/>
      <c r="B92" s="933" t="s">
        <v>348</v>
      </c>
      <c r="C92" s="934"/>
    </row>
    <row r="93" spans="1:3" ht="24" customHeight="1">
      <c r="A93" s="356"/>
      <c r="B93" s="933" t="s">
        <v>349</v>
      </c>
      <c r="C93" s="934"/>
    </row>
    <row r="94" spans="1:3" ht="13.5" customHeight="1">
      <c r="A94" s="356"/>
      <c r="B94" s="935" t="s">
        <v>313</v>
      </c>
      <c r="C94" s="936"/>
    </row>
    <row r="95" spans="1:3" ht="11.25" customHeight="1" thickBot="1">
      <c r="A95" s="937" t="s">
        <v>344</v>
      </c>
      <c r="B95" s="938"/>
      <c r="C95" s="939"/>
    </row>
    <row r="96" spans="1:3" ht="13.2" thickTop="1" thickBot="1">
      <c r="A96" s="946" t="s">
        <v>249</v>
      </c>
      <c r="B96" s="946"/>
      <c r="C96" s="946"/>
    </row>
    <row r="97" spans="1:3">
      <c r="A97" s="208">
        <v>2</v>
      </c>
      <c r="B97" s="341" t="s">
        <v>324</v>
      </c>
      <c r="C97" s="341" t="s">
        <v>345</v>
      </c>
    </row>
    <row r="98" spans="1:3">
      <c r="A98" s="155">
        <v>3</v>
      </c>
      <c r="B98" s="342" t="s">
        <v>325</v>
      </c>
      <c r="C98" s="343" t="s">
        <v>346</v>
      </c>
    </row>
    <row r="99" spans="1:3">
      <c r="A99" s="155">
        <v>4</v>
      </c>
      <c r="B99" s="342" t="s">
        <v>326</v>
      </c>
      <c r="C99" s="343" t="s">
        <v>350</v>
      </c>
    </row>
    <row r="100" spans="1:3" ht="11.25" customHeight="1">
      <c r="A100" s="155">
        <v>5</v>
      </c>
      <c r="B100" s="342" t="s">
        <v>327</v>
      </c>
      <c r="C100" s="343" t="s">
        <v>347</v>
      </c>
    </row>
    <row r="101" spans="1:3" ht="12" customHeight="1">
      <c r="A101" s="155">
        <v>6</v>
      </c>
      <c r="B101" s="342" t="s">
        <v>342</v>
      </c>
      <c r="C101" s="343" t="s">
        <v>328</v>
      </c>
    </row>
    <row r="102" spans="1:3" ht="12" customHeight="1">
      <c r="A102" s="155">
        <v>7</v>
      </c>
      <c r="B102" s="342" t="s">
        <v>329</v>
      </c>
      <c r="C102" s="343" t="s">
        <v>343</v>
      </c>
    </row>
    <row r="103" spans="1:3">
      <c r="A103" s="155">
        <v>8</v>
      </c>
      <c r="B103" s="342" t="s">
        <v>334</v>
      </c>
      <c r="C103" s="343" t="s">
        <v>354</v>
      </c>
    </row>
    <row r="104" spans="1:3" ht="11.25" customHeight="1">
      <c r="A104" s="930" t="s">
        <v>314</v>
      </c>
      <c r="B104" s="931"/>
      <c r="C104" s="932"/>
    </row>
    <row r="105" spans="1:3" ht="12" customHeight="1">
      <c r="A105" s="356"/>
      <c r="B105" s="907" t="s">
        <v>240</v>
      </c>
      <c r="C105" s="908"/>
    </row>
    <row r="106" spans="1:3">
      <c r="A106" s="930" t="s">
        <v>489</v>
      </c>
      <c r="B106" s="931"/>
      <c r="C106" s="932"/>
    </row>
    <row r="107" spans="1:3" ht="12" customHeight="1">
      <c r="A107" s="356"/>
      <c r="B107" s="907" t="s">
        <v>491</v>
      </c>
      <c r="C107" s="908"/>
    </row>
    <row r="108" spans="1:3">
      <c r="A108" s="356"/>
      <c r="B108" s="907" t="s">
        <v>492</v>
      </c>
      <c r="C108" s="908"/>
    </row>
    <row r="109" spans="1:3">
      <c r="A109" s="356"/>
      <c r="B109" s="907" t="s">
        <v>490</v>
      </c>
      <c r="C109" s="908"/>
    </row>
    <row r="110" spans="1:3">
      <c r="A110" s="940" t="s">
        <v>724</v>
      </c>
      <c r="B110" s="940"/>
      <c r="C110" s="940"/>
    </row>
    <row r="111" spans="1:3">
      <c r="A111" s="941" t="s">
        <v>187</v>
      </c>
      <c r="B111" s="941"/>
      <c r="C111" s="941"/>
    </row>
    <row r="112" spans="1:3">
      <c r="A112" s="558">
        <v>1</v>
      </c>
      <c r="B112" s="942" t="s">
        <v>607</v>
      </c>
      <c r="C112" s="943"/>
    </row>
    <row r="113" spans="1:3">
      <c r="A113" s="558">
        <v>2</v>
      </c>
      <c r="B113" s="944" t="s">
        <v>608</v>
      </c>
      <c r="C113" s="945"/>
    </row>
    <row r="114" spans="1:3">
      <c r="A114" s="558">
        <v>3</v>
      </c>
      <c r="B114" s="942" t="s">
        <v>934</v>
      </c>
      <c r="C114" s="943"/>
    </row>
    <row r="115" spans="1:3">
      <c r="A115" s="558">
        <v>4</v>
      </c>
      <c r="B115" s="942" t="s">
        <v>933</v>
      </c>
      <c r="C115" s="943"/>
    </row>
    <row r="116" spans="1:3">
      <c r="A116" s="558">
        <v>5</v>
      </c>
      <c r="B116" s="562" t="s">
        <v>932</v>
      </c>
      <c r="C116" s="561"/>
    </row>
    <row r="117" spans="1:3">
      <c r="A117" s="558">
        <v>6</v>
      </c>
      <c r="B117" s="942" t="s">
        <v>946</v>
      </c>
      <c r="C117" s="943"/>
    </row>
    <row r="118" spans="1:3" ht="48.6" customHeight="1">
      <c r="A118" s="558">
        <v>7</v>
      </c>
      <c r="B118" s="942" t="s">
        <v>947</v>
      </c>
      <c r="C118" s="943"/>
    </row>
    <row r="119" spans="1:3">
      <c r="A119" s="532">
        <v>8</v>
      </c>
      <c r="B119" s="529" t="s">
        <v>634</v>
      </c>
      <c r="C119" s="555" t="s">
        <v>931</v>
      </c>
    </row>
    <row r="120" spans="1:3" ht="24">
      <c r="A120" s="558">
        <v>9.01</v>
      </c>
      <c r="B120" s="529" t="s">
        <v>518</v>
      </c>
      <c r="C120" s="542" t="s">
        <v>683</v>
      </c>
    </row>
    <row r="121" spans="1:3" ht="36">
      <c r="A121" s="558">
        <v>9.02</v>
      </c>
      <c r="B121" s="529" t="s">
        <v>519</v>
      </c>
      <c r="C121" s="542" t="s">
        <v>686</v>
      </c>
    </row>
    <row r="122" spans="1:3">
      <c r="A122" s="558">
        <v>9.0299999999999994</v>
      </c>
      <c r="B122" s="545" t="s">
        <v>868</v>
      </c>
      <c r="C122" s="545" t="s">
        <v>609</v>
      </c>
    </row>
    <row r="123" spans="1:3">
      <c r="A123" s="558">
        <v>9.0399999999999991</v>
      </c>
      <c r="B123" s="529" t="s">
        <v>520</v>
      </c>
      <c r="C123" s="545" t="s">
        <v>610</v>
      </c>
    </row>
    <row r="124" spans="1:3">
      <c r="A124" s="558">
        <v>9.0500000000000007</v>
      </c>
      <c r="B124" s="529" t="s">
        <v>521</v>
      </c>
      <c r="C124" s="545" t="s">
        <v>611</v>
      </c>
    </row>
    <row r="125" spans="1:3" ht="24">
      <c r="A125" s="558">
        <v>9.06</v>
      </c>
      <c r="B125" s="529" t="s">
        <v>522</v>
      </c>
      <c r="C125" s="545" t="s">
        <v>612</v>
      </c>
    </row>
    <row r="126" spans="1:3">
      <c r="A126" s="558">
        <v>9.07</v>
      </c>
      <c r="B126" s="560" t="s">
        <v>523</v>
      </c>
      <c r="C126" s="545" t="s">
        <v>613</v>
      </c>
    </row>
    <row r="127" spans="1:3" ht="24">
      <c r="A127" s="558">
        <v>9.08</v>
      </c>
      <c r="B127" s="529" t="s">
        <v>524</v>
      </c>
      <c r="C127" s="545" t="s">
        <v>614</v>
      </c>
    </row>
    <row r="128" spans="1:3" ht="24">
      <c r="A128" s="558">
        <v>9.09</v>
      </c>
      <c r="B128" s="529" t="s">
        <v>525</v>
      </c>
      <c r="C128" s="545" t="s">
        <v>615</v>
      </c>
    </row>
    <row r="129" spans="1:3">
      <c r="A129" s="559">
        <v>9.1</v>
      </c>
      <c r="B129" s="529" t="s">
        <v>526</v>
      </c>
      <c r="C129" s="545" t="s">
        <v>616</v>
      </c>
    </row>
    <row r="130" spans="1:3">
      <c r="A130" s="558">
        <v>9.11</v>
      </c>
      <c r="B130" s="529" t="s">
        <v>527</v>
      </c>
      <c r="C130" s="545" t="s">
        <v>617</v>
      </c>
    </row>
    <row r="131" spans="1:3">
      <c r="A131" s="558">
        <v>9.1199999999999992</v>
      </c>
      <c r="B131" s="529" t="s">
        <v>528</v>
      </c>
      <c r="C131" s="545" t="s">
        <v>618</v>
      </c>
    </row>
    <row r="132" spans="1:3">
      <c r="A132" s="558">
        <v>9.1300000000000008</v>
      </c>
      <c r="B132" s="529" t="s">
        <v>529</v>
      </c>
      <c r="C132" s="545" t="s">
        <v>619</v>
      </c>
    </row>
    <row r="133" spans="1:3">
      <c r="A133" s="558">
        <v>9.14</v>
      </c>
      <c r="B133" s="529" t="s">
        <v>530</v>
      </c>
      <c r="C133" s="545" t="s">
        <v>620</v>
      </c>
    </row>
    <row r="134" spans="1:3">
      <c r="A134" s="558">
        <v>9.15</v>
      </c>
      <c r="B134" s="529" t="s">
        <v>531</v>
      </c>
      <c r="C134" s="545" t="s">
        <v>621</v>
      </c>
    </row>
    <row r="135" spans="1:3">
      <c r="A135" s="558">
        <v>9.16</v>
      </c>
      <c r="B135" s="529" t="s">
        <v>532</v>
      </c>
      <c r="C135" s="545" t="s">
        <v>622</v>
      </c>
    </row>
    <row r="136" spans="1:3">
      <c r="A136" s="558">
        <v>9.17</v>
      </c>
      <c r="B136" s="545" t="s">
        <v>533</v>
      </c>
      <c r="C136" s="545" t="s">
        <v>623</v>
      </c>
    </row>
    <row r="137" spans="1:3" ht="24">
      <c r="A137" s="558">
        <v>9.18</v>
      </c>
      <c r="B137" s="529" t="s">
        <v>534</v>
      </c>
      <c r="C137" s="545" t="s">
        <v>624</v>
      </c>
    </row>
    <row r="138" spans="1:3">
      <c r="A138" s="558">
        <v>9.19</v>
      </c>
      <c r="B138" s="529" t="s">
        <v>535</v>
      </c>
      <c r="C138" s="545" t="s">
        <v>625</v>
      </c>
    </row>
    <row r="139" spans="1:3">
      <c r="A139" s="559">
        <v>9.1999999999999993</v>
      </c>
      <c r="B139" s="529" t="s">
        <v>536</v>
      </c>
      <c r="C139" s="545" t="s">
        <v>626</v>
      </c>
    </row>
    <row r="140" spans="1:3">
      <c r="A140" s="558">
        <v>9.2100000000000009</v>
      </c>
      <c r="B140" s="529" t="s">
        <v>537</v>
      </c>
      <c r="C140" s="545" t="s">
        <v>627</v>
      </c>
    </row>
    <row r="141" spans="1:3">
      <c r="A141" s="558">
        <v>9.2200000000000006</v>
      </c>
      <c r="B141" s="529" t="s">
        <v>538</v>
      </c>
      <c r="C141" s="545" t="s">
        <v>628</v>
      </c>
    </row>
    <row r="142" spans="1:3" ht="24">
      <c r="A142" s="558">
        <v>9.23</v>
      </c>
      <c r="B142" s="529" t="s">
        <v>539</v>
      </c>
      <c r="C142" s="545" t="s">
        <v>629</v>
      </c>
    </row>
    <row r="143" spans="1:3" ht="24">
      <c r="A143" s="558">
        <v>9.24</v>
      </c>
      <c r="B143" s="529" t="s">
        <v>540</v>
      </c>
      <c r="C143" s="545" t="s">
        <v>630</v>
      </c>
    </row>
    <row r="144" spans="1:3">
      <c r="A144" s="558">
        <v>9.2500000000000107</v>
      </c>
      <c r="B144" s="529" t="s">
        <v>541</v>
      </c>
      <c r="C144" s="545" t="s">
        <v>631</v>
      </c>
    </row>
    <row r="145" spans="1:3" ht="24">
      <c r="A145" s="558">
        <v>9.2600000000000193</v>
      </c>
      <c r="B145" s="529" t="s">
        <v>632</v>
      </c>
      <c r="C145" s="557" t="s">
        <v>633</v>
      </c>
    </row>
    <row r="146" spans="1:3" s="357" customFormat="1" ht="24">
      <c r="A146" s="558">
        <v>9.2700000000000298</v>
      </c>
      <c r="B146" s="529" t="s">
        <v>99</v>
      </c>
      <c r="C146" s="557" t="s">
        <v>684</v>
      </c>
    </row>
    <row r="147" spans="1:3" s="357" customFormat="1">
      <c r="A147" s="533"/>
      <c r="B147" s="948" t="s">
        <v>635</v>
      </c>
      <c r="C147" s="949"/>
    </row>
    <row r="148" spans="1:3" s="357" customFormat="1">
      <c r="A148" s="532">
        <v>1</v>
      </c>
      <c r="B148" s="950" t="s">
        <v>930</v>
      </c>
      <c r="C148" s="951"/>
    </row>
    <row r="149" spans="1:3" s="357" customFormat="1">
      <c r="A149" s="532">
        <v>2</v>
      </c>
      <c r="B149" s="950" t="s">
        <v>685</v>
      </c>
      <c r="C149" s="951"/>
    </row>
    <row r="150" spans="1:3" s="357" customFormat="1">
      <c r="A150" s="532">
        <v>3</v>
      </c>
      <c r="B150" s="950" t="s">
        <v>682</v>
      </c>
      <c r="C150" s="951"/>
    </row>
    <row r="151" spans="1:3" s="357" customFormat="1">
      <c r="A151" s="533"/>
      <c r="B151" s="948" t="s">
        <v>636</v>
      </c>
      <c r="C151" s="949"/>
    </row>
    <row r="152" spans="1:3" s="357" customFormat="1">
      <c r="A152" s="532">
        <v>1</v>
      </c>
      <c r="B152" s="959" t="s">
        <v>929</v>
      </c>
      <c r="C152" s="960"/>
    </row>
    <row r="153" spans="1:3" s="357" customFormat="1">
      <c r="A153" s="532">
        <v>2</v>
      </c>
      <c r="B153" s="529" t="s">
        <v>866</v>
      </c>
      <c r="C153" s="555" t="s">
        <v>951</v>
      </c>
    </row>
    <row r="154" spans="1:3" ht="24">
      <c r="A154" s="532">
        <v>3</v>
      </c>
      <c r="B154" s="529" t="s">
        <v>865</v>
      </c>
      <c r="C154" s="555" t="s">
        <v>928</v>
      </c>
    </row>
    <row r="155" spans="1:3">
      <c r="A155" s="532">
        <v>4</v>
      </c>
      <c r="B155" s="529" t="s">
        <v>511</v>
      </c>
      <c r="C155" s="529" t="s">
        <v>952</v>
      </c>
    </row>
    <row r="156" spans="1:3" ht="24.9" customHeight="1">
      <c r="A156" s="533"/>
      <c r="B156" s="948" t="s">
        <v>637</v>
      </c>
      <c r="C156" s="949"/>
    </row>
    <row r="157" spans="1:3" ht="36">
      <c r="A157" s="532"/>
      <c r="B157" s="529" t="s">
        <v>917</v>
      </c>
      <c r="C157" s="534" t="s">
        <v>953</v>
      </c>
    </row>
    <row r="158" spans="1:3">
      <c r="A158" s="533"/>
      <c r="B158" s="948" t="s">
        <v>638</v>
      </c>
      <c r="C158" s="949"/>
    </row>
    <row r="159" spans="1:3" ht="39" customHeight="1">
      <c r="A159" s="533"/>
      <c r="B159" s="957" t="s">
        <v>927</v>
      </c>
      <c r="C159" s="958"/>
    </row>
    <row r="160" spans="1:3">
      <c r="A160" s="533" t="s">
        <v>639</v>
      </c>
      <c r="B160" s="556" t="s">
        <v>549</v>
      </c>
      <c r="C160" s="547" t="s">
        <v>640</v>
      </c>
    </row>
    <row r="161" spans="1:3">
      <c r="A161" s="533" t="s">
        <v>369</v>
      </c>
      <c r="B161" s="553" t="s">
        <v>550</v>
      </c>
      <c r="C161" s="555" t="s">
        <v>926</v>
      </c>
    </row>
    <row r="162" spans="1:3" ht="24">
      <c r="A162" s="533" t="s">
        <v>376</v>
      </c>
      <c r="B162" s="547" t="s">
        <v>551</v>
      </c>
      <c r="C162" s="555" t="s">
        <v>641</v>
      </c>
    </row>
    <row r="163" spans="1:3">
      <c r="A163" s="533" t="s">
        <v>642</v>
      </c>
      <c r="B163" s="553" t="s">
        <v>552</v>
      </c>
      <c r="C163" s="554" t="s">
        <v>643</v>
      </c>
    </row>
    <row r="164" spans="1:3" ht="24">
      <c r="A164" s="533" t="s">
        <v>644</v>
      </c>
      <c r="B164" s="553" t="s">
        <v>881</v>
      </c>
      <c r="C164" s="552" t="s">
        <v>925</v>
      </c>
    </row>
    <row r="165" spans="1:3" ht="24">
      <c r="A165" s="533" t="s">
        <v>377</v>
      </c>
      <c r="B165" s="553" t="s">
        <v>553</v>
      </c>
      <c r="C165" s="552" t="s">
        <v>646</v>
      </c>
    </row>
    <row r="166" spans="1:3" ht="24">
      <c r="A166" s="533" t="s">
        <v>645</v>
      </c>
      <c r="B166" s="550" t="s">
        <v>556</v>
      </c>
      <c r="C166" s="551" t="s">
        <v>653</v>
      </c>
    </row>
    <row r="167" spans="1:3" ht="24">
      <c r="A167" s="533" t="s">
        <v>647</v>
      </c>
      <c r="B167" s="550" t="s">
        <v>554</v>
      </c>
      <c r="C167" s="552" t="s">
        <v>649</v>
      </c>
    </row>
    <row r="168" spans="1:3" ht="26.4" customHeight="1">
      <c r="A168" s="533" t="s">
        <v>648</v>
      </c>
      <c r="B168" s="550" t="s">
        <v>555</v>
      </c>
      <c r="C168" s="551" t="s">
        <v>651</v>
      </c>
    </row>
    <row r="169" spans="1:3">
      <c r="A169" s="533" t="s">
        <v>650</v>
      </c>
      <c r="B169" s="527" t="s">
        <v>557</v>
      </c>
      <c r="C169" s="551" t="s">
        <v>655</v>
      </c>
    </row>
    <row r="170" spans="1:3" ht="24">
      <c r="A170" s="533" t="s">
        <v>652</v>
      </c>
      <c r="B170" s="550" t="s">
        <v>558</v>
      </c>
      <c r="C170" s="549" t="s">
        <v>656</v>
      </c>
    </row>
    <row r="171" spans="1:3">
      <c r="A171" s="533" t="s">
        <v>654</v>
      </c>
      <c r="B171" s="548" t="s">
        <v>559</v>
      </c>
      <c r="C171" s="547" t="s">
        <v>657</v>
      </c>
    </row>
    <row r="172" spans="1:3" ht="24">
      <c r="A172" s="533"/>
      <c r="B172" s="546" t="s">
        <v>924</v>
      </c>
      <c r="C172" s="545" t="s">
        <v>658</v>
      </c>
    </row>
    <row r="173" spans="1:3" ht="24">
      <c r="A173" s="533"/>
      <c r="B173" s="546" t="s">
        <v>923</v>
      </c>
      <c r="C173" s="545" t="s">
        <v>659</v>
      </c>
    </row>
    <row r="174" spans="1:3" ht="24">
      <c r="A174" s="533"/>
      <c r="B174" s="546" t="s">
        <v>922</v>
      </c>
      <c r="C174" s="545" t="s">
        <v>660</v>
      </c>
    </row>
    <row r="175" spans="1:3">
      <c r="A175" s="533"/>
      <c r="B175" s="948" t="s">
        <v>661</v>
      </c>
      <c r="C175" s="949"/>
    </row>
    <row r="176" spans="1:3">
      <c r="A176" s="533"/>
      <c r="B176" s="950" t="s">
        <v>921</v>
      </c>
      <c r="C176" s="951"/>
    </row>
    <row r="177" spans="1:3">
      <c r="A177" s="532">
        <v>1</v>
      </c>
      <c r="B177" s="545" t="s">
        <v>563</v>
      </c>
      <c r="C177" s="545" t="s">
        <v>563</v>
      </c>
    </row>
    <row r="178" spans="1:3" ht="24">
      <c r="A178" s="532">
        <v>2</v>
      </c>
      <c r="B178" s="545" t="s">
        <v>662</v>
      </c>
      <c r="C178" s="545" t="s">
        <v>663</v>
      </c>
    </row>
    <row r="179" spans="1:3">
      <c r="A179" s="532">
        <v>3</v>
      </c>
      <c r="B179" s="545" t="s">
        <v>565</v>
      </c>
      <c r="C179" s="545" t="s">
        <v>664</v>
      </c>
    </row>
    <row r="180" spans="1:3" ht="24">
      <c r="A180" s="532">
        <v>4</v>
      </c>
      <c r="B180" s="545" t="s">
        <v>566</v>
      </c>
      <c r="C180" s="545" t="s">
        <v>665</v>
      </c>
    </row>
    <row r="181" spans="1:3" ht="24">
      <c r="A181" s="532">
        <v>5</v>
      </c>
      <c r="B181" s="545" t="s">
        <v>567</v>
      </c>
      <c r="C181" s="545" t="s">
        <v>687</v>
      </c>
    </row>
    <row r="182" spans="1:3" ht="48">
      <c r="A182" s="532">
        <v>6</v>
      </c>
      <c r="B182" s="545" t="s">
        <v>568</v>
      </c>
      <c r="C182" s="545" t="s">
        <v>666</v>
      </c>
    </row>
    <row r="183" spans="1:3">
      <c r="A183" s="533"/>
      <c r="B183" s="948" t="s">
        <v>667</v>
      </c>
      <c r="C183" s="949"/>
    </row>
    <row r="184" spans="1:3">
      <c r="A184" s="533"/>
      <c r="B184" s="952" t="s">
        <v>920</v>
      </c>
      <c r="C184" s="953"/>
    </row>
    <row r="185" spans="1:3" ht="24">
      <c r="A185" s="533">
        <v>1.1000000000000001</v>
      </c>
      <c r="B185" s="544" t="s">
        <v>573</v>
      </c>
      <c r="C185" s="542" t="s">
        <v>668</v>
      </c>
    </row>
    <row r="186" spans="1:3" ht="50.1" customHeight="1">
      <c r="A186" s="533" t="s">
        <v>157</v>
      </c>
      <c r="B186" s="528" t="s">
        <v>574</v>
      </c>
      <c r="C186" s="542" t="s">
        <v>669</v>
      </c>
    </row>
    <row r="187" spans="1:3">
      <c r="A187" s="533" t="s">
        <v>575</v>
      </c>
      <c r="B187" s="543" t="s">
        <v>576</v>
      </c>
      <c r="C187" s="954" t="s">
        <v>919</v>
      </c>
    </row>
    <row r="188" spans="1:3">
      <c r="A188" s="533" t="s">
        <v>577</v>
      </c>
      <c r="B188" s="543" t="s">
        <v>578</v>
      </c>
      <c r="C188" s="954"/>
    </row>
    <row r="189" spans="1:3">
      <c r="A189" s="533" t="s">
        <v>579</v>
      </c>
      <c r="B189" s="543" t="s">
        <v>580</v>
      </c>
      <c r="C189" s="954"/>
    </row>
    <row r="190" spans="1:3">
      <c r="A190" s="533" t="s">
        <v>581</v>
      </c>
      <c r="B190" s="543" t="s">
        <v>582</v>
      </c>
      <c r="C190" s="954"/>
    </row>
    <row r="191" spans="1:3" ht="25.5" customHeight="1">
      <c r="A191" s="533">
        <v>1.2</v>
      </c>
      <c r="B191" s="541" t="s">
        <v>895</v>
      </c>
      <c r="C191" s="526" t="s">
        <v>954</v>
      </c>
    </row>
    <row r="192" spans="1:3" ht="24">
      <c r="A192" s="533" t="s">
        <v>584</v>
      </c>
      <c r="B192" s="536" t="s">
        <v>585</v>
      </c>
      <c r="C192" s="539" t="s">
        <v>670</v>
      </c>
    </row>
    <row r="193" spans="1:4" ht="24">
      <c r="A193" s="533" t="s">
        <v>586</v>
      </c>
      <c r="B193" s="540" t="s">
        <v>587</v>
      </c>
      <c r="C193" s="539" t="s">
        <v>671</v>
      </c>
    </row>
    <row r="194" spans="1:4" ht="26.1" customHeight="1">
      <c r="A194" s="533" t="s">
        <v>588</v>
      </c>
      <c r="B194" s="538" t="s">
        <v>589</v>
      </c>
      <c r="C194" s="526" t="s">
        <v>672</v>
      </c>
    </row>
    <row r="195" spans="1:4" ht="24">
      <c r="A195" s="533" t="s">
        <v>590</v>
      </c>
      <c r="B195" s="537" t="s">
        <v>591</v>
      </c>
      <c r="C195" s="526" t="s">
        <v>673</v>
      </c>
      <c r="D195" s="358"/>
    </row>
    <row r="196" spans="1:4" ht="12.6">
      <c r="A196" s="533">
        <v>1.4</v>
      </c>
      <c r="B196" s="536" t="s">
        <v>680</v>
      </c>
      <c r="C196" s="535" t="s">
        <v>674</v>
      </c>
      <c r="D196" s="359"/>
    </row>
    <row r="197" spans="1:4" ht="12.6">
      <c r="A197" s="533">
        <v>1.5</v>
      </c>
      <c r="B197" s="536" t="s">
        <v>681</v>
      </c>
      <c r="C197" s="535" t="s">
        <v>674</v>
      </c>
      <c r="D197" s="360"/>
    </row>
    <row r="198" spans="1:4" ht="12.6">
      <c r="A198" s="533"/>
      <c r="B198" s="940" t="s">
        <v>675</v>
      </c>
      <c r="C198" s="940"/>
      <c r="D198" s="360"/>
    </row>
    <row r="199" spans="1:4" ht="12.6">
      <c r="A199" s="533"/>
      <c r="B199" s="952" t="s">
        <v>918</v>
      </c>
      <c r="C199" s="952"/>
      <c r="D199" s="360"/>
    </row>
    <row r="200" spans="1:4" ht="12.6">
      <c r="A200" s="532"/>
      <c r="B200" s="529" t="s">
        <v>917</v>
      </c>
      <c r="C200" s="534" t="s">
        <v>951</v>
      </c>
      <c r="D200" s="360"/>
    </row>
    <row r="201" spans="1:4" ht="12.6">
      <c r="A201" s="533"/>
      <c r="B201" s="940" t="s">
        <v>676</v>
      </c>
      <c r="C201" s="940"/>
      <c r="D201" s="361"/>
    </row>
    <row r="202" spans="1:4" ht="12.6">
      <c r="A202" s="532"/>
      <c r="B202" s="955" t="s">
        <v>916</v>
      </c>
      <c r="C202" s="955"/>
      <c r="D202" s="362"/>
    </row>
    <row r="203" spans="1:4" ht="12.6">
      <c r="B203" s="940" t="s">
        <v>714</v>
      </c>
      <c r="C203" s="940"/>
      <c r="D203" s="363"/>
    </row>
    <row r="204" spans="1:4" ht="24">
      <c r="A204" s="528">
        <v>1</v>
      </c>
      <c r="B204" s="529" t="s">
        <v>690</v>
      </c>
      <c r="C204" s="526" t="s">
        <v>702</v>
      </c>
      <c r="D204" s="362"/>
    </row>
    <row r="205" spans="1:4" ht="18" customHeight="1">
      <c r="A205" s="528">
        <v>2</v>
      </c>
      <c r="B205" s="529" t="s">
        <v>691</v>
      </c>
      <c r="C205" s="526" t="s">
        <v>703</v>
      </c>
      <c r="D205" s="363"/>
    </row>
    <row r="206" spans="1:4" ht="24">
      <c r="A206" s="528">
        <v>3</v>
      </c>
      <c r="B206" s="529" t="s">
        <v>692</v>
      </c>
      <c r="C206" s="529" t="s">
        <v>704</v>
      </c>
      <c r="D206" s="364"/>
    </row>
    <row r="207" spans="1:4" ht="12.6">
      <c r="A207" s="528">
        <v>4</v>
      </c>
      <c r="B207" s="529" t="s">
        <v>693</v>
      </c>
      <c r="C207" s="529" t="s">
        <v>705</v>
      </c>
      <c r="D207" s="364"/>
    </row>
    <row r="208" spans="1:4" ht="24">
      <c r="A208" s="528">
        <v>5</v>
      </c>
      <c r="B208" s="529" t="s">
        <v>694</v>
      </c>
      <c r="C208" s="529" t="s">
        <v>706</v>
      </c>
    </row>
    <row r="209" spans="1:3" ht="24.6" customHeight="1">
      <c r="A209" s="528">
        <v>6</v>
      </c>
      <c r="B209" s="529" t="s">
        <v>695</v>
      </c>
      <c r="C209" s="529" t="s">
        <v>707</v>
      </c>
    </row>
    <row r="210" spans="1:3" ht="24">
      <c r="A210" s="528">
        <v>7</v>
      </c>
      <c r="B210" s="529" t="s">
        <v>696</v>
      </c>
      <c r="C210" s="529" t="s">
        <v>708</v>
      </c>
    </row>
    <row r="211" spans="1:3">
      <c r="A211" s="528">
        <v>7.1</v>
      </c>
      <c r="B211" s="531" t="s">
        <v>697</v>
      </c>
      <c r="C211" s="529" t="s">
        <v>709</v>
      </c>
    </row>
    <row r="212" spans="1:3">
      <c r="A212" s="528">
        <v>7.2</v>
      </c>
      <c r="B212" s="531" t="s">
        <v>698</v>
      </c>
      <c r="C212" s="529" t="s">
        <v>710</v>
      </c>
    </row>
    <row r="213" spans="1:3">
      <c r="A213" s="528">
        <v>7.3</v>
      </c>
      <c r="B213" s="530" t="s">
        <v>699</v>
      </c>
      <c r="C213" s="529" t="s">
        <v>711</v>
      </c>
    </row>
    <row r="214" spans="1:3" ht="39.6" customHeight="1">
      <c r="A214" s="528">
        <v>8</v>
      </c>
      <c r="B214" s="529" t="s">
        <v>700</v>
      </c>
      <c r="C214" s="526" t="s">
        <v>712</v>
      </c>
    </row>
    <row r="215" spans="1:3">
      <c r="A215" s="528">
        <v>9</v>
      </c>
      <c r="B215" s="529" t="s">
        <v>701</v>
      </c>
      <c r="C215" s="526" t="s">
        <v>713</v>
      </c>
    </row>
    <row r="216" spans="1:3">
      <c r="A216" s="571">
        <v>10.1</v>
      </c>
      <c r="B216" s="572" t="s">
        <v>721</v>
      </c>
      <c r="C216" s="563" t="s">
        <v>722</v>
      </c>
    </row>
    <row r="217" spans="1:3">
      <c r="A217" s="956"/>
      <c r="B217" s="573" t="s">
        <v>908</v>
      </c>
      <c r="C217" s="526" t="s">
        <v>915</v>
      </c>
    </row>
    <row r="218" spans="1:3">
      <c r="A218" s="956"/>
      <c r="B218" s="527" t="s">
        <v>572</v>
      </c>
      <c r="C218" s="526" t="s">
        <v>914</v>
      </c>
    </row>
    <row r="219" spans="1:3">
      <c r="A219" s="956"/>
      <c r="B219" s="527" t="s">
        <v>907</v>
      </c>
      <c r="C219" s="526" t="s">
        <v>955</v>
      </c>
    </row>
    <row r="220" spans="1:3">
      <c r="A220" s="956"/>
      <c r="B220" s="527" t="s">
        <v>715</v>
      </c>
      <c r="C220" s="526" t="s">
        <v>913</v>
      </c>
    </row>
    <row r="221" spans="1:3" ht="24">
      <c r="A221" s="956"/>
      <c r="B221" s="527" t="s">
        <v>719</v>
      </c>
      <c r="C221" s="542" t="s">
        <v>912</v>
      </c>
    </row>
    <row r="222" spans="1:3" ht="36">
      <c r="A222" s="956"/>
      <c r="B222" s="527" t="s">
        <v>718</v>
      </c>
      <c r="C222" s="526" t="s">
        <v>911</v>
      </c>
    </row>
    <row r="223" spans="1:3">
      <c r="A223" s="956"/>
      <c r="B223" s="527" t="s">
        <v>956</v>
      </c>
      <c r="C223" s="526" t="s">
        <v>910</v>
      </c>
    </row>
    <row r="224" spans="1:3" ht="24">
      <c r="A224" s="956"/>
      <c r="B224" s="527" t="s">
        <v>957</v>
      </c>
      <c r="C224" s="526" t="s">
        <v>909</v>
      </c>
    </row>
    <row r="225" spans="1:3" ht="12.6">
      <c r="A225" s="564"/>
      <c r="B225" s="565"/>
      <c r="C225" s="566"/>
    </row>
    <row r="226" spans="1:3" ht="12.6">
      <c r="A226" s="564"/>
      <c r="B226" s="566"/>
      <c r="C226" s="567"/>
    </row>
    <row r="227" spans="1:3" ht="12.6">
      <c r="A227" s="564"/>
      <c r="B227" s="566"/>
      <c r="C227" s="567"/>
    </row>
    <row r="228" spans="1:3" ht="12.6">
      <c r="A228" s="564"/>
      <c r="B228" s="568"/>
      <c r="C228" s="567"/>
    </row>
    <row r="229" spans="1:3">
      <c r="A229" s="947"/>
      <c r="B229" s="569"/>
      <c r="C229" s="567"/>
    </row>
    <row r="230" spans="1:3">
      <c r="A230" s="947"/>
      <c r="B230" s="569"/>
      <c r="C230" s="567"/>
    </row>
    <row r="231" spans="1:3">
      <c r="A231" s="947"/>
      <c r="B231" s="569"/>
      <c r="C231" s="567"/>
    </row>
    <row r="232" spans="1:3">
      <c r="A232" s="947"/>
      <c r="B232" s="569"/>
      <c r="C232" s="570"/>
    </row>
    <row r="233" spans="1:3" ht="40.5" customHeight="1">
      <c r="A233" s="947"/>
      <c r="B233" s="569"/>
      <c r="C233" s="567"/>
    </row>
    <row r="234" spans="1:3" ht="24" customHeight="1">
      <c r="A234" s="947"/>
      <c r="B234" s="569"/>
      <c r="C234" s="567"/>
    </row>
    <row r="235" spans="1:3">
      <c r="A235" s="947"/>
      <c r="B235" s="569"/>
      <c r="C235" s="567"/>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5"/>
  <sheetViews>
    <sheetView zoomScale="70" zoomScaleNormal="70" workbookViewId="0">
      <selection activeCell="B21" sqref="B21"/>
    </sheetView>
  </sheetViews>
  <sheetFormatPr defaultRowHeight="14.4"/>
  <cols>
    <col min="2" max="2" width="66.5546875" customWidth="1"/>
    <col min="3" max="8" width="17.88671875" customWidth="1"/>
  </cols>
  <sheetData>
    <row r="1" spans="1:8">
      <c r="A1" s="16" t="s">
        <v>108</v>
      </c>
      <c r="B1" s="287" t="str">
        <f>Info!C2</f>
        <v>სს "ხალიკ ბანკი საქართველო"</v>
      </c>
      <c r="C1" s="15"/>
      <c r="D1" s="205"/>
      <c r="E1" s="205"/>
      <c r="F1" s="205"/>
      <c r="G1" s="205"/>
    </row>
    <row r="2" spans="1:8">
      <c r="A2" s="16" t="s">
        <v>109</v>
      </c>
      <c r="B2" s="303">
        <f>'1. key ratios'!B2</f>
        <v>45382</v>
      </c>
      <c r="C2" s="28"/>
      <c r="D2" s="17"/>
      <c r="E2" s="17"/>
      <c r="F2" s="17"/>
      <c r="G2" s="17"/>
      <c r="H2" s="1"/>
    </row>
    <row r="3" spans="1:8">
      <c r="A3" s="16"/>
      <c r="B3" s="15"/>
      <c r="C3" s="28"/>
      <c r="D3" s="17"/>
      <c r="E3" s="17"/>
      <c r="F3" s="17"/>
      <c r="G3" s="17"/>
      <c r="H3" s="1"/>
    </row>
    <row r="4" spans="1:8">
      <c r="A4" s="792" t="s">
        <v>25</v>
      </c>
      <c r="B4" s="790" t="s">
        <v>166</v>
      </c>
      <c r="C4" s="785" t="s">
        <v>114</v>
      </c>
      <c r="D4" s="785"/>
      <c r="E4" s="785"/>
      <c r="F4" s="785" t="s">
        <v>115</v>
      </c>
      <c r="G4" s="785"/>
      <c r="H4" s="786"/>
    </row>
    <row r="5" spans="1:8" ht="15.6" customHeight="1">
      <c r="A5" s="793"/>
      <c r="B5" s="791"/>
      <c r="C5" s="396" t="s">
        <v>26</v>
      </c>
      <c r="D5" s="396" t="s">
        <v>88</v>
      </c>
      <c r="E5" s="396" t="s">
        <v>66</v>
      </c>
      <c r="F5" s="396" t="s">
        <v>26</v>
      </c>
      <c r="G5" s="396" t="s">
        <v>88</v>
      </c>
      <c r="H5" s="396" t="s">
        <v>66</v>
      </c>
    </row>
    <row r="6" spans="1:8">
      <c r="A6" s="424">
        <v>1</v>
      </c>
      <c r="B6" s="397" t="s">
        <v>776</v>
      </c>
      <c r="C6" s="589">
        <f>SUM(C7:C12)</f>
        <v>7519960.528562095</v>
      </c>
      <c r="D6" s="589">
        <f>SUM(D7:D12)</f>
        <v>11117408.169392455</v>
      </c>
      <c r="E6" s="588">
        <f>C6+D6</f>
        <v>18637368.69795455</v>
      </c>
      <c r="F6" s="589">
        <f>SUM(F7:F12)</f>
        <v>8909275.2000000048</v>
      </c>
      <c r="G6" s="589">
        <f>SUM(G7:G12)</f>
        <v>7727536.5099999979</v>
      </c>
      <c r="H6" s="588">
        <f>F6+G6</f>
        <v>16636811.710000003</v>
      </c>
    </row>
    <row r="7" spans="1:8">
      <c r="A7" s="424">
        <v>1.1000000000000001</v>
      </c>
      <c r="B7" s="398" t="s">
        <v>730</v>
      </c>
      <c r="C7" s="589">
        <v>0</v>
      </c>
      <c r="D7" s="589">
        <v>0</v>
      </c>
      <c r="E7" s="588">
        <f t="shared" ref="E7:E45" si="0">C7+D7</f>
        <v>0</v>
      </c>
      <c r="F7" s="589">
        <v>0</v>
      </c>
      <c r="G7" s="589">
        <v>0</v>
      </c>
      <c r="H7" s="588">
        <f t="shared" ref="H7:H45" si="1">F7+G7</f>
        <v>0</v>
      </c>
    </row>
    <row r="8" spans="1:8" ht="20.399999999999999">
      <c r="A8" s="424">
        <v>1.2</v>
      </c>
      <c r="B8" s="398" t="s">
        <v>777</v>
      </c>
      <c r="C8" s="589">
        <v>0</v>
      </c>
      <c r="D8" s="589">
        <v>0</v>
      </c>
      <c r="E8" s="588">
        <f t="shared" si="0"/>
        <v>0</v>
      </c>
      <c r="F8" s="589">
        <v>0</v>
      </c>
      <c r="G8" s="589">
        <v>0</v>
      </c>
      <c r="H8" s="588">
        <f t="shared" si="1"/>
        <v>0</v>
      </c>
    </row>
    <row r="9" spans="1:8" ht="21.6" customHeight="1">
      <c r="A9" s="424">
        <v>1.3</v>
      </c>
      <c r="B9" s="392" t="s">
        <v>778</v>
      </c>
      <c r="C9" s="589">
        <v>0</v>
      </c>
      <c r="D9" s="589">
        <v>0</v>
      </c>
      <c r="E9" s="588">
        <f t="shared" si="0"/>
        <v>0</v>
      </c>
      <c r="F9" s="589">
        <v>0</v>
      </c>
      <c r="G9" s="589">
        <v>0</v>
      </c>
      <c r="H9" s="588">
        <f t="shared" si="1"/>
        <v>0</v>
      </c>
    </row>
    <row r="10" spans="1:8" ht="20.399999999999999">
      <c r="A10" s="424">
        <v>1.4</v>
      </c>
      <c r="B10" s="392" t="s">
        <v>734</v>
      </c>
      <c r="C10" s="589">
        <v>0</v>
      </c>
      <c r="D10" s="589">
        <v>0</v>
      </c>
      <c r="E10" s="588">
        <f t="shared" si="0"/>
        <v>0</v>
      </c>
      <c r="F10" s="589">
        <v>0</v>
      </c>
      <c r="G10" s="589">
        <v>0</v>
      </c>
      <c r="H10" s="588">
        <f t="shared" si="1"/>
        <v>0</v>
      </c>
    </row>
    <row r="11" spans="1:8">
      <c r="A11" s="424">
        <v>1.5</v>
      </c>
      <c r="B11" s="392" t="s">
        <v>737</v>
      </c>
      <c r="C11" s="589">
        <v>7519960.528562095</v>
      </c>
      <c r="D11" s="589">
        <v>11117408.169392455</v>
      </c>
      <c r="E11" s="588">
        <f t="shared" si="0"/>
        <v>18637368.69795455</v>
      </c>
      <c r="F11" s="589">
        <v>8909275.2000000048</v>
      </c>
      <c r="G11" s="589">
        <v>7727536.5099999979</v>
      </c>
      <c r="H11" s="588">
        <f t="shared" si="1"/>
        <v>16636811.710000003</v>
      </c>
    </row>
    <row r="12" spans="1:8">
      <c r="A12" s="424">
        <v>1.6</v>
      </c>
      <c r="B12" s="399" t="s">
        <v>99</v>
      </c>
      <c r="C12" s="589">
        <v>0</v>
      </c>
      <c r="D12" s="589">
        <v>0</v>
      </c>
      <c r="E12" s="588">
        <f t="shared" si="0"/>
        <v>0</v>
      </c>
      <c r="F12" s="589">
        <v>0</v>
      </c>
      <c r="G12" s="589">
        <v>0</v>
      </c>
      <c r="H12" s="588">
        <f t="shared" si="1"/>
        <v>0</v>
      </c>
    </row>
    <row r="13" spans="1:8">
      <c r="A13" s="424">
        <v>2</v>
      </c>
      <c r="B13" s="400" t="s">
        <v>779</v>
      </c>
      <c r="C13" s="589">
        <f>SUM(C14:C17)</f>
        <v>-1598064.55</v>
      </c>
      <c r="D13" s="589">
        <f>SUM(D14:D17)</f>
        <v>-6255458.2999999998</v>
      </c>
      <c r="E13" s="588">
        <f t="shared" si="0"/>
        <v>-7853522.8499999996</v>
      </c>
      <c r="F13" s="589">
        <f>SUM(F14:F17)</f>
        <v>-3692638.5899999994</v>
      </c>
      <c r="G13" s="589">
        <f>SUM(G14:G17)</f>
        <v>-4051471.4999999995</v>
      </c>
      <c r="H13" s="588">
        <f t="shared" si="1"/>
        <v>-7744110.0899999989</v>
      </c>
    </row>
    <row r="14" spans="1:8">
      <c r="A14" s="424">
        <v>2.1</v>
      </c>
      <c r="B14" s="392" t="s">
        <v>780</v>
      </c>
      <c r="C14" s="589">
        <v>0</v>
      </c>
      <c r="D14" s="589">
        <v>0</v>
      </c>
      <c r="E14" s="588">
        <f t="shared" si="0"/>
        <v>0</v>
      </c>
      <c r="F14" s="589">
        <v>0</v>
      </c>
      <c r="G14" s="589">
        <v>0</v>
      </c>
      <c r="H14" s="588">
        <f t="shared" si="1"/>
        <v>0</v>
      </c>
    </row>
    <row r="15" spans="1:8" ht="24.6" customHeight="1">
      <c r="A15" s="424">
        <v>2.2000000000000002</v>
      </c>
      <c r="B15" s="392" t="s">
        <v>781</v>
      </c>
      <c r="C15" s="589">
        <v>0</v>
      </c>
      <c r="D15" s="589">
        <v>0</v>
      </c>
      <c r="E15" s="588">
        <f t="shared" si="0"/>
        <v>0</v>
      </c>
      <c r="F15" s="589">
        <v>0</v>
      </c>
      <c r="G15" s="589">
        <v>0</v>
      </c>
      <c r="H15" s="588">
        <f t="shared" si="1"/>
        <v>0</v>
      </c>
    </row>
    <row r="16" spans="1:8" ht="20.399999999999999" customHeight="1">
      <c r="A16" s="424">
        <v>2.2999999999999998</v>
      </c>
      <c r="B16" s="392" t="s">
        <v>782</v>
      </c>
      <c r="C16" s="589">
        <v>-1598064.55</v>
      </c>
      <c r="D16" s="589">
        <v>-6255458.2999999998</v>
      </c>
      <c r="E16" s="588">
        <f t="shared" si="0"/>
        <v>-7853522.8499999996</v>
      </c>
      <c r="F16" s="589">
        <v>-3692638.5899999994</v>
      </c>
      <c r="G16" s="589">
        <v>-4051471.4999999995</v>
      </c>
      <c r="H16" s="588">
        <f t="shared" si="1"/>
        <v>-7744110.0899999989</v>
      </c>
    </row>
    <row r="17" spans="1:8">
      <c r="A17" s="424">
        <v>2.4</v>
      </c>
      <c r="B17" s="392" t="s">
        <v>783</v>
      </c>
      <c r="C17" s="589">
        <v>0</v>
      </c>
      <c r="D17" s="589">
        <v>0</v>
      </c>
      <c r="E17" s="588">
        <f t="shared" si="0"/>
        <v>0</v>
      </c>
      <c r="F17" s="589">
        <v>0</v>
      </c>
      <c r="G17" s="589">
        <v>0</v>
      </c>
      <c r="H17" s="588">
        <f t="shared" si="1"/>
        <v>0</v>
      </c>
    </row>
    <row r="18" spans="1:8">
      <c r="A18" s="424">
        <v>3</v>
      </c>
      <c r="B18" s="400" t="s">
        <v>784</v>
      </c>
      <c r="C18" s="589">
        <v>0</v>
      </c>
      <c r="D18" s="589">
        <v>0</v>
      </c>
      <c r="E18" s="588">
        <f t="shared" si="0"/>
        <v>0</v>
      </c>
      <c r="F18" s="589">
        <v>0</v>
      </c>
      <c r="G18" s="589">
        <v>0</v>
      </c>
      <c r="H18" s="588">
        <f t="shared" si="1"/>
        <v>0</v>
      </c>
    </row>
    <row r="19" spans="1:8">
      <c r="A19" s="424">
        <v>4</v>
      </c>
      <c r="B19" s="400" t="s">
        <v>785</v>
      </c>
      <c r="C19" s="589">
        <v>277600.69999999995</v>
      </c>
      <c r="D19" s="589">
        <v>282653.11</v>
      </c>
      <c r="E19" s="588">
        <f t="shared" si="0"/>
        <v>560253.80999999994</v>
      </c>
      <c r="F19" s="589">
        <v>267070.87999999995</v>
      </c>
      <c r="G19" s="589">
        <v>275681.18</v>
      </c>
      <c r="H19" s="588">
        <f t="shared" si="1"/>
        <v>542752.05999999994</v>
      </c>
    </row>
    <row r="20" spans="1:8">
      <c r="A20" s="424">
        <v>5</v>
      </c>
      <c r="B20" s="400" t="s">
        <v>786</v>
      </c>
      <c r="C20" s="589">
        <v>-159573.11000000002</v>
      </c>
      <c r="D20" s="589">
        <v>-480537.41000000015</v>
      </c>
      <c r="E20" s="588">
        <f t="shared" si="0"/>
        <v>-640110.52000000014</v>
      </c>
      <c r="F20" s="589">
        <v>-154592.65000000002</v>
      </c>
      <c r="G20" s="589">
        <v>-457560.15</v>
      </c>
      <c r="H20" s="588">
        <f t="shared" si="1"/>
        <v>-612152.80000000005</v>
      </c>
    </row>
    <row r="21" spans="1:8" ht="38.4" customHeight="1">
      <c r="A21" s="424">
        <v>6</v>
      </c>
      <c r="B21" s="400" t="s">
        <v>787</v>
      </c>
      <c r="C21" s="589">
        <v>0</v>
      </c>
      <c r="D21" s="589">
        <v>0</v>
      </c>
      <c r="E21" s="588">
        <f t="shared" si="0"/>
        <v>0</v>
      </c>
      <c r="F21" s="589">
        <v>0</v>
      </c>
      <c r="G21" s="589">
        <v>0</v>
      </c>
      <c r="H21" s="588">
        <f t="shared" si="1"/>
        <v>0</v>
      </c>
    </row>
    <row r="22" spans="1:8" ht="27.6" customHeight="1">
      <c r="A22" s="424">
        <v>7</v>
      </c>
      <c r="B22" s="400" t="s">
        <v>788</v>
      </c>
      <c r="C22" s="589">
        <v>557113.1</v>
      </c>
      <c r="D22" s="589">
        <v>0</v>
      </c>
      <c r="E22" s="588">
        <f t="shared" si="0"/>
        <v>557113.1</v>
      </c>
      <c r="F22" s="589">
        <v>31230</v>
      </c>
      <c r="G22" s="589">
        <v>0</v>
      </c>
      <c r="H22" s="588">
        <f t="shared" si="1"/>
        <v>31230</v>
      </c>
    </row>
    <row r="23" spans="1:8" ht="36.9" customHeight="1">
      <c r="A23" s="424">
        <v>8</v>
      </c>
      <c r="B23" s="401" t="s">
        <v>789</v>
      </c>
      <c r="C23" s="589">
        <v>0</v>
      </c>
      <c r="D23" s="589">
        <v>0</v>
      </c>
      <c r="E23" s="588">
        <f t="shared" si="0"/>
        <v>0</v>
      </c>
      <c r="F23" s="589">
        <v>0</v>
      </c>
      <c r="G23" s="589">
        <v>0</v>
      </c>
      <c r="H23" s="588">
        <f t="shared" si="1"/>
        <v>0</v>
      </c>
    </row>
    <row r="24" spans="1:8" ht="34.5" customHeight="1">
      <c r="A24" s="424">
        <v>9</v>
      </c>
      <c r="B24" s="401" t="s">
        <v>790</v>
      </c>
      <c r="C24" s="589">
        <v>0</v>
      </c>
      <c r="D24" s="589">
        <v>0</v>
      </c>
      <c r="E24" s="588">
        <f t="shared" si="0"/>
        <v>0</v>
      </c>
      <c r="F24" s="589">
        <v>0</v>
      </c>
      <c r="G24" s="589">
        <v>0</v>
      </c>
      <c r="H24" s="588">
        <f t="shared" si="1"/>
        <v>0</v>
      </c>
    </row>
    <row r="25" spans="1:8">
      <c r="A25" s="424">
        <v>10</v>
      </c>
      <c r="B25" s="400" t="s">
        <v>791</v>
      </c>
      <c r="C25" s="589">
        <v>1210831.4499999997</v>
      </c>
      <c r="D25" s="589">
        <v>0</v>
      </c>
      <c r="E25" s="588">
        <f t="shared" si="0"/>
        <v>1210831.4499999997</v>
      </c>
      <c r="F25" s="589">
        <v>2163203.2900000005</v>
      </c>
      <c r="G25" s="589">
        <v>0</v>
      </c>
      <c r="H25" s="588">
        <f t="shared" si="1"/>
        <v>2163203.2900000005</v>
      </c>
    </row>
    <row r="26" spans="1:8" ht="27" customHeight="1">
      <c r="A26" s="424">
        <v>11</v>
      </c>
      <c r="B26" s="402" t="s">
        <v>792</v>
      </c>
      <c r="C26" s="589">
        <v>0</v>
      </c>
      <c r="D26" s="589">
        <v>0</v>
      </c>
      <c r="E26" s="588">
        <f t="shared" si="0"/>
        <v>0</v>
      </c>
      <c r="F26" s="589">
        <v>0</v>
      </c>
      <c r="G26" s="589">
        <v>0</v>
      </c>
      <c r="H26" s="588">
        <f t="shared" si="1"/>
        <v>0</v>
      </c>
    </row>
    <row r="27" spans="1:8">
      <c r="A27" s="424">
        <v>12</v>
      </c>
      <c r="B27" s="400" t="s">
        <v>793</v>
      </c>
      <c r="C27" s="589">
        <v>4967.2000000000007</v>
      </c>
      <c r="D27" s="589">
        <v>19353.03</v>
      </c>
      <c r="E27" s="588">
        <f t="shared" si="0"/>
        <v>24320.23</v>
      </c>
      <c r="F27" s="589">
        <v>412381.57999999996</v>
      </c>
      <c r="G27" s="589">
        <v>0</v>
      </c>
      <c r="H27" s="588">
        <f t="shared" si="1"/>
        <v>412381.57999999996</v>
      </c>
    </row>
    <row r="28" spans="1:8">
      <c r="A28" s="424">
        <v>13</v>
      </c>
      <c r="B28" s="403" t="s">
        <v>794</v>
      </c>
      <c r="C28" s="589">
        <v>-891880.41999999993</v>
      </c>
      <c r="D28" s="589">
        <v>-135907.01999999999</v>
      </c>
      <c r="E28" s="588">
        <f t="shared" si="0"/>
        <v>-1027787.44</v>
      </c>
      <c r="F28" s="589">
        <v>-843314.26</v>
      </c>
      <c r="G28" s="589">
        <v>-107306.23999999999</v>
      </c>
      <c r="H28" s="588">
        <f t="shared" si="1"/>
        <v>-950620.5</v>
      </c>
    </row>
    <row r="29" spans="1:8">
      <c r="A29" s="424">
        <v>14</v>
      </c>
      <c r="B29" s="404" t="s">
        <v>795</v>
      </c>
      <c r="C29" s="589">
        <f>SUM(C30:C31)</f>
        <v>-4468726.25</v>
      </c>
      <c r="D29" s="589">
        <f>SUM(D30:D31)</f>
        <v>0</v>
      </c>
      <c r="E29" s="588">
        <f t="shared" si="0"/>
        <v>-4468726.25</v>
      </c>
      <c r="F29" s="589">
        <f>SUM(F30:F31)</f>
        <v>-3669642.35</v>
      </c>
      <c r="G29" s="589">
        <f>SUM(G30:G31)</f>
        <v>0</v>
      </c>
      <c r="H29" s="588">
        <f t="shared" si="1"/>
        <v>-3669642.35</v>
      </c>
    </row>
    <row r="30" spans="1:8">
      <c r="A30" s="424">
        <v>14.1</v>
      </c>
      <c r="B30" s="377" t="s">
        <v>796</v>
      </c>
      <c r="C30" s="589">
        <v>-4111668.2699999996</v>
      </c>
      <c r="D30" s="589">
        <v>0</v>
      </c>
      <c r="E30" s="588">
        <f t="shared" si="0"/>
        <v>-4111668.2699999996</v>
      </c>
      <c r="F30" s="589">
        <v>-3376546.2800000003</v>
      </c>
      <c r="G30" s="589">
        <v>0</v>
      </c>
      <c r="H30" s="588">
        <f t="shared" si="1"/>
        <v>-3376546.2800000003</v>
      </c>
    </row>
    <row r="31" spans="1:8">
      <c r="A31" s="424">
        <v>14.2</v>
      </c>
      <c r="B31" s="377" t="s">
        <v>797</v>
      </c>
      <c r="C31" s="589">
        <v>-357057.98</v>
      </c>
      <c r="D31" s="589">
        <v>0</v>
      </c>
      <c r="E31" s="588">
        <f t="shared" si="0"/>
        <v>-357057.98</v>
      </c>
      <c r="F31" s="589">
        <v>-293096.07</v>
      </c>
      <c r="G31" s="589">
        <v>0</v>
      </c>
      <c r="H31" s="588">
        <f t="shared" si="1"/>
        <v>-293096.07</v>
      </c>
    </row>
    <row r="32" spans="1:8">
      <c r="A32" s="424">
        <v>15</v>
      </c>
      <c r="B32" s="405" t="s">
        <v>798</v>
      </c>
      <c r="C32" s="589">
        <v>-720562.59999999986</v>
      </c>
      <c r="D32" s="589">
        <v>0</v>
      </c>
      <c r="E32" s="588">
        <f t="shared" si="0"/>
        <v>-720562.59999999986</v>
      </c>
      <c r="F32" s="589">
        <v>-687132.79</v>
      </c>
      <c r="G32" s="589">
        <v>0</v>
      </c>
      <c r="H32" s="588">
        <f t="shared" si="1"/>
        <v>-687132.79</v>
      </c>
    </row>
    <row r="33" spans="1:8" ht="22.5" customHeight="1">
      <c r="A33" s="424">
        <v>16</v>
      </c>
      <c r="B33" s="373" t="s">
        <v>799</v>
      </c>
      <c r="C33" s="589">
        <v>0</v>
      </c>
      <c r="D33" s="589">
        <v>0</v>
      </c>
      <c r="E33" s="588">
        <f t="shared" si="0"/>
        <v>0</v>
      </c>
      <c r="F33" s="589">
        <v>0</v>
      </c>
      <c r="G33" s="589">
        <v>0</v>
      </c>
      <c r="H33" s="588">
        <f t="shared" si="1"/>
        <v>0</v>
      </c>
    </row>
    <row r="34" spans="1:8">
      <c r="A34" s="424">
        <v>17</v>
      </c>
      <c r="B34" s="400" t="s">
        <v>800</v>
      </c>
      <c r="C34" s="589">
        <f>SUM(C35:C36)</f>
        <v>-343669.39</v>
      </c>
      <c r="D34" s="589">
        <f>SUM(D35:D36)</f>
        <v>69412.86</v>
      </c>
      <c r="E34" s="588">
        <f t="shared" si="0"/>
        <v>-274256.53000000003</v>
      </c>
      <c r="F34" s="589">
        <f>SUM(F35:F36)</f>
        <v>408476.30000000022</v>
      </c>
      <c r="G34" s="589">
        <f>SUM(G35:G36)</f>
        <v>3757.4199999999992</v>
      </c>
      <c r="H34" s="588">
        <f t="shared" si="1"/>
        <v>412233.7200000002</v>
      </c>
    </row>
    <row r="35" spans="1:8">
      <c r="A35" s="424">
        <v>17.100000000000001</v>
      </c>
      <c r="B35" s="406" t="s">
        <v>801</v>
      </c>
      <c r="C35" s="589">
        <v>-299894.38</v>
      </c>
      <c r="D35" s="589">
        <v>68159.75</v>
      </c>
      <c r="E35" s="588">
        <f t="shared" si="0"/>
        <v>-231734.63</v>
      </c>
      <c r="F35" s="589">
        <v>-2207.6599999999744</v>
      </c>
      <c r="G35" s="589">
        <v>0</v>
      </c>
      <c r="H35" s="588">
        <f t="shared" si="1"/>
        <v>-2207.6599999999744</v>
      </c>
    </row>
    <row r="36" spans="1:8">
      <c r="A36" s="424">
        <v>17.2</v>
      </c>
      <c r="B36" s="377" t="s">
        <v>802</v>
      </c>
      <c r="C36" s="589">
        <v>-43775.010000000024</v>
      </c>
      <c r="D36" s="589">
        <v>1253.1100000000001</v>
      </c>
      <c r="E36" s="588">
        <f t="shared" si="0"/>
        <v>-42521.900000000023</v>
      </c>
      <c r="F36" s="589">
        <v>410683.9600000002</v>
      </c>
      <c r="G36" s="589">
        <v>3757.4199999999992</v>
      </c>
      <c r="H36" s="588">
        <f t="shared" si="1"/>
        <v>414441.38000000018</v>
      </c>
    </row>
    <row r="37" spans="1:8" ht="41.4" customHeight="1">
      <c r="A37" s="424">
        <v>18</v>
      </c>
      <c r="B37" s="407" t="s">
        <v>803</v>
      </c>
      <c r="C37" s="589">
        <f>SUM(C38:C39)</f>
        <v>114568.85587817269</v>
      </c>
      <c r="D37" s="589">
        <f>SUM(D38:D39)</f>
        <v>41308.464121822719</v>
      </c>
      <c r="E37" s="588">
        <f t="shared" si="0"/>
        <v>155877.31999999541</v>
      </c>
      <c r="F37" s="589">
        <f>SUM(F38:F39)</f>
        <v>442513.5899999995</v>
      </c>
      <c r="G37" s="622">
        <f>SUM(G38:G39)</f>
        <v>655529.21999999986</v>
      </c>
      <c r="H37" s="588">
        <f t="shared" si="1"/>
        <v>1098042.8099999994</v>
      </c>
    </row>
    <row r="38" spans="1:8" ht="20.399999999999999">
      <c r="A38" s="424">
        <v>18.100000000000001</v>
      </c>
      <c r="B38" s="392" t="s">
        <v>804</v>
      </c>
      <c r="C38" s="589">
        <v>0</v>
      </c>
      <c r="D38" s="589">
        <v>0</v>
      </c>
      <c r="E38" s="588">
        <f t="shared" si="0"/>
        <v>0</v>
      </c>
      <c r="F38" s="589">
        <v>0</v>
      </c>
      <c r="G38" s="589">
        <v>0</v>
      </c>
      <c r="H38" s="588">
        <f t="shared" si="1"/>
        <v>0</v>
      </c>
    </row>
    <row r="39" spans="1:8">
      <c r="A39" s="424">
        <v>18.2</v>
      </c>
      <c r="B39" s="392" t="s">
        <v>805</v>
      </c>
      <c r="C39" s="589">
        <v>114568.85587817269</v>
      </c>
      <c r="D39" s="589">
        <v>41308.464121822719</v>
      </c>
      <c r="E39" s="588">
        <f t="shared" si="0"/>
        <v>155877.31999999541</v>
      </c>
      <c r="F39" s="589">
        <v>442513.5899999995</v>
      </c>
      <c r="G39" s="589">
        <v>655529.21999999986</v>
      </c>
      <c r="H39" s="588">
        <f t="shared" si="1"/>
        <v>1098042.8099999994</v>
      </c>
    </row>
    <row r="40" spans="1:8" ht="24.6" customHeight="1">
      <c r="A40" s="424">
        <v>19</v>
      </c>
      <c r="B40" s="407" t="s">
        <v>806</v>
      </c>
      <c r="C40" s="589">
        <v>0</v>
      </c>
      <c r="D40" s="589">
        <v>0</v>
      </c>
      <c r="E40" s="588">
        <f t="shared" si="0"/>
        <v>0</v>
      </c>
      <c r="F40" s="589">
        <v>0</v>
      </c>
      <c r="G40" s="589">
        <v>0</v>
      </c>
      <c r="H40" s="588">
        <f t="shared" si="1"/>
        <v>0</v>
      </c>
    </row>
    <row r="41" spans="1:8" ht="24.9" customHeight="1">
      <c r="A41" s="424">
        <v>20</v>
      </c>
      <c r="B41" s="407" t="s">
        <v>807</v>
      </c>
      <c r="C41" s="589">
        <v>0</v>
      </c>
      <c r="D41" s="589">
        <v>0</v>
      </c>
      <c r="E41" s="588">
        <f t="shared" si="0"/>
        <v>0</v>
      </c>
      <c r="F41" s="589">
        <v>0</v>
      </c>
      <c r="G41" s="589">
        <v>0</v>
      </c>
      <c r="H41" s="588">
        <f t="shared" si="1"/>
        <v>0</v>
      </c>
    </row>
    <row r="42" spans="1:8" ht="33" customHeight="1">
      <c r="A42" s="424">
        <v>21</v>
      </c>
      <c r="B42" s="408" t="s">
        <v>808</v>
      </c>
      <c r="C42" s="589">
        <v>0</v>
      </c>
      <c r="D42" s="589">
        <v>0</v>
      </c>
      <c r="E42" s="588">
        <f t="shared" si="0"/>
        <v>0</v>
      </c>
      <c r="F42" s="589">
        <v>0</v>
      </c>
      <c r="G42" s="589">
        <v>0</v>
      </c>
      <c r="H42" s="588">
        <f t="shared" si="1"/>
        <v>0</v>
      </c>
    </row>
    <row r="43" spans="1:8">
      <c r="A43" s="424">
        <v>22</v>
      </c>
      <c r="B43" s="409" t="s">
        <v>809</v>
      </c>
      <c r="C43" s="589">
        <f>SUM(C6,C13,C18,C19,C20,C21,C22,C23,C24,C25,C26,C27,C28,C29,C32,C33,C34,C37,C40,C41,C42)</f>
        <v>1502565.514440268</v>
      </c>
      <c r="D43" s="589">
        <f>SUM(D6,D13,D18,D19,D20,D21,D22,D23,D24,D25,D26,D27,D28,D29,D32,D33,D34,D37,D40,D41,D42)</f>
        <v>4658232.9035142791</v>
      </c>
      <c r="E43" s="588">
        <f t="shared" si="0"/>
        <v>6160798.4179545473</v>
      </c>
      <c r="F43" s="589">
        <f>SUM(F6,F13,F18,F19,F20,F21,F22,F23,F24,F25,F26,F27,F28,F29,F32,F33,F34,F37,F40,F41,F42)</f>
        <v>3586830.2000000044</v>
      </c>
      <c r="G43" s="589">
        <f>SUM(G6,G13,G18,G19,G20,G21,G22,G23,G24,G25,G26,G27,G28,G29,G32,G33,G34,G37,G40,G41,G42)</f>
        <v>4046166.4399999985</v>
      </c>
      <c r="H43" s="588">
        <f t="shared" si="1"/>
        <v>7632996.6400000025</v>
      </c>
    </row>
    <row r="44" spans="1:8">
      <c r="A44" s="424">
        <v>23</v>
      </c>
      <c r="B44" s="409" t="s">
        <v>810</v>
      </c>
      <c r="C44" s="589">
        <v>1085806.44</v>
      </c>
      <c r="D44" s="589">
        <v>0</v>
      </c>
      <c r="E44" s="588">
        <f t="shared" si="0"/>
        <v>1085806.44</v>
      </c>
      <c r="F44" s="589">
        <v>1243077.19</v>
      </c>
      <c r="G44" s="589">
        <v>0</v>
      </c>
      <c r="H44" s="588">
        <f t="shared" si="1"/>
        <v>1243077.19</v>
      </c>
    </row>
    <row r="45" spans="1:8">
      <c r="A45" s="424">
        <v>24</v>
      </c>
      <c r="B45" s="409" t="s">
        <v>811</v>
      </c>
      <c r="C45" s="589">
        <f>C43-C44</f>
        <v>416759.0744402681</v>
      </c>
      <c r="D45" s="589">
        <f>D43-D44</f>
        <v>4658232.9035142791</v>
      </c>
      <c r="E45" s="588">
        <f t="shared" si="0"/>
        <v>5074991.9779545469</v>
      </c>
      <c r="F45" s="589">
        <f>F43-F44</f>
        <v>2343753.0100000044</v>
      </c>
      <c r="G45" s="589">
        <f>G43-G44</f>
        <v>4046166.4399999985</v>
      </c>
      <c r="H45" s="588">
        <f t="shared" si="1"/>
        <v>6389919.450000003</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7"/>
  <sheetViews>
    <sheetView zoomScale="70" zoomScaleNormal="70" workbookViewId="0">
      <selection activeCell="D28" sqref="D28"/>
    </sheetView>
  </sheetViews>
  <sheetFormatPr defaultRowHeight="14.4"/>
  <cols>
    <col min="1" max="1" width="8.6640625" style="421"/>
    <col min="2" max="2" width="87.5546875" bestFit="1" customWidth="1"/>
    <col min="3" max="8" width="12.6640625" customWidth="1"/>
  </cols>
  <sheetData>
    <row r="1" spans="1:9">
      <c r="A1" s="16" t="s">
        <v>108</v>
      </c>
      <c r="B1" s="287" t="str">
        <f>Info!C2</f>
        <v>სს "ხალიკ ბანკი საქართველო"</v>
      </c>
      <c r="C1" s="15"/>
      <c r="D1" s="205"/>
      <c r="E1" s="205"/>
      <c r="F1" s="205"/>
      <c r="G1" s="205"/>
    </row>
    <row r="2" spans="1:9">
      <c r="A2" s="16" t="s">
        <v>109</v>
      </c>
      <c r="B2" s="303">
        <f>'1. key ratios'!B2</f>
        <v>45382</v>
      </c>
      <c r="C2" s="28"/>
      <c r="D2" s="17"/>
      <c r="E2" s="17"/>
      <c r="F2" s="17"/>
      <c r="G2" s="17"/>
      <c r="H2" s="1"/>
    </row>
    <row r="3" spans="1:9">
      <c r="A3" s="16"/>
      <c r="B3" s="15"/>
      <c r="C3" s="28"/>
      <c r="D3" s="17"/>
      <c r="E3" s="17"/>
      <c r="F3" s="17"/>
      <c r="G3" s="17"/>
      <c r="H3" s="1"/>
    </row>
    <row r="4" spans="1:9">
      <c r="A4" s="782" t="s">
        <v>25</v>
      </c>
      <c r="B4" s="794" t="s">
        <v>151</v>
      </c>
      <c r="C4" s="795" t="s">
        <v>114</v>
      </c>
      <c r="D4" s="795"/>
      <c r="E4" s="795"/>
      <c r="F4" s="795" t="s">
        <v>115</v>
      </c>
      <c r="G4" s="795"/>
      <c r="H4" s="796"/>
    </row>
    <row r="5" spans="1:9">
      <c r="A5" s="782"/>
      <c r="B5" s="794"/>
      <c r="C5" s="396" t="s">
        <v>26</v>
      </c>
      <c r="D5" s="396" t="s">
        <v>88</v>
      </c>
      <c r="E5" s="396" t="s">
        <v>66</v>
      </c>
      <c r="F5" s="396" t="s">
        <v>26</v>
      </c>
      <c r="G5" s="396" t="s">
        <v>88</v>
      </c>
      <c r="H5" s="410" t="s">
        <v>66</v>
      </c>
    </row>
    <row r="6" spans="1:9">
      <c r="A6" s="411">
        <v>1</v>
      </c>
      <c r="B6" s="412" t="s">
        <v>812</v>
      </c>
      <c r="C6" s="624">
        <v>0</v>
      </c>
      <c r="D6" s="624">
        <v>0</v>
      </c>
      <c r="E6" s="625">
        <f t="shared" ref="E6:E43" si="0">C6+D6</f>
        <v>0</v>
      </c>
      <c r="F6" s="624">
        <v>0</v>
      </c>
      <c r="G6" s="624">
        <v>0</v>
      </c>
      <c r="H6" s="626">
        <f t="shared" ref="H6:H43" si="1">F6+G6</f>
        <v>0</v>
      </c>
      <c r="I6" s="623"/>
    </row>
    <row r="7" spans="1:9">
      <c r="A7" s="411">
        <v>2</v>
      </c>
      <c r="B7" s="413" t="s">
        <v>177</v>
      </c>
      <c r="C7" s="624">
        <v>0</v>
      </c>
      <c r="D7" s="624">
        <v>0</v>
      </c>
      <c r="E7" s="625">
        <f t="shared" si="0"/>
        <v>0</v>
      </c>
      <c r="F7" s="624">
        <v>0</v>
      </c>
      <c r="G7" s="624">
        <v>0</v>
      </c>
      <c r="H7" s="626">
        <f t="shared" si="1"/>
        <v>0</v>
      </c>
      <c r="I7" s="623"/>
    </row>
    <row r="8" spans="1:9">
      <c r="A8" s="411">
        <v>3</v>
      </c>
      <c r="B8" s="413" t="s">
        <v>179</v>
      </c>
      <c r="C8" s="624">
        <f>C9+C10</f>
        <v>1282707.6100000001</v>
      </c>
      <c r="D8" s="624">
        <f>D9+D10</f>
        <v>239376250.30000001</v>
      </c>
      <c r="E8" s="625">
        <f t="shared" si="0"/>
        <v>240658957.91000003</v>
      </c>
      <c r="F8" s="624">
        <f>F9+F10</f>
        <v>3899669.3</v>
      </c>
      <c r="G8" s="624">
        <f>G9+G10</f>
        <v>343537680.79000002</v>
      </c>
      <c r="H8" s="626">
        <f t="shared" si="1"/>
        <v>347437350.09000003</v>
      </c>
      <c r="I8" s="623"/>
    </row>
    <row r="9" spans="1:9">
      <c r="A9" s="411">
        <v>3.1</v>
      </c>
      <c r="B9" s="414" t="s">
        <v>813</v>
      </c>
      <c r="C9" s="624">
        <v>1282707.6100000001</v>
      </c>
      <c r="D9" s="624">
        <v>239376250.30000001</v>
      </c>
      <c r="E9" s="625">
        <f t="shared" si="0"/>
        <v>240658957.91000003</v>
      </c>
      <c r="F9" s="624">
        <v>3899669.3</v>
      </c>
      <c r="G9" s="624">
        <v>343503320.35000002</v>
      </c>
      <c r="H9" s="626">
        <f t="shared" si="1"/>
        <v>347402989.65000004</v>
      </c>
      <c r="I9" s="623"/>
    </row>
    <row r="10" spans="1:9">
      <c r="A10" s="411">
        <v>3.2</v>
      </c>
      <c r="B10" s="414" t="s">
        <v>814</v>
      </c>
      <c r="C10" s="624">
        <v>0</v>
      </c>
      <c r="D10" s="624">
        <v>0</v>
      </c>
      <c r="E10" s="625">
        <f t="shared" si="0"/>
        <v>0</v>
      </c>
      <c r="F10" s="624">
        <v>0</v>
      </c>
      <c r="G10" s="624">
        <v>34360.44</v>
      </c>
      <c r="H10" s="626">
        <f t="shared" si="1"/>
        <v>34360.44</v>
      </c>
      <c r="I10" s="623"/>
    </row>
    <row r="11" spans="1:9" ht="27.6">
      <c r="A11" s="411">
        <v>4</v>
      </c>
      <c r="B11" s="413" t="s">
        <v>178</v>
      </c>
      <c r="C11" s="624">
        <f>C12+C13</f>
        <v>0</v>
      </c>
      <c r="D11" s="624">
        <f>D12+D13</f>
        <v>0</v>
      </c>
      <c r="E11" s="625">
        <f t="shared" si="0"/>
        <v>0</v>
      </c>
      <c r="F11" s="624">
        <f>F12+F13</f>
        <v>0</v>
      </c>
      <c r="G11" s="624">
        <f>G12+G13</f>
        <v>0</v>
      </c>
      <c r="H11" s="626">
        <f t="shared" si="1"/>
        <v>0</v>
      </c>
      <c r="I11" s="623"/>
    </row>
    <row r="12" spans="1:9">
      <c r="A12" s="411">
        <v>4.0999999999999996</v>
      </c>
      <c r="B12" s="414" t="s">
        <v>815</v>
      </c>
      <c r="C12" s="624">
        <v>0</v>
      </c>
      <c r="D12" s="624">
        <v>0</v>
      </c>
      <c r="E12" s="625">
        <f t="shared" si="0"/>
        <v>0</v>
      </c>
      <c r="F12" s="624">
        <v>0</v>
      </c>
      <c r="G12" s="624">
        <v>0</v>
      </c>
      <c r="H12" s="626">
        <f t="shared" si="1"/>
        <v>0</v>
      </c>
      <c r="I12" s="623"/>
    </row>
    <row r="13" spans="1:9">
      <c r="A13" s="411">
        <v>4.2</v>
      </c>
      <c r="B13" s="414" t="s">
        <v>816</v>
      </c>
      <c r="C13" s="624">
        <v>0</v>
      </c>
      <c r="D13" s="624">
        <v>0</v>
      </c>
      <c r="E13" s="625">
        <f t="shared" si="0"/>
        <v>0</v>
      </c>
      <c r="F13" s="624">
        <v>0</v>
      </c>
      <c r="G13" s="624">
        <v>0</v>
      </c>
      <c r="H13" s="626">
        <f t="shared" si="1"/>
        <v>0</v>
      </c>
      <c r="I13" s="623"/>
    </row>
    <row r="14" spans="1:9">
      <c r="A14" s="411">
        <v>5</v>
      </c>
      <c r="B14" s="415" t="s">
        <v>817</v>
      </c>
      <c r="C14" s="624">
        <f>C15+C16+C17+C23+C24+C25+C26</f>
        <v>42247010.869999997</v>
      </c>
      <c r="D14" s="624">
        <f>D15+D16+D17+D23+D24+D25+D26</f>
        <v>1013272744.6800001</v>
      </c>
      <c r="E14" s="625">
        <f t="shared" si="0"/>
        <v>1055519755.5500001</v>
      </c>
      <c r="F14" s="624">
        <f>F15+F16+F17+F23+F24+F25+F26</f>
        <v>36306146.710000001</v>
      </c>
      <c r="G14" s="624">
        <f>G15+G16+G17+G23+G24+G25+G26</f>
        <v>963445553.95000005</v>
      </c>
      <c r="H14" s="626">
        <f t="shared" si="1"/>
        <v>999751700.66000009</v>
      </c>
      <c r="I14" s="623"/>
    </row>
    <row r="15" spans="1:9">
      <c r="A15" s="411">
        <v>5.0999999999999996</v>
      </c>
      <c r="B15" s="416" t="s">
        <v>818</v>
      </c>
      <c r="C15" s="624">
        <v>16554029.869999999</v>
      </c>
      <c r="D15" s="624">
        <v>5440430.5999999996</v>
      </c>
      <c r="E15" s="625">
        <f t="shared" si="0"/>
        <v>21994460.469999999</v>
      </c>
      <c r="F15" s="624">
        <v>12135554.710000001</v>
      </c>
      <c r="G15" s="624">
        <v>4808957.82</v>
      </c>
      <c r="H15" s="626">
        <f t="shared" si="1"/>
        <v>16944512.530000001</v>
      </c>
      <c r="I15" s="623"/>
    </row>
    <row r="16" spans="1:9">
      <c r="A16" s="411">
        <v>5.2</v>
      </c>
      <c r="B16" s="416" t="s">
        <v>819</v>
      </c>
      <c r="C16" s="624">
        <v>0</v>
      </c>
      <c r="D16" s="624">
        <v>0</v>
      </c>
      <c r="E16" s="625">
        <f t="shared" si="0"/>
        <v>0</v>
      </c>
      <c r="F16" s="624">
        <v>0</v>
      </c>
      <c r="G16" s="624">
        <v>0</v>
      </c>
      <c r="H16" s="626">
        <f t="shared" si="1"/>
        <v>0</v>
      </c>
      <c r="I16" s="623"/>
    </row>
    <row r="17" spans="1:9">
      <c r="A17" s="411">
        <v>5.3</v>
      </c>
      <c r="B17" s="416" t="s">
        <v>820</v>
      </c>
      <c r="C17" s="624">
        <f>C18+C19+C20+C21+C22</f>
        <v>25561163</v>
      </c>
      <c r="D17" s="624">
        <f>D18+D19+D20+D21+D22</f>
        <v>989875597.57000005</v>
      </c>
      <c r="E17" s="625">
        <f t="shared" si="0"/>
        <v>1015436760.5700001</v>
      </c>
      <c r="F17" s="624">
        <f>F18+F19+F20+F21+F22</f>
        <v>24038774</v>
      </c>
      <c r="G17" s="624">
        <f>G18+G19+G20+G21+G22</f>
        <v>939699575.57000005</v>
      </c>
      <c r="H17" s="626">
        <f t="shared" si="1"/>
        <v>963738349.57000005</v>
      </c>
      <c r="I17" s="623"/>
    </row>
    <row r="18" spans="1:9">
      <c r="A18" s="411" t="s">
        <v>180</v>
      </c>
      <c r="B18" s="417" t="s">
        <v>821</v>
      </c>
      <c r="C18" s="624">
        <v>13329477</v>
      </c>
      <c r="D18" s="624">
        <v>334678344.5</v>
      </c>
      <c r="E18" s="625">
        <f t="shared" si="0"/>
        <v>348007821.5</v>
      </c>
      <c r="F18" s="624">
        <v>11721419</v>
      </c>
      <c r="G18" s="624">
        <v>328632565.79000002</v>
      </c>
      <c r="H18" s="626">
        <f t="shared" si="1"/>
        <v>340353984.79000002</v>
      </c>
      <c r="I18" s="623"/>
    </row>
    <row r="19" spans="1:9">
      <c r="A19" s="411" t="s">
        <v>181</v>
      </c>
      <c r="B19" s="418" t="s">
        <v>822</v>
      </c>
      <c r="C19" s="624">
        <v>166091</v>
      </c>
      <c r="D19" s="624">
        <v>383768999.51999998</v>
      </c>
      <c r="E19" s="625">
        <f t="shared" si="0"/>
        <v>383935090.51999998</v>
      </c>
      <c r="F19" s="624">
        <v>166091</v>
      </c>
      <c r="G19" s="624">
        <v>374436549.70999998</v>
      </c>
      <c r="H19" s="626">
        <f t="shared" si="1"/>
        <v>374602640.70999998</v>
      </c>
      <c r="I19" s="623"/>
    </row>
    <row r="20" spans="1:9">
      <c r="A20" s="411" t="s">
        <v>182</v>
      </c>
      <c r="B20" s="418" t="s">
        <v>823</v>
      </c>
      <c r="C20" s="624">
        <v>0</v>
      </c>
      <c r="D20" s="624">
        <v>1742303.64</v>
      </c>
      <c r="E20" s="625">
        <f t="shared" si="0"/>
        <v>1742303.64</v>
      </c>
      <c r="F20" s="624">
        <v>0</v>
      </c>
      <c r="G20" s="624">
        <v>1193579.1100000001</v>
      </c>
      <c r="H20" s="626">
        <f t="shared" si="1"/>
        <v>1193579.1100000001</v>
      </c>
      <c r="I20" s="623"/>
    </row>
    <row r="21" spans="1:9">
      <c r="A21" s="411" t="s">
        <v>183</v>
      </c>
      <c r="B21" s="418" t="s">
        <v>824</v>
      </c>
      <c r="C21" s="624">
        <v>2021188</v>
      </c>
      <c r="D21" s="624">
        <v>195138283.30000001</v>
      </c>
      <c r="E21" s="625">
        <f t="shared" si="0"/>
        <v>197159471.30000001</v>
      </c>
      <c r="F21" s="624">
        <v>2106857</v>
      </c>
      <c r="G21" s="624">
        <v>183472144.47999999</v>
      </c>
      <c r="H21" s="626">
        <f t="shared" si="1"/>
        <v>185579001.47999999</v>
      </c>
      <c r="I21" s="623"/>
    </row>
    <row r="22" spans="1:9">
      <c r="A22" s="411" t="s">
        <v>184</v>
      </c>
      <c r="B22" s="418" t="s">
        <v>541</v>
      </c>
      <c r="C22" s="624">
        <v>10044407</v>
      </c>
      <c r="D22" s="624">
        <v>74547666.609999999</v>
      </c>
      <c r="E22" s="625">
        <f t="shared" si="0"/>
        <v>84592073.609999999</v>
      </c>
      <c r="F22" s="624">
        <v>10044407</v>
      </c>
      <c r="G22" s="624">
        <v>51964736.479999997</v>
      </c>
      <c r="H22" s="626">
        <f t="shared" si="1"/>
        <v>62009143.479999997</v>
      </c>
      <c r="I22" s="623"/>
    </row>
    <row r="23" spans="1:9">
      <c r="A23" s="411">
        <v>5.4</v>
      </c>
      <c r="B23" s="416" t="s">
        <v>825</v>
      </c>
      <c r="C23" s="624">
        <v>131818</v>
      </c>
      <c r="D23" s="624">
        <v>17956716.510000002</v>
      </c>
      <c r="E23" s="625">
        <f t="shared" si="0"/>
        <v>18088534.510000002</v>
      </c>
      <c r="F23" s="624">
        <v>131818</v>
      </c>
      <c r="G23" s="624">
        <v>18937020.559999999</v>
      </c>
      <c r="H23" s="626">
        <f t="shared" si="1"/>
        <v>19068838.559999999</v>
      </c>
      <c r="I23" s="623"/>
    </row>
    <row r="24" spans="1:9">
      <c r="A24" s="411">
        <v>5.5</v>
      </c>
      <c r="B24" s="416" t="s">
        <v>826</v>
      </c>
      <c r="C24" s="624">
        <v>0</v>
      </c>
      <c r="D24" s="624">
        <v>0</v>
      </c>
      <c r="E24" s="625">
        <f t="shared" si="0"/>
        <v>0</v>
      </c>
      <c r="F24" s="624">
        <v>0</v>
      </c>
      <c r="G24" s="624">
        <v>0</v>
      </c>
      <c r="H24" s="626">
        <f t="shared" si="1"/>
        <v>0</v>
      </c>
      <c r="I24" s="623"/>
    </row>
    <row r="25" spans="1:9">
      <c r="A25" s="411">
        <v>5.6</v>
      </c>
      <c r="B25" s="416" t="s">
        <v>827</v>
      </c>
      <c r="C25" s="624">
        <v>0</v>
      </c>
      <c r="D25" s="624">
        <v>0</v>
      </c>
      <c r="E25" s="625">
        <f t="shared" si="0"/>
        <v>0</v>
      </c>
      <c r="F25" s="624">
        <v>0</v>
      </c>
      <c r="G25" s="624">
        <v>0</v>
      </c>
      <c r="H25" s="626">
        <f t="shared" si="1"/>
        <v>0</v>
      </c>
      <c r="I25" s="623"/>
    </row>
    <row r="26" spans="1:9">
      <c r="A26" s="411">
        <v>5.7</v>
      </c>
      <c r="B26" s="416" t="s">
        <v>541</v>
      </c>
      <c r="C26" s="624">
        <v>0</v>
      </c>
      <c r="D26" s="624">
        <v>0</v>
      </c>
      <c r="E26" s="625">
        <f t="shared" si="0"/>
        <v>0</v>
      </c>
      <c r="F26" s="624">
        <v>0</v>
      </c>
      <c r="G26" s="624">
        <v>0</v>
      </c>
      <c r="H26" s="626">
        <f t="shared" si="1"/>
        <v>0</v>
      </c>
      <c r="I26" s="623"/>
    </row>
    <row r="27" spans="1:9">
      <c r="A27" s="411">
        <v>6</v>
      </c>
      <c r="B27" s="415" t="s">
        <v>828</v>
      </c>
      <c r="C27" s="624">
        <v>7151536.4799999977</v>
      </c>
      <c r="D27" s="624">
        <v>55187402.32</v>
      </c>
      <c r="E27" s="625">
        <f t="shared" si="0"/>
        <v>62338938.799999997</v>
      </c>
      <c r="F27" s="624">
        <v>4541957.8900000006</v>
      </c>
      <c r="G27" s="624">
        <v>20241969.470000003</v>
      </c>
      <c r="H27" s="626">
        <f t="shared" si="1"/>
        <v>24783927.360000003</v>
      </c>
      <c r="I27" s="623"/>
    </row>
    <row r="28" spans="1:9">
      <c r="A28" s="411">
        <v>7</v>
      </c>
      <c r="B28" s="415" t="s">
        <v>829</v>
      </c>
      <c r="C28" s="624">
        <v>9386747.2539901361</v>
      </c>
      <c r="D28" s="624">
        <v>4897234.5717653707</v>
      </c>
      <c r="E28" s="625">
        <f t="shared" si="0"/>
        <v>14283981.825755507</v>
      </c>
      <c r="F28" s="624">
        <v>12120380.527934937</v>
      </c>
      <c r="G28" s="624">
        <v>558242.29201924987</v>
      </c>
      <c r="H28" s="626">
        <f t="shared" si="1"/>
        <v>12678622.819954187</v>
      </c>
      <c r="I28" s="623"/>
    </row>
    <row r="29" spans="1:9">
      <c r="A29" s="411">
        <v>8</v>
      </c>
      <c r="B29" s="415" t="s">
        <v>830</v>
      </c>
      <c r="C29" s="624">
        <v>0</v>
      </c>
      <c r="D29" s="624">
        <v>0</v>
      </c>
      <c r="E29" s="625">
        <f t="shared" si="0"/>
        <v>0</v>
      </c>
      <c r="F29" s="624">
        <v>0</v>
      </c>
      <c r="G29" s="624">
        <v>0</v>
      </c>
      <c r="H29" s="626">
        <f t="shared" si="1"/>
        <v>0</v>
      </c>
      <c r="I29" s="623"/>
    </row>
    <row r="30" spans="1:9">
      <c r="A30" s="411">
        <v>9</v>
      </c>
      <c r="B30" s="413" t="s">
        <v>185</v>
      </c>
      <c r="C30" s="624">
        <f>C31+C32+C33+C34+C35+C36+C37</f>
        <v>56698915.700000003</v>
      </c>
      <c r="D30" s="624">
        <f>D31+D32+D33+D34+D35+D36+D37</f>
        <v>55946275</v>
      </c>
      <c r="E30" s="625">
        <f t="shared" si="0"/>
        <v>112645190.7</v>
      </c>
      <c r="F30" s="624">
        <f>F31+F32+F33+F34+F35+F36+F37</f>
        <v>7712430</v>
      </c>
      <c r="G30" s="624">
        <f>G31+G32+G33+G34+G35+G36+G37</f>
        <v>7681200</v>
      </c>
      <c r="H30" s="626">
        <f t="shared" si="1"/>
        <v>15393630</v>
      </c>
      <c r="I30" s="623"/>
    </row>
    <row r="31" spans="1:9" ht="27.6">
      <c r="A31" s="411">
        <v>9.1</v>
      </c>
      <c r="B31" s="414" t="s">
        <v>831</v>
      </c>
      <c r="C31" s="624">
        <v>56698915.700000003</v>
      </c>
      <c r="D31" s="624">
        <v>0</v>
      </c>
      <c r="E31" s="625">
        <f t="shared" si="0"/>
        <v>56698915.700000003</v>
      </c>
      <c r="F31" s="624">
        <v>7712430</v>
      </c>
      <c r="G31" s="624">
        <v>0</v>
      </c>
      <c r="H31" s="626">
        <f t="shared" si="1"/>
        <v>7712430</v>
      </c>
      <c r="I31" s="623"/>
    </row>
    <row r="32" spans="1:9" ht="27.6">
      <c r="A32" s="411">
        <v>9.1999999999999993</v>
      </c>
      <c r="B32" s="414" t="s">
        <v>832</v>
      </c>
      <c r="C32" s="624">
        <v>0</v>
      </c>
      <c r="D32" s="624">
        <v>55946275</v>
      </c>
      <c r="E32" s="625">
        <f t="shared" si="0"/>
        <v>55946275</v>
      </c>
      <c r="F32" s="624">
        <v>0</v>
      </c>
      <c r="G32" s="624">
        <v>7681200</v>
      </c>
      <c r="H32" s="626">
        <f t="shared" si="1"/>
        <v>7681200</v>
      </c>
      <c r="I32" s="623"/>
    </row>
    <row r="33" spans="1:9" ht="27.6">
      <c r="A33" s="411">
        <v>9.3000000000000007</v>
      </c>
      <c r="B33" s="414" t="s">
        <v>833</v>
      </c>
      <c r="C33" s="624">
        <v>0</v>
      </c>
      <c r="D33" s="624">
        <v>0</v>
      </c>
      <c r="E33" s="625">
        <f t="shared" si="0"/>
        <v>0</v>
      </c>
      <c r="F33" s="624">
        <v>0</v>
      </c>
      <c r="G33" s="624">
        <v>0</v>
      </c>
      <c r="H33" s="626">
        <f t="shared" si="1"/>
        <v>0</v>
      </c>
      <c r="I33" s="623"/>
    </row>
    <row r="34" spans="1:9">
      <c r="A34" s="411">
        <v>9.4</v>
      </c>
      <c r="B34" s="414" t="s">
        <v>834</v>
      </c>
      <c r="C34" s="624">
        <v>0</v>
      </c>
      <c r="D34" s="624">
        <v>0</v>
      </c>
      <c r="E34" s="625">
        <f t="shared" si="0"/>
        <v>0</v>
      </c>
      <c r="F34" s="624">
        <v>0</v>
      </c>
      <c r="G34" s="624">
        <v>0</v>
      </c>
      <c r="H34" s="626">
        <f t="shared" si="1"/>
        <v>0</v>
      </c>
      <c r="I34" s="623"/>
    </row>
    <row r="35" spans="1:9">
      <c r="A35" s="411">
        <v>9.5</v>
      </c>
      <c r="B35" s="414" t="s">
        <v>835</v>
      </c>
      <c r="C35" s="624">
        <v>0</v>
      </c>
      <c r="D35" s="624">
        <v>0</v>
      </c>
      <c r="E35" s="625">
        <f t="shared" si="0"/>
        <v>0</v>
      </c>
      <c r="F35" s="624">
        <v>0</v>
      </c>
      <c r="G35" s="624">
        <v>0</v>
      </c>
      <c r="H35" s="626">
        <f t="shared" si="1"/>
        <v>0</v>
      </c>
      <c r="I35" s="623"/>
    </row>
    <row r="36" spans="1:9" ht="27.6">
      <c r="A36" s="411">
        <v>9.6</v>
      </c>
      <c r="B36" s="414" t="s">
        <v>836</v>
      </c>
      <c r="C36" s="624">
        <v>0</v>
      </c>
      <c r="D36" s="624">
        <v>0</v>
      </c>
      <c r="E36" s="625">
        <f t="shared" si="0"/>
        <v>0</v>
      </c>
      <c r="F36" s="624">
        <v>0</v>
      </c>
      <c r="G36" s="624">
        <v>0</v>
      </c>
      <c r="H36" s="626">
        <f t="shared" si="1"/>
        <v>0</v>
      </c>
      <c r="I36" s="623"/>
    </row>
    <row r="37" spans="1:9" ht="27.6">
      <c r="A37" s="411">
        <v>9.6999999999999993</v>
      </c>
      <c r="B37" s="414" t="s">
        <v>837</v>
      </c>
      <c r="C37" s="624">
        <v>0</v>
      </c>
      <c r="D37" s="624">
        <v>0</v>
      </c>
      <c r="E37" s="625">
        <f t="shared" si="0"/>
        <v>0</v>
      </c>
      <c r="F37" s="624">
        <v>0</v>
      </c>
      <c r="G37" s="624">
        <v>0</v>
      </c>
      <c r="H37" s="626">
        <f t="shared" si="1"/>
        <v>0</v>
      </c>
      <c r="I37" s="623"/>
    </row>
    <row r="38" spans="1:9">
      <c r="A38" s="411">
        <v>10</v>
      </c>
      <c r="B38" s="419" t="s">
        <v>838</v>
      </c>
      <c r="C38" s="624">
        <f>C39+C40+C41+C42</f>
        <v>2426198.29</v>
      </c>
      <c r="D38" s="624">
        <f>D39+D40+D41+D42</f>
        <v>4321638.91</v>
      </c>
      <c r="E38" s="625">
        <f t="shared" si="0"/>
        <v>6747837.2000000002</v>
      </c>
      <c r="F38" s="624">
        <f>F39+F40+F41+F42</f>
        <v>3383716.55</v>
      </c>
      <c r="G38" s="624">
        <f>G39+G40+G41+G42</f>
        <v>4229254</v>
      </c>
      <c r="H38" s="626">
        <f t="shared" si="1"/>
        <v>7612970.5499999998</v>
      </c>
      <c r="I38" s="623"/>
    </row>
    <row r="39" spans="1:9">
      <c r="A39" s="411">
        <v>10.1</v>
      </c>
      <c r="B39" s="414" t="s">
        <v>839</v>
      </c>
      <c r="C39" s="624">
        <v>0</v>
      </c>
      <c r="D39" s="624">
        <v>564.23</v>
      </c>
      <c r="E39" s="625">
        <f t="shared" si="0"/>
        <v>564.23</v>
      </c>
      <c r="F39" s="624">
        <v>0</v>
      </c>
      <c r="G39" s="624">
        <v>2228.1799999999998</v>
      </c>
      <c r="H39" s="626">
        <f t="shared" si="1"/>
        <v>2228.1799999999998</v>
      </c>
      <c r="I39" s="623"/>
    </row>
    <row r="40" spans="1:9" ht="27.6">
      <c r="A40" s="411">
        <v>10.199999999999999</v>
      </c>
      <c r="B40" s="414" t="s">
        <v>840</v>
      </c>
      <c r="C40" s="624">
        <v>872887.89000000036</v>
      </c>
      <c r="D40" s="624">
        <v>1980425.4300000004</v>
      </c>
      <c r="E40" s="625">
        <f t="shared" si="0"/>
        <v>2853313.3200000008</v>
      </c>
      <c r="F40" s="624">
        <v>1490039.69</v>
      </c>
      <c r="G40" s="624">
        <v>1617384.13</v>
      </c>
      <c r="H40" s="626">
        <f t="shared" si="1"/>
        <v>3107423.82</v>
      </c>
      <c r="I40" s="623"/>
    </row>
    <row r="41" spans="1:9" ht="27.6">
      <c r="A41" s="411">
        <v>10.3</v>
      </c>
      <c r="B41" s="414" t="s">
        <v>841</v>
      </c>
      <c r="C41" s="624">
        <v>84.74</v>
      </c>
      <c r="D41" s="624">
        <v>6299.52</v>
      </c>
      <c r="E41" s="625">
        <f t="shared" si="0"/>
        <v>6384.26</v>
      </c>
      <c r="F41" s="624">
        <v>18377.41</v>
      </c>
      <c r="G41" s="624">
        <v>72109.55</v>
      </c>
      <c r="H41" s="626">
        <f t="shared" si="1"/>
        <v>90486.96</v>
      </c>
      <c r="I41" s="623"/>
    </row>
    <row r="42" spans="1:9" ht="27.6">
      <c r="A42" s="411">
        <v>10.4</v>
      </c>
      <c r="B42" s="414" t="s">
        <v>842</v>
      </c>
      <c r="C42" s="624">
        <v>1553225.6599999995</v>
      </c>
      <c r="D42" s="624">
        <v>2334349.73</v>
      </c>
      <c r="E42" s="625">
        <f t="shared" si="0"/>
        <v>3887575.3899999997</v>
      </c>
      <c r="F42" s="624">
        <v>1875299.45</v>
      </c>
      <c r="G42" s="624">
        <v>2537532.14</v>
      </c>
      <c r="H42" s="626">
        <f t="shared" si="1"/>
        <v>4412831.59</v>
      </c>
      <c r="I42" s="623"/>
    </row>
    <row r="43" spans="1:9">
      <c r="A43" s="411">
        <v>11</v>
      </c>
      <c r="B43" s="420" t="s">
        <v>186</v>
      </c>
      <c r="C43" s="624">
        <v>0</v>
      </c>
      <c r="D43" s="624">
        <v>0</v>
      </c>
      <c r="E43" s="625">
        <f t="shared" si="0"/>
        <v>0</v>
      </c>
      <c r="F43" s="624">
        <v>0</v>
      </c>
      <c r="G43" s="624">
        <v>0</v>
      </c>
      <c r="H43" s="626">
        <f t="shared" si="1"/>
        <v>0</v>
      </c>
      <c r="I43" s="623"/>
    </row>
    <row r="44" spans="1:9">
      <c r="C44" s="422"/>
      <c r="D44" s="422"/>
      <c r="E44" s="422"/>
      <c r="F44" s="422"/>
      <c r="G44" s="422"/>
      <c r="H44" s="422"/>
    </row>
    <row r="45" spans="1:9">
      <c r="C45" s="422"/>
      <c r="D45" s="422"/>
      <c r="E45" s="422"/>
      <c r="F45" s="422"/>
      <c r="G45" s="422"/>
      <c r="H45" s="422"/>
    </row>
    <row r="46" spans="1:9">
      <c r="C46" s="422"/>
      <c r="D46" s="422"/>
      <c r="E46" s="422"/>
      <c r="F46" s="422"/>
      <c r="G46" s="422"/>
      <c r="H46" s="422"/>
    </row>
    <row r="47" spans="1:9">
      <c r="C47" s="422"/>
      <c r="D47" s="422"/>
      <c r="E47" s="422"/>
      <c r="F47" s="422"/>
      <c r="G47" s="422"/>
      <c r="H47" s="422"/>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C67" sqref="C67"/>
      <selection pane="topRight" activeCell="C67" sqref="C67"/>
      <selection pane="bottomLeft" activeCell="C67" sqref="C67"/>
      <selection pane="bottomRight" activeCell="C67" sqref="C67"/>
    </sheetView>
  </sheetViews>
  <sheetFormatPr defaultColWidth="9.109375" defaultRowHeight="13.8"/>
  <cols>
    <col min="1" max="1" width="9.5546875" style="2" bestFit="1" customWidth="1"/>
    <col min="2" max="2" width="93.5546875" style="2" customWidth="1"/>
    <col min="3" max="4" width="10.88671875" style="2" customWidth="1"/>
    <col min="5" max="5" width="11.33203125" style="12" customWidth="1"/>
    <col min="6" max="7" width="10.88671875" style="12" customWidth="1"/>
    <col min="8" max="11" width="9.6640625" style="12" customWidth="1"/>
    <col min="12" max="16384" width="9.109375" style="12"/>
  </cols>
  <sheetData>
    <row r="1" spans="1:8">
      <c r="A1" s="16" t="s">
        <v>108</v>
      </c>
      <c r="B1" s="15" t="str">
        <f>Info!C2</f>
        <v>სს "ხალიკ ბანკი საქართველო"</v>
      </c>
      <c r="C1" s="15"/>
      <c r="D1" s="205"/>
    </row>
    <row r="2" spans="1:8">
      <c r="A2" s="16" t="s">
        <v>109</v>
      </c>
      <c r="B2" s="303">
        <f>'1. key ratios'!B2</f>
        <v>45382</v>
      </c>
      <c r="C2" s="28"/>
      <c r="D2" s="17"/>
      <c r="E2" s="11"/>
      <c r="F2" s="11"/>
      <c r="G2" s="11"/>
      <c r="H2" s="11"/>
    </row>
    <row r="3" spans="1:8">
      <c r="A3" s="16"/>
      <c r="B3" s="15"/>
      <c r="C3" s="28"/>
      <c r="D3" s="17"/>
      <c r="E3" s="11"/>
      <c r="F3" s="11"/>
      <c r="G3" s="11"/>
      <c r="H3" s="11"/>
    </row>
    <row r="4" spans="1:8" ht="15" customHeight="1" thickBot="1">
      <c r="A4" s="145" t="s">
        <v>253</v>
      </c>
      <c r="B4" s="146" t="s">
        <v>107</v>
      </c>
      <c r="C4" s="147" t="s">
        <v>87</v>
      </c>
    </row>
    <row r="5" spans="1:8" ht="15" customHeight="1">
      <c r="A5" s="143" t="s">
        <v>25</v>
      </c>
      <c r="B5" s="144"/>
      <c r="C5" s="301" t="str">
        <f>INT((MONTH($B$2))/3)&amp;"Q"&amp;"-"&amp;YEAR($B$2)</f>
        <v>1Q-2024</v>
      </c>
      <c r="D5" s="301" t="str">
        <f>IF(INT(MONTH($B$2))=3, "4"&amp;"Q"&amp;"-"&amp;YEAR($B$2)-1, IF(INT(MONTH($B$2))=6, "1"&amp;"Q"&amp;"-"&amp;YEAR($B$2), IF(INT(MONTH($B$2))=9, "2"&amp;"Q"&amp;"-"&amp;YEAR($B$2),IF(INT(MONTH($B$2))=12, "3"&amp;"Q"&amp;"-"&amp;YEAR($B$2), 0))))</f>
        <v>4Q-2023</v>
      </c>
      <c r="E5" s="301" t="str">
        <f>IF(INT(MONTH($B$2))=3, "3"&amp;"Q"&amp;"-"&amp;YEAR($B$2)-1, IF(INT(MONTH($B$2))=6, "4"&amp;"Q"&amp;"-"&amp;YEAR($B$2)-1, IF(INT(MONTH($B$2))=9, "1"&amp;"Q"&amp;"-"&amp;YEAR($B$2),IF(INT(MONTH($B$2))=12, "2"&amp;"Q"&amp;"-"&amp;YEAR($B$2), 0))))</f>
        <v>3Q-2023</v>
      </c>
      <c r="F5" s="301" t="str">
        <f>IF(INT(MONTH($B$2))=3, "2"&amp;"Q"&amp;"-"&amp;YEAR($B$2)-1, IF(INT(MONTH($B$2))=6, "3"&amp;"Q"&amp;"-"&amp;YEAR($B$2)-1, IF(INT(MONTH($B$2))=9, "4"&amp;"Q"&amp;"-"&amp;YEAR($B$2)-1,IF(INT(MONTH($B$2))=12, "1"&amp;"Q"&amp;"-"&amp;YEAR($B$2), 0))))</f>
        <v>2Q-2023</v>
      </c>
      <c r="G5" s="301" t="str">
        <f>IF(INT(MONTH($B$2))=3, "1"&amp;"Q"&amp;"-"&amp;YEAR($B$2)-1, IF(INT(MONTH($B$2))=6, "2"&amp;"Q"&amp;"-"&amp;YEAR($B$2)-1, IF(INT(MONTH($B$2))=9, "3"&amp;"Q"&amp;"-"&amp;YEAR($B$2)-1,IF(INT(MONTH($B$2))=12, "4"&amp;"Q"&amp;"-"&amp;YEAR($B$2)-1, 0))))</f>
        <v>1Q-2023</v>
      </c>
    </row>
    <row r="6" spans="1:8" ht="15" customHeight="1">
      <c r="A6" s="240">
        <v>1</v>
      </c>
      <c r="B6" s="291" t="s">
        <v>112</v>
      </c>
      <c r="C6" s="241">
        <f>C7+C9+C10</f>
        <v>741122954.95945561</v>
      </c>
      <c r="D6" s="294">
        <f>D7+D9+D10</f>
        <v>783938039.72430396</v>
      </c>
      <c r="E6" s="242">
        <f t="shared" ref="E6:G6" si="0">E7+E9+E10</f>
        <v>752963243.98544943</v>
      </c>
      <c r="F6" s="241">
        <f t="shared" si="0"/>
        <v>736941886.02829897</v>
      </c>
      <c r="G6" s="295">
        <f t="shared" si="0"/>
        <v>816695718.13199329</v>
      </c>
    </row>
    <row r="7" spans="1:8" ht="15" customHeight="1">
      <c r="A7" s="240">
        <v>1.1000000000000001</v>
      </c>
      <c r="B7" s="243" t="s">
        <v>436</v>
      </c>
      <c r="C7" s="627">
        <v>717547942.24239242</v>
      </c>
      <c r="D7" s="628">
        <v>767833702.63809061</v>
      </c>
      <c r="E7" s="627">
        <v>738587918.8563956</v>
      </c>
      <c r="F7" s="627">
        <v>723106060.69581926</v>
      </c>
      <c r="G7" s="629">
        <v>804805048.78701949</v>
      </c>
    </row>
    <row r="8" spans="1:8" ht="27.6">
      <c r="A8" s="240" t="s">
        <v>157</v>
      </c>
      <c r="B8" s="244" t="s">
        <v>250</v>
      </c>
      <c r="C8" s="627">
        <v>0</v>
      </c>
      <c r="D8" s="628">
        <v>0</v>
      </c>
      <c r="E8" s="627">
        <v>0</v>
      </c>
      <c r="F8" s="627">
        <v>0</v>
      </c>
      <c r="G8" s="629">
        <v>0</v>
      </c>
    </row>
    <row r="9" spans="1:8" ht="15" customHeight="1">
      <c r="A9" s="240">
        <v>1.2</v>
      </c>
      <c r="B9" s="243" t="s">
        <v>21</v>
      </c>
      <c r="C9" s="627">
        <v>22441034.403063212</v>
      </c>
      <c r="D9" s="628">
        <v>15605576.93421334</v>
      </c>
      <c r="E9" s="627">
        <v>14262462.249053821</v>
      </c>
      <c r="F9" s="627">
        <v>13835825.332479712</v>
      </c>
      <c r="G9" s="629">
        <v>11736420.744973756</v>
      </c>
    </row>
    <row r="10" spans="1:8" ht="15" customHeight="1">
      <c r="A10" s="240">
        <v>1.3</v>
      </c>
      <c r="B10" s="292" t="s">
        <v>74</v>
      </c>
      <c r="C10" s="630">
        <v>1133978.314</v>
      </c>
      <c r="D10" s="628">
        <v>498760.15200000006</v>
      </c>
      <c r="E10" s="630">
        <v>112862.88</v>
      </c>
      <c r="F10" s="627">
        <v>0</v>
      </c>
      <c r="G10" s="631">
        <v>154248.6</v>
      </c>
    </row>
    <row r="11" spans="1:8" ht="15" customHeight="1">
      <c r="A11" s="240">
        <v>2</v>
      </c>
      <c r="B11" s="291" t="s">
        <v>113</v>
      </c>
      <c r="C11" s="627">
        <v>1415219.3996574506</v>
      </c>
      <c r="D11" s="628">
        <v>4632050.3931397181</v>
      </c>
      <c r="E11" s="627">
        <v>244437.90878629903</v>
      </c>
      <c r="F11" s="627">
        <v>6880873.3496303819</v>
      </c>
      <c r="G11" s="629">
        <v>2764201.8741522967</v>
      </c>
    </row>
    <row r="12" spans="1:8" ht="15" customHeight="1">
      <c r="A12" s="254">
        <v>3</v>
      </c>
      <c r="B12" s="293" t="s">
        <v>111</v>
      </c>
      <c r="C12" s="630">
        <v>77020183.024999976</v>
      </c>
      <c r="D12" s="628">
        <v>77020183.024999976</v>
      </c>
      <c r="E12" s="630">
        <v>66052863.56171196</v>
      </c>
      <c r="F12" s="627">
        <v>66052863.56171196</v>
      </c>
      <c r="G12" s="631">
        <v>66052863.56171196</v>
      </c>
    </row>
    <row r="13" spans="1:8" ht="15" customHeight="1" thickBot="1">
      <c r="A13" s="82">
        <v>4</v>
      </c>
      <c r="B13" s="298" t="s">
        <v>158</v>
      </c>
      <c r="C13" s="164">
        <f>C6+C11+C12</f>
        <v>819558357.38411307</v>
      </c>
      <c r="D13" s="296">
        <f>D6+D11+D12</f>
        <v>865590273.14244366</v>
      </c>
      <c r="E13" s="165">
        <f t="shared" ref="E13:G13" si="1">E6+E11+E12</f>
        <v>819260545.45594764</v>
      </c>
      <c r="F13" s="164">
        <f t="shared" si="1"/>
        <v>809875622.93964124</v>
      </c>
      <c r="G13" s="297">
        <f t="shared" si="1"/>
        <v>885512783.5678575</v>
      </c>
    </row>
    <row r="14" spans="1:8">
      <c r="B14" s="22"/>
    </row>
    <row r="15" spans="1:8" ht="27.6">
      <c r="B15" s="66" t="s">
        <v>437</v>
      </c>
    </row>
    <row r="16" spans="1:8">
      <c r="B16" s="66"/>
    </row>
    <row r="17" spans="2:2">
      <c r="B17" s="66"/>
    </row>
    <row r="18" spans="2:2">
      <c r="B18" s="6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5"/>
  <sheetViews>
    <sheetView showGridLines="0" zoomScaleNormal="100" workbookViewId="0">
      <pane xSplit="1" ySplit="4" topLeftCell="B5" activePane="bottomRight" state="frozen"/>
      <selection activeCell="C67" sqref="C67"/>
      <selection pane="topRight" activeCell="C67" sqref="C67"/>
      <selection pane="bottomLeft" activeCell="C67" sqref="C67"/>
      <selection pane="bottomRight" activeCell="B11" sqref="B11"/>
    </sheetView>
  </sheetViews>
  <sheetFormatPr defaultRowHeight="14.4"/>
  <cols>
    <col min="1" max="1" width="9.5546875" style="2" bestFit="1" customWidth="1"/>
    <col min="2" max="2" width="58.88671875" style="2" customWidth="1"/>
    <col min="3" max="3" width="34.33203125" style="2" customWidth="1"/>
  </cols>
  <sheetData>
    <row r="1" spans="1:8">
      <c r="A1" s="2" t="s">
        <v>108</v>
      </c>
      <c r="B1" s="205" t="str">
        <f>Info!C2</f>
        <v>სს "ხალიკ ბანკი საქართველო"</v>
      </c>
    </row>
    <row r="2" spans="1:8">
      <c r="A2" s="2" t="s">
        <v>109</v>
      </c>
      <c r="B2" s="303">
        <f>'1. key ratios'!B2</f>
        <v>45382</v>
      </c>
    </row>
    <row r="4" spans="1:8" ht="25.5" customHeight="1" thickBot="1">
      <c r="A4" s="159" t="s">
        <v>254</v>
      </c>
      <c r="B4" s="30" t="s">
        <v>91</v>
      </c>
      <c r="C4" s="13"/>
    </row>
    <row r="5" spans="1:8">
      <c r="A5" s="10"/>
      <c r="B5" s="289" t="s">
        <v>92</v>
      </c>
      <c r="C5" s="299" t="s">
        <v>450</v>
      </c>
    </row>
    <row r="6" spans="1:8" ht="15">
      <c r="A6" s="14">
        <v>1</v>
      </c>
      <c r="B6" s="632" t="s">
        <v>964</v>
      </c>
      <c r="C6" s="633" t="s">
        <v>965</v>
      </c>
    </row>
    <row r="7" spans="1:8" ht="15">
      <c r="A7" s="14">
        <v>2</v>
      </c>
      <c r="B7" s="632" t="s">
        <v>966</v>
      </c>
      <c r="C7" s="633" t="s">
        <v>965</v>
      </c>
    </row>
    <row r="8" spans="1:8" ht="15">
      <c r="A8" s="14">
        <v>3</v>
      </c>
      <c r="B8" s="632" t="s">
        <v>967</v>
      </c>
      <c r="C8" s="633" t="s">
        <v>968</v>
      </c>
    </row>
    <row r="9" spans="1:8" ht="15">
      <c r="A9" s="14">
        <v>4</v>
      </c>
      <c r="B9" s="632" t="s">
        <v>969</v>
      </c>
      <c r="C9" s="633" t="s">
        <v>968</v>
      </c>
    </row>
    <row r="10" spans="1:8" ht="15">
      <c r="A10" s="14">
        <v>5</v>
      </c>
      <c r="B10" s="632" t="s">
        <v>970</v>
      </c>
      <c r="C10" s="633" t="s">
        <v>965</v>
      </c>
    </row>
    <row r="11" spans="1:8" ht="15">
      <c r="A11" s="14">
        <v>6</v>
      </c>
      <c r="B11" s="632">
        <v>0</v>
      </c>
      <c r="C11" s="633">
        <v>0</v>
      </c>
    </row>
    <row r="12" spans="1:8" ht="15">
      <c r="A12" s="14">
        <v>7</v>
      </c>
      <c r="B12" s="632">
        <v>0</v>
      </c>
      <c r="C12" s="633">
        <v>0</v>
      </c>
      <c r="H12" s="4"/>
    </row>
    <row r="13" spans="1:8" ht="15">
      <c r="A13" s="14">
        <v>8</v>
      </c>
      <c r="B13" s="632">
        <v>0</v>
      </c>
      <c r="C13" s="633">
        <v>0</v>
      </c>
    </row>
    <row r="14" spans="1:8" ht="15">
      <c r="A14" s="14">
        <v>9</v>
      </c>
      <c r="B14" s="632">
        <v>0</v>
      </c>
      <c r="C14" s="633">
        <v>0</v>
      </c>
    </row>
    <row r="15" spans="1:8" ht="15">
      <c r="A15" s="14">
        <v>10</v>
      </c>
      <c r="B15" s="632">
        <v>0</v>
      </c>
      <c r="C15" s="633">
        <v>0</v>
      </c>
    </row>
    <row r="16" spans="1:8" ht="15">
      <c r="A16" s="14"/>
      <c r="B16" s="797"/>
      <c r="C16" s="798"/>
    </row>
    <row r="17" spans="1:3" ht="55.2">
      <c r="A17" s="14"/>
      <c r="B17" s="290" t="s">
        <v>93</v>
      </c>
      <c r="C17" s="300" t="s">
        <v>451</v>
      </c>
    </row>
    <row r="18" spans="1:3" ht="55.2">
      <c r="A18" s="14">
        <v>1</v>
      </c>
      <c r="B18" s="634" t="s">
        <v>962</v>
      </c>
      <c r="C18" s="635" t="s">
        <v>971</v>
      </c>
    </row>
    <row r="19" spans="1:3" ht="55.2">
      <c r="A19" s="14">
        <v>2</v>
      </c>
      <c r="B19" s="634" t="s">
        <v>972</v>
      </c>
      <c r="C19" s="635" t="s">
        <v>973</v>
      </c>
    </row>
    <row r="20" spans="1:3" ht="96.6">
      <c r="A20" s="14">
        <v>3</v>
      </c>
      <c r="B20" s="634" t="s">
        <v>974</v>
      </c>
      <c r="C20" s="635" t="s">
        <v>975</v>
      </c>
    </row>
    <row r="21" spans="1:3" ht="96.6">
      <c r="A21" s="14">
        <v>4</v>
      </c>
      <c r="B21" s="634" t="s">
        <v>976</v>
      </c>
      <c r="C21" s="635" t="s">
        <v>977</v>
      </c>
    </row>
    <row r="22" spans="1:3" ht="69">
      <c r="A22" s="14">
        <v>5</v>
      </c>
      <c r="B22" s="634" t="s">
        <v>978</v>
      </c>
      <c r="C22" s="635" t="s">
        <v>979</v>
      </c>
    </row>
    <row r="23" spans="1:3">
      <c r="A23" s="14">
        <v>6</v>
      </c>
      <c r="B23" s="634">
        <v>0</v>
      </c>
      <c r="C23" s="635">
        <v>0</v>
      </c>
    </row>
    <row r="24" spans="1:3">
      <c r="A24" s="14">
        <v>7</v>
      </c>
      <c r="B24" s="634">
        <v>0</v>
      </c>
      <c r="C24" s="635">
        <v>0</v>
      </c>
    </row>
    <row r="25" spans="1:3">
      <c r="A25" s="14">
        <v>8</v>
      </c>
      <c r="B25" s="634">
        <v>0</v>
      </c>
      <c r="C25" s="635">
        <v>0</v>
      </c>
    </row>
    <row r="26" spans="1:3">
      <c r="A26" s="14">
        <v>9</v>
      </c>
      <c r="B26" s="634">
        <v>0</v>
      </c>
      <c r="C26" s="635">
        <v>0</v>
      </c>
    </row>
    <row r="27" spans="1:3" ht="15.75" customHeight="1">
      <c r="A27" s="14">
        <v>10</v>
      </c>
      <c r="B27" s="634">
        <v>0</v>
      </c>
      <c r="C27" s="635">
        <v>0</v>
      </c>
    </row>
    <row r="28" spans="1:3" ht="15.75" customHeight="1">
      <c r="A28" s="14"/>
      <c r="B28" s="26"/>
      <c r="C28" s="27"/>
    </row>
    <row r="29" spans="1:3" ht="30" customHeight="1">
      <c r="A29" s="14"/>
      <c r="B29" s="799" t="s">
        <v>94</v>
      </c>
      <c r="C29" s="800"/>
    </row>
    <row r="30" spans="1:3" ht="15">
      <c r="A30" s="14">
        <v>1</v>
      </c>
      <c r="B30" s="31" t="s">
        <v>980</v>
      </c>
      <c r="C30" s="637">
        <v>1</v>
      </c>
    </row>
    <row r="31" spans="1:3" ht="15.75" customHeight="1">
      <c r="A31" s="14"/>
      <c r="B31" s="31"/>
      <c r="C31" s="32"/>
    </row>
    <row r="32" spans="1:3" ht="29.25" customHeight="1">
      <c r="A32" s="14"/>
      <c r="B32" s="799" t="s">
        <v>174</v>
      </c>
      <c r="C32" s="800"/>
    </row>
    <row r="33" spans="1:3" ht="15">
      <c r="A33" s="14">
        <v>1</v>
      </c>
      <c r="B33" s="31" t="s">
        <v>981</v>
      </c>
      <c r="C33" s="640">
        <v>0.3476048699771862</v>
      </c>
    </row>
    <row r="34" spans="1:3" ht="15">
      <c r="A34" s="638">
        <v>2</v>
      </c>
      <c r="B34" s="636" t="s">
        <v>982</v>
      </c>
      <c r="C34" s="641">
        <v>0.3476048699771862</v>
      </c>
    </row>
    <row r="35" spans="1:3" ht="15.6" thickBot="1">
      <c r="A35" s="639">
        <v>3</v>
      </c>
      <c r="B35" s="33" t="s">
        <v>983</v>
      </c>
      <c r="C35" s="642">
        <v>0.28535782674994764</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53"/>
  <sheetViews>
    <sheetView zoomScale="80" zoomScaleNormal="80" workbookViewId="0">
      <pane xSplit="1" ySplit="5" topLeftCell="B21" activePane="bottomRight" state="frozen"/>
      <selection activeCell="C67" sqref="C67"/>
      <selection pane="topRight" activeCell="C67" sqref="C67"/>
      <selection pane="bottomLeft" activeCell="C67" sqref="C67"/>
      <selection pane="bottomRight" activeCell="C67" sqref="C67"/>
    </sheetView>
  </sheetViews>
  <sheetFormatPr defaultRowHeight="14.4"/>
  <cols>
    <col min="1" max="1" width="9.5546875" style="2" bestFit="1" customWidth="1"/>
    <col min="2" max="2" width="47.5546875" style="2" customWidth="1"/>
    <col min="3" max="3" width="28" style="2" customWidth="1"/>
    <col min="4" max="4" width="25.5546875" style="2" customWidth="1"/>
    <col min="5" max="5" width="18.88671875" style="2" customWidth="1"/>
    <col min="6" max="6" width="12" bestFit="1" customWidth="1"/>
    <col min="7" max="7" width="12.5546875" bestFit="1" customWidth="1"/>
  </cols>
  <sheetData>
    <row r="1" spans="1:7">
      <c r="A1" s="16" t="s">
        <v>108</v>
      </c>
      <c r="B1" s="15" t="str">
        <f>Info!C2</f>
        <v>სს "ხალიკ ბანკი საქართველო"</v>
      </c>
    </row>
    <row r="2" spans="1:7" s="20" customFormat="1" ht="15.75" customHeight="1">
      <c r="A2" s="20" t="s">
        <v>109</v>
      </c>
      <c r="B2" s="303">
        <f>'1. key ratios'!B2</f>
        <v>45382</v>
      </c>
    </row>
    <row r="3" spans="1:7" s="20" customFormat="1" ht="15.75" customHeight="1"/>
    <row r="4" spans="1:7" s="20" customFormat="1" ht="15.75" customHeight="1" thickBot="1">
      <c r="A4" s="160" t="s">
        <v>255</v>
      </c>
      <c r="B4" s="161" t="s">
        <v>168</v>
      </c>
      <c r="C4" s="126"/>
      <c r="D4" s="126"/>
      <c r="E4" s="127" t="s">
        <v>87</v>
      </c>
    </row>
    <row r="5" spans="1:7" s="79" customFormat="1" ht="17.399999999999999" customHeight="1">
      <c r="A5" s="217"/>
      <c r="B5" s="218"/>
      <c r="C5" s="125" t="s">
        <v>0</v>
      </c>
      <c r="D5" s="125" t="s">
        <v>1</v>
      </c>
      <c r="E5" s="219" t="s">
        <v>2</v>
      </c>
    </row>
    <row r="6" spans="1:7" s="93" customFormat="1" ht="14.4" customHeight="1">
      <c r="A6" s="220"/>
      <c r="B6" s="801" t="s">
        <v>144</v>
      </c>
      <c r="C6" s="801" t="s">
        <v>856</v>
      </c>
      <c r="D6" s="802" t="s">
        <v>143</v>
      </c>
      <c r="E6" s="803"/>
      <c r="G6"/>
    </row>
    <row r="7" spans="1:7" s="93" customFormat="1" ht="99.6" customHeight="1">
      <c r="A7" s="220"/>
      <c r="B7" s="801"/>
      <c r="C7" s="801"/>
      <c r="D7" s="215" t="s">
        <v>142</v>
      </c>
      <c r="E7" s="216" t="s">
        <v>353</v>
      </c>
      <c r="G7"/>
    </row>
    <row r="8" spans="1:7" s="93" customFormat="1" ht="22.5" customHeight="1">
      <c r="A8" s="424">
        <v>1</v>
      </c>
      <c r="B8" s="368" t="s">
        <v>843</v>
      </c>
      <c r="C8" s="646">
        <f>SUM(C9:C11)</f>
        <v>116120021.13000001</v>
      </c>
      <c r="D8" s="646">
        <f t="shared" ref="D8:E8" si="0">SUM(D9:D11)</f>
        <v>0</v>
      </c>
      <c r="E8" s="646">
        <f t="shared" si="0"/>
        <v>116120021.13000001</v>
      </c>
      <c r="G8"/>
    </row>
    <row r="9" spans="1:7" s="93" customFormat="1">
      <c r="A9" s="424">
        <v>1.1000000000000001</v>
      </c>
      <c r="B9" s="369" t="s">
        <v>96</v>
      </c>
      <c r="C9" s="646">
        <v>20724202.489999998</v>
      </c>
      <c r="D9" s="646">
        <v>0</v>
      </c>
      <c r="E9" s="646">
        <v>20724202.489999998</v>
      </c>
      <c r="G9"/>
    </row>
    <row r="10" spans="1:7" s="93" customFormat="1">
      <c r="A10" s="424">
        <v>1.2</v>
      </c>
      <c r="B10" s="369" t="s">
        <v>97</v>
      </c>
      <c r="C10" s="646">
        <v>1567896.8299999998</v>
      </c>
      <c r="D10" s="646">
        <v>0</v>
      </c>
      <c r="E10" s="646">
        <v>1567896.8299999998</v>
      </c>
      <c r="G10"/>
    </row>
    <row r="11" spans="1:7" s="93" customFormat="1">
      <c r="A11" s="424">
        <v>1.3</v>
      </c>
      <c r="B11" s="369" t="s">
        <v>98</v>
      </c>
      <c r="C11" s="646">
        <v>93827921.810000017</v>
      </c>
      <c r="D11" s="646">
        <v>0</v>
      </c>
      <c r="E11" s="646">
        <v>93827921.810000017</v>
      </c>
      <c r="G11"/>
    </row>
    <row r="12" spans="1:7" s="93" customFormat="1">
      <c r="A12" s="424">
        <v>2</v>
      </c>
      <c r="B12" s="370" t="s">
        <v>730</v>
      </c>
      <c r="C12" s="646">
        <v>1007340.7</v>
      </c>
      <c r="D12" s="646">
        <v>0</v>
      </c>
      <c r="E12" s="646">
        <v>1007340.7</v>
      </c>
      <c r="G12"/>
    </row>
    <row r="13" spans="1:7" s="93" customFormat="1">
      <c r="A13" s="424">
        <v>2.1</v>
      </c>
      <c r="B13" s="371" t="s">
        <v>731</v>
      </c>
      <c r="C13" s="646">
        <v>0</v>
      </c>
      <c r="D13" s="646">
        <v>0</v>
      </c>
      <c r="E13" s="646">
        <v>0</v>
      </c>
      <c r="G13"/>
    </row>
    <row r="14" spans="1:7" s="93" customFormat="1" ht="33.9" customHeight="1">
      <c r="A14" s="424">
        <v>3</v>
      </c>
      <c r="B14" s="372" t="s">
        <v>732</v>
      </c>
      <c r="C14" s="646">
        <v>0</v>
      </c>
      <c r="D14" s="646">
        <v>0</v>
      </c>
      <c r="E14" s="646">
        <v>0</v>
      </c>
      <c r="G14"/>
    </row>
    <row r="15" spans="1:7" s="93" customFormat="1" ht="32.4" customHeight="1">
      <c r="A15" s="424">
        <v>4</v>
      </c>
      <c r="B15" s="373" t="s">
        <v>733</v>
      </c>
      <c r="C15" s="646">
        <v>0</v>
      </c>
      <c r="D15" s="646">
        <v>0</v>
      </c>
      <c r="E15" s="646">
        <v>0</v>
      </c>
      <c r="G15"/>
    </row>
    <row r="16" spans="1:7" s="93" customFormat="1" ht="23.1" customHeight="1">
      <c r="A16" s="424">
        <v>5</v>
      </c>
      <c r="B16" s="373" t="s">
        <v>734</v>
      </c>
      <c r="C16" s="646">
        <f>SUM(C17:C19)</f>
        <v>54000</v>
      </c>
      <c r="D16" s="646">
        <f t="shared" ref="D16:E16" si="1">SUM(D17:D19)</f>
        <v>0</v>
      </c>
      <c r="E16" s="646">
        <f t="shared" si="1"/>
        <v>54000</v>
      </c>
      <c r="G16"/>
    </row>
    <row r="17" spans="1:7" s="93" customFormat="1">
      <c r="A17" s="424">
        <v>5.0999999999999996</v>
      </c>
      <c r="B17" s="374" t="s">
        <v>735</v>
      </c>
      <c r="C17" s="646">
        <v>54000</v>
      </c>
      <c r="D17" s="646">
        <v>0</v>
      </c>
      <c r="E17" s="646">
        <v>54000</v>
      </c>
      <c r="G17"/>
    </row>
    <row r="18" spans="1:7" s="93" customFormat="1">
      <c r="A18" s="424">
        <v>5.2</v>
      </c>
      <c r="B18" s="374" t="s">
        <v>569</v>
      </c>
      <c r="C18" s="646">
        <v>0</v>
      </c>
      <c r="D18" s="646">
        <v>0</v>
      </c>
      <c r="E18" s="646">
        <v>0</v>
      </c>
      <c r="G18"/>
    </row>
    <row r="19" spans="1:7" s="93" customFormat="1">
      <c r="A19" s="424">
        <v>5.3</v>
      </c>
      <c r="B19" s="374" t="s">
        <v>736</v>
      </c>
      <c r="C19" s="646">
        <v>0</v>
      </c>
      <c r="D19" s="646">
        <v>0</v>
      </c>
      <c r="E19" s="646">
        <v>0</v>
      </c>
      <c r="G19"/>
    </row>
    <row r="20" spans="1:7" s="93" customFormat="1" ht="20.399999999999999">
      <c r="A20" s="424">
        <v>6</v>
      </c>
      <c r="B20" s="372" t="s">
        <v>737</v>
      </c>
      <c r="C20" s="646">
        <f>SUM(C21:C22)</f>
        <v>709928919.96859348</v>
      </c>
      <c r="D20" s="646">
        <f t="shared" ref="D20:E20" si="2">SUM(D21:D22)</f>
        <v>0</v>
      </c>
      <c r="E20" s="646">
        <f t="shared" si="2"/>
        <v>709928919.96859348</v>
      </c>
      <c r="G20"/>
    </row>
    <row r="21" spans="1:7">
      <c r="A21" s="424">
        <v>6.1</v>
      </c>
      <c r="B21" s="374" t="s">
        <v>569</v>
      </c>
      <c r="C21" s="321">
        <v>11821013.85</v>
      </c>
      <c r="D21" s="321">
        <v>0</v>
      </c>
      <c r="E21" s="321">
        <v>11821013.85</v>
      </c>
    </row>
    <row r="22" spans="1:7">
      <c r="A22" s="424">
        <v>6.2</v>
      </c>
      <c r="B22" s="374" t="s">
        <v>736</v>
      </c>
      <c r="C22" s="321">
        <v>698107906.11859345</v>
      </c>
      <c r="D22" s="321">
        <v>0</v>
      </c>
      <c r="E22" s="321">
        <v>698107906.11859345</v>
      </c>
    </row>
    <row r="23" spans="1:7" ht="20.399999999999999">
      <c r="A23" s="424">
        <v>7</v>
      </c>
      <c r="B23" s="375" t="s">
        <v>738</v>
      </c>
      <c r="C23" s="647">
        <v>0</v>
      </c>
      <c r="D23" s="647">
        <v>0</v>
      </c>
      <c r="E23" s="647">
        <v>0</v>
      </c>
    </row>
    <row r="24" spans="1:7" ht="20.399999999999999">
      <c r="A24" s="424">
        <v>8</v>
      </c>
      <c r="B24" s="376" t="s">
        <v>739</v>
      </c>
      <c r="C24" s="647">
        <v>0</v>
      </c>
      <c r="D24" s="647">
        <v>0</v>
      </c>
      <c r="E24" s="647">
        <v>0</v>
      </c>
    </row>
    <row r="25" spans="1:7">
      <c r="A25" s="424">
        <v>9</v>
      </c>
      <c r="B25" s="373" t="s">
        <v>740</v>
      </c>
      <c r="C25" s="647">
        <f>SUM(C26:C27)</f>
        <v>16595884.810000002</v>
      </c>
      <c r="D25" s="647">
        <f t="shared" ref="D25:E25" si="3">SUM(D26:D27)</f>
        <v>0</v>
      </c>
      <c r="E25" s="647">
        <f t="shared" si="3"/>
        <v>16595884.810000002</v>
      </c>
    </row>
    <row r="26" spans="1:7">
      <c r="A26" s="424">
        <v>9.1</v>
      </c>
      <c r="B26" s="377" t="s">
        <v>741</v>
      </c>
      <c r="C26" s="647">
        <v>16595884.810000002</v>
      </c>
      <c r="D26" s="647">
        <v>0</v>
      </c>
      <c r="E26" s="647">
        <v>16595884.810000002</v>
      </c>
    </row>
    <row r="27" spans="1:7">
      <c r="A27" s="424">
        <v>9.1999999999999993</v>
      </c>
      <c r="B27" s="377" t="s">
        <v>742</v>
      </c>
      <c r="C27" s="647">
        <v>0</v>
      </c>
      <c r="D27" s="647">
        <v>0</v>
      </c>
      <c r="E27" s="647">
        <v>0</v>
      </c>
    </row>
    <row r="28" spans="1:7">
      <c r="A28" s="424">
        <v>10</v>
      </c>
      <c r="B28" s="373" t="s">
        <v>36</v>
      </c>
      <c r="C28" s="647">
        <f>SUM(C29:C30)</f>
        <v>5274709.6100000003</v>
      </c>
      <c r="D28" s="647">
        <f t="shared" ref="D28:E28" si="4">SUM(D29:D30)</f>
        <v>5274709.6100000003</v>
      </c>
      <c r="E28" s="647">
        <f t="shared" si="4"/>
        <v>0</v>
      </c>
    </row>
    <row r="29" spans="1:7">
      <c r="A29" s="424">
        <v>10.1</v>
      </c>
      <c r="B29" s="377" t="s">
        <v>743</v>
      </c>
      <c r="C29" s="647">
        <v>0</v>
      </c>
      <c r="D29" s="647">
        <v>0</v>
      </c>
      <c r="E29" s="647">
        <v>0</v>
      </c>
    </row>
    <row r="30" spans="1:7">
      <c r="A30" s="424">
        <v>10.199999999999999</v>
      </c>
      <c r="B30" s="377" t="s">
        <v>744</v>
      </c>
      <c r="C30" s="647">
        <v>5274709.6100000003</v>
      </c>
      <c r="D30" s="647">
        <v>5274709.6100000003</v>
      </c>
      <c r="E30" s="647">
        <v>0</v>
      </c>
    </row>
    <row r="31" spans="1:7">
      <c r="A31" s="424">
        <v>11</v>
      </c>
      <c r="B31" s="373" t="s">
        <v>745</v>
      </c>
      <c r="C31" s="647">
        <f>SUM(C32:C33)</f>
        <v>0</v>
      </c>
      <c r="D31" s="647">
        <f t="shared" ref="D31:E31" si="5">SUM(D32:D33)</f>
        <v>0</v>
      </c>
      <c r="E31" s="647">
        <f t="shared" si="5"/>
        <v>0</v>
      </c>
    </row>
    <row r="32" spans="1:7">
      <c r="A32" s="424">
        <v>11.1</v>
      </c>
      <c r="B32" s="377" t="s">
        <v>746</v>
      </c>
      <c r="C32" s="647">
        <v>0</v>
      </c>
      <c r="D32" s="647">
        <v>0</v>
      </c>
      <c r="E32" s="647">
        <v>0</v>
      </c>
    </row>
    <row r="33" spans="1:7">
      <c r="A33" s="424">
        <v>11.2</v>
      </c>
      <c r="B33" s="377" t="s">
        <v>747</v>
      </c>
      <c r="C33" s="647">
        <v>0</v>
      </c>
      <c r="D33" s="647">
        <v>0</v>
      </c>
      <c r="E33" s="647">
        <v>0</v>
      </c>
    </row>
    <row r="34" spans="1:7">
      <c r="A34" s="424">
        <v>13</v>
      </c>
      <c r="B34" s="373" t="s">
        <v>99</v>
      </c>
      <c r="C34" s="321">
        <v>20260229.5</v>
      </c>
      <c r="D34" s="321">
        <v>0</v>
      </c>
      <c r="E34" s="321">
        <v>20260229.5</v>
      </c>
    </row>
    <row r="35" spans="1:7">
      <c r="A35" s="424">
        <v>13.1</v>
      </c>
      <c r="B35" s="378" t="s">
        <v>748</v>
      </c>
      <c r="C35" s="321">
        <v>0</v>
      </c>
      <c r="D35" s="321">
        <v>0</v>
      </c>
      <c r="E35" s="321">
        <v>0</v>
      </c>
    </row>
    <row r="36" spans="1:7">
      <c r="A36" s="424">
        <v>13.2</v>
      </c>
      <c r="B36" s="378" t="s">
        <v>749</v>
      </c>
      <c r="C36" s="321">
        <v>0</v>
      </c>
      <c r="D36" s="321">
        <v>0</v>
      </c>
      <c r="E36" s="321">
        <v>0</v>
      </c>
    </row>
    <row r="37" spans="1:7" ht="42" thickBot="1">
      <c r="A37" s="221"/>
      <c r="B37" s="222" t="s">
        <v>320</v>
      </c>
      <c r="C37" s="648">
        <f>SUM(C8,C12,C14,C15,C16,C20,C23,C24,C25,C28,C31,C34)</f>
        <v>869241105.71859348</v>
      </c>
      <c r="D37" s="648">
        <f t="shared" ref="D37:E37" si="6">SUM(D8,D12,D14,D15,D16,D20,D23,D24,D25,D28,D31,D34)</f>
        <v>5274709.6100000003</v>
      </c>
      <c r="E37" s="648">
        <f t="shared" si="6"/>
        <v>863966396.10859346</v>
      </c>
    </row>
    <row r="38" spans="1:7">
      <c r="A38"/>
      <c r="B38"/>
      <c r="C38"/>
      <c r="D38"/>
      <c r="E38"/>
    </row>
    <row r="39" spans="1:7">
      <c r="A39"/>
      <c r="B39"/>
      <c r="C39"/>
      <c r="D39"/>
      <c r="E39"/>
    </row>
    <row r="41" spans="1:7" s="2" customFormat="1">
      <c r="B41" s="35"/>
      <c r="F41"/>
      <c r="G41"/>
    </row>
    <row r="42" spans="1:7" s="2" customFormat="1">
      <c r="B42" s="36"/>
      <c r="F42"/>
      <c r="G42"/>
    </row>
    <row r="43" spans="1:7" s="2" customFormat="1">
      <c r="B43" s="35"/>
      <c r="F43"/>
      <c r="G43"/>
    </row>
    <row r="44" spans="1:7" s="2" customFormat="1">
      <c r="B44" s="35"/>
      <c r="F44"/>
      <c r="G44"/>
    </row>
    <row r="45" spans="1:7" s="2" customFormat="1">
      <c r="B45" s="35"/>
      <c r="F45"/>
      <c r="G45"/>
    </row>
    <row r="46" spans="1:7" s="2" customFormat="1">
      <c r="B46" s="35"/>
      <c r="F46"/>
      <c r="G46"/>
    </row>
    <row r="47" spans="1:7" s="2" customFormat="1">
      <c r="B47" s="35"/>
      <c r="F47"/>
      <c r="G47"/>
    </row>
    <row r="48" spans="1:7" s="2" customFormat="1">
      <c r="B48" s="36"/>
      <c r="F48"/>
      <c r="G48"/>
    </row>
    <row r="49" spans="2:7" s="2" customFormat="1">
      <c r="B49" s="36"/>
      <c r="F49"/>
      <c r="G49"/>
    </row>
    <row r="50" spans="2:7" s="2" customFormat="1">
      <c r="B50" s="36"/>
      <c r="F50"/>
      <c r="G50"/>
    </row>
    <row r="51" spans="2:7" s="2" customFormat="1">
      <c r="B51" s="36"/>
      <c r="F51"/>
      <c r="G51"/>
    </row>
    <row r="52" spans="2:7" s="2" customFormat="1">
      <c r="B52" s="36"/>
      <c r="F52"/>
      <c r="G52"/>
    </row>
    <row r="53" spans="2:7" s="2" customFormat="1">
      <c r="B53" s="36"/>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8" activePane="bottomRight" state="frozen"/>
      <selection activeCell="C67" sqref="C67"/>
      <selection pane="topRight" activeCell="C67" sqref="C67"/>
      <selection pane="bottomLeft" activeCell="C67" sqref="C67"/>
      <selection pane="bottomRight" activeCell="C67" sqref="C67"/>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6" t="s">
        <v>108</v>
      </c>
      <c r="B1" s="15" t="str">
        <f>Info!C2</f>
        <v>სს "ხალიკ ბანკი საქართველო"</v>
      </c>
    </row>
    <row r="2" spans="1:6" s="20" customFormat="1" ht="15.75" customHeight="1">
      <c r="A2" s="20" t="s">
        <v>109</v>
      </c>
      <c r="B2" s="303">
        <f>'1. key ratios'!B2</f>
        <v>45382</v>
      </c>
      <c r="C2"/>
      <c r="D2"/>
      <c r="E2"/>
      <c r="F2"/>
    </row>
    <row r="3" spans="1:6" s="20" customFormat="1" ht="15.75" customHeight="1">
      <c r="C3"/>
      <c r="D3"/>
      <c r="E3"/>
      <c r="F3"/>
    </row>
    <row r="4" spans="1:6" s="20" customFormat="1" ht="28.2" thickBot="1">
      <c r="A4" s="20" t="s">
        <v>256</v>
      </c>
      <c r="B4" s="133" t="s">
        <v>171</v>
      </c>
      <c r="C4" s="127" t="s">
        <v>87</v>
      </c>
      <c r="D4"/>
      <c r="E4"/>
      <c r="F4"/>
    </row>
    <row r="5" spans="1:6" ht="27.6">
      <c r="A5" s="128">
        <v>1</v>
      </c>
      <c r="B5" s="129" t="s">
        <v>727</v>
      </c>
      <c r="C5" s="166">
        <f>'7. LI1'!E37</f>
        <v>863966396.10859346</v>
      </c>
    </row>
    <row r="6" spans="1:6" s="118" customFormat="1">
      <c r="A6" s="78">
        <v>2.1</v>
      </c>
      <c r="B6" s="135" t="s">
        <v>861</v>
      </c>
      <c r="C6" s="167">
        <v>76622920.625755489</v>
      </c>
    </row>
    <row r="7" spans="1:6" s="4" customFormat="1" ht="27.6" outlineLevel="1">
      <c r="A7" s="134">
        <v>2.2000000000000002</v>
      </c>
      <c r="B7" s="130" t="s">
        <v>862</v>
      </c>
      <c r="C7" s="643">
        <v>56698915.700000003</v>
      </c>
    </row>
    <row r="8" spans="1:6" s="4" customFormat="1" ht="27.6">
      <c r="A8" s="134">
        <v>3</v>
      </c>
      <c r="B8" s="131" t="s">
        <v>728</v>
      </c>
      <c r="C8" s="168">
        <f>SUM(C5:C7)</f>
        <v>997288232.43434906</v>
      </c>
    </row>
    <row r="9" spans="1:6" s="118" customFormat="1">
      <c r="A9" s="78">
        <v>4</v>
      </c>
      <c r="B9" s="138" t="s">
        <v>169</v>
      </c>
      <c r="C9" s="644">
        <v>0</v>
      </c>
    </row>
    <row r="10" spans="1:6" s="4" customFormat="1" ht="27.6" outlineLevel="1">
      <c r="A10" s="134">
        <v>5.0999999999999996</v>
      </c>
      <c r="B10" s="130" t="s">
        <v>175</v>
      </c>
      <c r="C10" s="643">
        <v>-54172107.287692279</v>
      </c>
    </row>
    <row r="11" spans="1:6" s="4" customFormat="1" ht="27.6" outlineLevel="1">
      <c r="A11" s="134">
        <v>5.2</v>
      </c>
      <c r="B11" s="130" t="s">
        <v>176</v>
      </c>
      <c r="C11" s="643">
        <v>-55564937.386</v>
      </c>
    </row>
    <row r="12" spans="1:6" s="4" customFormat="1">
      <c r="A12" s="134">
        <v>6</v>
      </c>
      <c r="B12" s="136" t="s">
        <v>438</v>
      </c>
      <c r="C12" s="645">
        <v>0</v>
      </c>
    </row>
    <row r="13" spans="1:6" s="4" customFormat="1" ht="15" thickBot="1">
      <c r="A13" s="137">
        <v>7</v>
      </c>
      <c r="B13" s="132" t="s">
        <v>170</v>
      </c>
      <c r="C13" s="169">
        <f>SUM(C8:C12)</f>
        <v>887551187.76065671</v>
      </c>
    </row>
    <row r="15" spans="1:6" ht="27.6">
      <c r="B15" s="22" t="s">
        <v>439</v>
      </c>
    </row>
    <row r="17" spans="2:9" s="2" customFormat="1">
      <c r="B17" s="37"/>
      <c r="C17"/>
      <c r="D17"/>
      <c r="E17"/>
      <c r="F17"/>
      <c r="G17"/>
      <c r="H17"/>
      <c r="I17"/>
    </row>
    <row r="18" spans="2:9" s="2" customFormat="1">
      <c r="B18" s="34"/>
      <c r="C18"/>
      <c r="D18"/>
      <c r="E18"/>
      <c r="F18"/>
      <c r="G18"/>
      <c r="H18"/>
      <c r="I18"/>
    </row>
    <row r="19" spans="2:9" s="2" customFormat="1">
      <c r="B19" s="34"/>
      <c r="C19"/>
      <c r="D19"/>
      <c r="E19"/>
      <c r="F19"/>
      <c r="G19"/>
      <c r="H19"/>
      <c r="I19"/>
    </row>
    <row r="20" spans="2:9" s="2" customFormat="1">
      <c r="B20" s="36"/>
      <c r="C20"/>
      <c r="D20"/>
      <c r="E20"/>
      <c r="F20"/>
      <c r="G20"/>
      <c r="H20"/>
      <c r="I20"/>
    </row>
    <row r="21" spans="2:9" s="2" customFormat="1">
      <c r="B21" s="35"/>
      <c r="C21"/>
      <c r="D21"/>
      <c r="E21"/>
      <c r="F21"/>
      <c r="G21"/>
      <c r="H21"/>
      <c r="I21"/>
    </row>
    <row r="22" spans="2:9" s="2" customFormat="1">
      <c r="B22" s="36"/>
      <c r="C22"/>
      <c r="D22"/>
      <c r="E22"/>
      <c r="F22"/>
      <c r="G22"/>
      <c r="H22"/>
      <c r="I22"/>
    </row>
    <row r="23" spans="2:9" s="2" customFormat="1">
      <c r="B23" s="35"/>
      <c r="C23"/>
      <c r="D23"/>
      <c r="E23"/>
      <c r="F23"/>
      <c r="G23"/>
      <c r="H23"/>
      <c r="I23"/>
    </row>
    <row r="24" spans="2:9" s="2" customFormat="1">
      <c r="B24" s="35"/>
      <c r="C24"/>
      <c r="D24"/>
      <c r="E24"/>
      <c r="F24"/>
      <c r="G24"/>
      <c r="H24"/>
      <c r="I24"/>
    </row>
    <row r="25" spans="2:9" s="2" customFormat="1">
      <c r="B25" s="35"/>
      <c r="C25"/>
      <c r="D25"/>
      <c r="E25"/>
      <c r="F25"/>
      <c r="G25"/>
      <c r="H25"/>
      <c r="I25"/>
    </row>
    <row r="26" spans="2:9" s="2" customFormat="1">
      <c r="B26" s="35"/>
      <c r="C26"/>
      <c r="D26"/>
      <c r="E26"/>
      <c r="F26"/>
      <c r="G26"/>
      <c r="H26"/>
      <c r="I26"/>
    </row>
    <row r="27" spans="2:9" s="2" customFormat="1">
      <c r="B27" s="35"/>
      <c r="C27"/>
      <c r="D27"/>
      <c r="E27"/>
      <c r="F27"/>
      <c r="G27"/>
      <c r="H27"/>
      <c r="I27"/>
    </row>
    <row r="28" spans="2:9" s="2" customFormat="1">
      <c r="B28" s="36"/>
      <c r="C28"/>
      <c r="D28"/>
      <c r="E28"/>
      <c r="F28"/>
      <c r="G28"/>
      <c r="H28"/>
      <c r="I28"/>
    </row>
    <row r="29" spans="2:9" s="2" customFormat="1">
      <c r="B29" s="36"/>
      <c r="C29"/>
      <c r="D29"/>
      <c r="E29"/>
      <c r="F29"/>
      <c r="G29"/>
      <c r="H29"/>
      <c r="I29"/>
    </row>
    <row r="30" spans="2:9" s="2" customFormat="1">
      <c r="B30" s="36"/>
      <c r="C30"/>
      <c r="D30"/>
      <c r="E30"/>
      <c r="F30"/>
      <c r="G30"/>
      <c r="H30"/>
      <c r="I30"/>
    </row>
    <row r="31" spans="2:9" s="2" customFormat="1">
      <c r="B31" s="36"/>
      <c r="C31"/>
      <c r="D31"/>
      <c r="E31"/>
      <c r="F31"/>
      <c r="G31"/>
      <c r="H31"/>
      <c r="I31"/>
    </row>
    <row r="32" spans="2:9" s="2" customFormat="1">
      <c r="B32" s="36"/>
      <c r="C32"/>
      <c r="D32"/>
      <c r="E32"/>
      <c r="F32"/>
      <c r="G32"/>
      <c r="H32"/>
      <c r="I32"/>
    </row>
    <row r="33" spans="2:9" s="2" customFormat="1">
      <c r="B33" s="36"/>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2024-04-30T10:33:34Z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