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768" tabRatio="919" activeTab="1"/>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22" i="74" l="1"/>
  <c r="G17" i="94" l="1"/>
  <c r="F17" i="94"/>
  <c r="G63" i="92"/>
  <c r="F63" i="92"/>
  <c r="C22" i="95"/>
  <c r="H21" i="95"/>
  <c r="B1" i="94" l="1"/>
  <c r="B1" i="93"/>
  <c r="B1" i="92"/>
  <c r="B1" i="104" l="1"/>
  <c r="B1" i="103"/>
  <c r="B1" i="102"/>
  <c r="B1" i="101"/>
  <c r="B1" i="100"/>
  <c r="B1" i="99"/>
  <c r="B1" i="98"/>
  <c r="B1" i="97"/>
  <c r="B1" i="96"/>
  <c r="B1" i="95"/>
  <c r="C10" i="99" l="1"/>
  <c r="C18" i="99" s="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C15" i="98" l="1"/>
  <c r="D15" i="98"/>
  <c r="H34" i="97"/>
  <c r="H21" i="96"/>
  <c r="H22" i="95"/>
  <c r="C62" i="69"/>
  <c r="C58" i="69"/>
  <c r="C46" i="69"/>
  <c r="C40" i="69"/>
  <c r="C29" i="69"/>
  <c r="C26" i="69"/>
  <c r="C23" i="69"/>
  <c r="C18" i="69"/>
  <c r="C14" i="69"/>
  <c r="C6" i="69"/>
  <c r="D8" i="72"/>
  <c r="E8" i="72"/>
  <c r="D16" i="72"/>
  <c r="E16" i="72"/>
  <c r="D20" i="72"/>
  <c r="E20" i="72"/>
  <c r="D25" i="72"/>
  <c r="E25" i="72"/>
  <c r="D28" i="72"/>
  <c r="E28" i="72"/>
  <c r="D31" i="72"/>
  <c r="E31" i="72"/>
  <c r="C31" i="72"/>
  <c r="C28" i="72"/>
  <c r="C25" i="72"/>
  <c r="C20" i="72"/>
  <c r="C16" i="72"/>
  <c r="C8" i="72"/>
  <c r="C67" i="69" l="1"/>
  <c r="C52" i="69"/>
  <c r="C35" i="69"/>
  <c r="C37" i="72"/>
  <c r="E37" i="72"/>
  <c r="D37" i="72"/>
  <c r="H43" i="94"/>
  <c r="E43" i="94"/>
  <c r="H42" i="94"/>
  <c r="E42" i="94"/>
  <c r="H41" i="94"/>
  <c r="E41" i="94"/>
  <c r="H40" i="94"/>
  <c r="E40" i="94"/>
  <c r="H39" i="94"/>
  <c r="E39" i="94"/>
  <c r="G38" i="94"/>
  <c r="F38" i="94"/>
  <c r="D38" i="94"/>
  <c r="C38" i="94"/>
  <c r="H37" i="94"/>
  <c r="E37" i="94"/>
  <c r="H36" i="94"/>
  <c r="E36" i="94"/>
  <c r="H35" i="94"/>
  <c r="E35" i="94"/>
  <c r="H34" i="94"/>
  <c r="E34" i="94"/>
  <c r="H33" i="94"/>
  <c r="E33" i="94"/>
  <c r="H32" i="94"/>
  <c r="E32" i="94"/>
  <c r="H31" i="94"/>
  <c r="E31" i="94"/>
  <c r="G30" i="94"/>
  <c r="F30" i="94"/>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D14" i="94" s="1"/>
  <c r="C17" i="94"/>
  <c r="C14" i="94" s="1"/>
  <c r="H16" i="94"/>
  <c r="E16" i="94"/>
  <c r="H15" i="94"/>
  <c r="E15" i="94"/>
  <c r="G14" i="94"/>
  <c r="F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G37" i="93"/>
  <c r="F37" i="93"/>
  <c r="D37" i="93"/>
  <c r="C37" i="93"/>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H12" i="93"/>
  <c r="E12" i="93"/>
  <c r="H11" i="93"/>
  <c r="E11" i="93"/>
  <c r="H10" i="93"/>
  <c r="E10" i="93"/>
  <c r="H9" i="93"/>
  <c r="E9" i="93"/>
  <c r="H8" i="93"/>
  <c r="E8" i="93"/>
  <c r="H7" i="93"/>
  <c r="E7" i="93"/>
  <c r="G6" i="93"/>
  <c r="F6" i="93"/>
  <c r="D6" i="93"/>
  <c r="C6" i="93"/>
  <c r="G68" i="92"/>
  <c r="F68" i="92"/>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D47" i="92"/>
  <c r="C47" i="92"/>
  <c r="H46" i="92"/>
  <c r="E46" i="92"/>
  <c r="H45" i="92"/>
  <c r="E45" i="92"/>
  <c r="H44" i="92"/>
  <c r="E44" i="92"/>
  <c r="H43" i="92"/>
  <c r="E43" i="92"/>
  <c r="H42" i="92"/>
  <c r="E42" i="92"/>
  <c r="G41" i="92"/>
  <c r="F41" i="92"/>
  <c r="D41" i="92"/>
  <c r="C41" i="92"/>
  <c r="H40" i="92"/>
  <c r="E40" i="92"/>
  <c r="H39" i="92"/>
  <c r="E39" i="92"/>
  <c r="H38" i="92"/>
  <c r="E38" i="92"/>
  <c r="H35" i="92"/>
  <c r="E35" i="92"/>
  <c r="H34" i="92"/>
  <c r="E34" i="92"/>
  <c r="H33" i="92"/>
  <c r="E33" i="92"/>
  <c r="H32" i="92"/>
  <c r="E32" i="92"/>
  <c r="H31" i="92"/>
  <c r="E31" i="92"/>
  <c r="G30" i="92"/>
  <c r="F30" i="92"/>
  <c r="D30" i="92"/>
  <c r="C30" i="92"/>
  <c r="H29" i="92"/>
  <c r="E29" i="92"/>
  <c r="H28" i="92"/>
  <c r="E28" i="92"/>
  <c r="G27" i="92"/>
  <c r="F27" i="92"/>
  <c r="D27" i="92"/>
  <c r="C27" i="92"/>
  <c r="H26" i="92"/>
  <c r="E26" i="92"/>
  <c r="H25" i="92"/>
  <c r="E25" i="92"/>
  <c r="G24" i="92"/>
  <c r="F24" i="92"/>
  <c r="D24" i="92"/>
  <c r="C24" i="92"/>
  <c r="H23" i="92"/>
  <c r="E23" i="92"/>
  <c r="H22" i="92"/>
  <c r="E22" i="92"/>
  <c r="H21" i="92"/>
  <c r="E21" i="92"/>
  <c r="H20" i="92"/>
  <c r="E20" i="92"/>
  <c r="G19" i="92"/>
  <c r="F19" i="92"/>
  <c r="D19" i="92"/>
  <c r="C19" i="92"/>
  <c r="H18" i="92"/>
  <c r="E18" i="92"/>
  <c r="H17" i="92"/>
  <c r="E17" i="92"/>
  <c r="H16" i="92"/>
  <c r="E16" i="92"/>
  <c r="G15" i="92"/>
  <c r="F15" i="92"/>
  <c r="D15" i="92"/>
  <c r="C15" i="92"/>
  <c r="H14" i="92"/>
  <c r="E14" i="92"/>
  <c r="H13" i="92"/>
  <c r="E13" i="92"/>
  <c r="H12" i="92"/>
  <c r="E12" i="92"/>
  <c r="H11" i="92"/>
  <c r="E11" i="92"/>
  <c r="H10" i="92"/>
  <c r="E10" i="92"/>
  <c r="H9" i="92"/>
  <c r="E9" i="92"/>
  <c r="H8" i="92"/>
  <c r="E8" i="92"/>
  <c r="G7" i="92"/>
  <c r="F7" i="92"/>
  <c r="D7" i="92"/>
  <c r="C7" i="92"/>
  <c r="D53" i="92" l="1"/>
  <c r="H19" i="92"/>
  <c r="H41" i="92"/>
  <c r="E47" i="92"/>
  <c r="E13" i="93"/>
  <c r="H29" i="93"/>
  <c r="H34" i="93"/>
  <c r="C68" i="69"/>
  <c r="G53" i="92"/>
  <c r="G69" i="92" s="1"/>
  <c r="E30" i="92"/>
  <c r="C36" i="92"/>
  <c r="E27" i="92"/>
  <c r="E37" i="93"/>
  <c r="H15" i="92"/>
  <c r="C43" i="93"/>
  <c r="C45" i="93" s="1"/>
  <c r="E24" i="92"/>
  <c r="C68" i="92"/>
  <c r="E29" i="93"/>
  <c r="E34" i="93"/>
  <c r="E38" i="94"/>
  <c r="H13" i="93"/>
  <c r="D36" i="92"/>
  <c r="D68" i="92"/>
  <c r="H7" i="92"/>
  <c r="E15" i="92"/>
  <c r="H27" i="92"/>
  <c r="E19" i="92"/>
  <c r="H30" i="94"/>
  <c r="H37" i="93"/>
  <c r="G43" i="93"/>
  <c r="G45" i="93" s="1"/>
  <c r="F43" i="93"/>
  <c r="F45" i="93" s="1"/>
  <c r="E6" i="93"/>
  <c r="E63" i="92"/>
  <c r="E59" i="92"/>
  <c r="H47" i="92"/>
  <c r="E41" i="92"/>
  <c r="H30" i="92"/>
  <c r="G36" i="92"/>
  <c r="F36" i="92"/>
  <c r="H8" i="94"/>
  <c r="E8" i="94"/>
  <c r="E14" i="94"/>
  <c r="H38" i="94"/>
  <c r="E30" i="94"/>
  <c r="E11" i="94"/>
  <c r="E17" i="94"/>
  <c r="H11" i="94"/>
  <c r="H14" i="94"/>
  <c r="H6" i="93"/>
  <c r="D43" i="93"/>
  <c r="D45" i="93" s="1"/>
  <c r="C53" i="92"/>
  <c r="H68" i="92"/>
  <c r="F53" i="92"/>
  <c r="E7" i="92"/>
  <c r="H24" i="92"/>
  <c r="E36" i="92" l="1"/>
  <c r="E68" i="92"/>
  <c r="D69" i="92"/>
  <c r="H36" i="92"/>
  <c r="H53" i="92"/>
  <c r="F69" i="92"/>
  <c r="H69" i="92" s="1"/>
  <c r="H45" i="93"/>
  <c r="H43" i="93"/>
  <c r="E45" i="93"/>
  <c r="E43" i="93"/>
  <c r="C69" i="92"/>
  <c r="E69" i="92" s="1"/>
  <c r="E53" i="92"/>
  <c r="B1" i="80" l="1"/>
  <c r="G33" i="80"/>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s="1"/>
  <c r="C35" i="79" l="1"/>
  <c r="B1" i="79" l="1"/>
  <c r="B1" i="37"/>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C30" i="79"/>
  <c r="C26" i="79"/>
  <c r="C8" i="79"/>
  <c r="H14" i="74" l="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L21" i="37" l="1"/>
  <c r="M21" i="37"/>
  <c r="G21" i="37"/>
  <c r="H21" i="37"/>
  <c r="I21" i="37"/>
  <c r="J21" i="37"/>
  <c r="N14" i="37"/>
  <c r="E14" i="37"/>
  <c r="E7" i="37"/>
  <c r="C21" i="37"/>
  <c r="N8" i="37"/>
  <c r="E21" i="37" l="1"/>
  <c r="C12" i="79" s="1"/>
  <c r="C18" i="79" s="1"/>
  <c r="C36" i="79" s="1"/>
  <c r="C38" i="79" s="1"/>
  <c r="N7" i="37"/>
  <c r="N21" i="37" s="1"/>
  <c r="K7" i="37"/>
  <c r="K21" i="37" s="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H8" i="74"/>
  <c r="V7" i="64" l="1"/>
  <c r="H9" i="74"/>
  <c r="H10" i="74"/>
  <c r="H11" i="74"/>
  <c r="H12" i="74"/>
  <c r="H13" i="74"/>
  <c r="H15" i="74"/>
  <c r="H16" i="74"/>
  <c r="H17" i="74"/>
  <c r="H18" i="74"/>
  <c r="H19" i="74"/>
  <c r="H20" i="74"/>
  <c r="H21" i="74"/>
  <c r="T21" i="64" l="1"/>
  <c r="U21" i="64"/>
  <c r="V9" i="64"/>
  <c r="D22" i="74" l="1"/>
  <c r="E22" i="74"/>
  <c r="H22" i="74" s="1"/>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K5" i="6" s="1"/>
  <c r="B2" i="71"/>
  <c r="G5" i="71" s="1"/>
  <c r="E5" i="6"/>
  <c r="J5" i="6" s="1"/>
  <c r="D5" i="6"/>
  <c r="I5" i="6" s="1"/>
  <c r="G5" i="6"/>
  <c r="L5" i="6" s="1"/>
  <c r="C5" i="71" l="1"/>
  <c r="E5" i="71"/>
  <c r="F5" i="71"/>
  <c r="D5" i="71"/>
</calcChain>
</file>

<file path=xl/sharedStrings.xml><?xml version="1.0" encoding="utf-8"?>
<sst xmlns="http://schemas.openxmlformats.org/spreadsheetml/2006/main" count="1583" uniqueCount="984">
  <si>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</si>
  <si>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</si>
  <si>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</si>
  <si>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</si>
  <si>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</si>
  <si>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</si>
  <si>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</si>
  <si>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</si>
  <si>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</si>
  <si>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</si>
  <si>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</si>
  <si>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</si>
  <si>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</si>
  <si>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</si>
  <si>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</si>
  <si>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</si>
  <si>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</si>
  <si>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</si>
  <si>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</si>
  <si>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</si>
  <si>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</si>
  <si>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</si>
  <si>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</si>
  <si>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</si>
  <si>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</si>
  <si>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</si>
  <si>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</si>
  <si>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</si>
  <si>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</si>
  <si>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</si>
  <si>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</si>
  <si>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</si>
  <si>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</si>
  <si>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</si>
  <si>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</si>
  <si>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</si>
  <si>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</si>
  <si>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</si>
  <si>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</si>
  <si>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</si>
  <si>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</si>
  <si>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</si>
  <si>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</si>
  <si>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</si>
  <si>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</si>
  <si>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</si>
  <si>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</si>
  <si>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</si>
  <si>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</si>
  <si>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</si>
  <si>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</si>
  <si>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</si>
  <si>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</si>
  <si>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</si>
  <si>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</si>
  <si>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</si>
  <si>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</si>
  <si>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</si>
  <si>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</si>
  <si>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</si>
  <si>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</si>
  <si>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</si>
  <si>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</si>
  <si>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</si>
  <si>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</si>
  <si>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</si>
  <si>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</si>
  <si>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</si>
  <si>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</si>
  <si>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</si>
  <si>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</si>
  <si>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</si>
  <si>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</si>
  <si>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</si>
  <si>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</si>
  <si>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</si>
  <si>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</si>
  <si>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</si>
  <si>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</si>
  <si>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</si>
  <si>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</si>
  <si>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</si>
  <si>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</si>
  <si>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</si>
  <si>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</si>
  <si>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</si>
  <si>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</si>
  <si>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</si>
  <si>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</si>
  <si>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</si>
  <si>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</si>
  <si>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</si>
  <si>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</si>
  <si>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</si>
  <si>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</si>
  <si>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</si>
  <si>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</si>
  <si>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</si>
  <si>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</si>
  <si>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</si>
  <si>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</si>
  <si>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</si>
  <si>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</si>
  <si>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</si>
  <si>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</si>
  <si>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</si>
  <si>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</si>
  <si>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</si>
  <si>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</si>
  <si>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</si>
  <si>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</si>
  <si>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</si>
  <si>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</si>
  <si>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</si>
  <si>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</si>
  <si>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</si>
  <si>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</si>
  <si>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</si>
  <si>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</si>
  <si>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</si>
  <si>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</si>
  <si>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</si>
  <si>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</si>
  <si>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</si>
  <si>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</si>
  <si>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</si>
  <si>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</si>
  <si>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</si>
  <si>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</si>
  <si>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</si>
  <si>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</si>
  <si>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</si>
  <si>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</si>
  <si>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</si>
  <si>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</si>
  <si>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</si>
  <si>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</si>
  <si>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</si>
  <si>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</si>
  <si>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</si>
  <si>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</si>
  <si>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</si>
  <si>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</si>
  <si>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</si>
  <si>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</si>
  <si>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</si>
  <si>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</si>
  <si>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</si>
  <si>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</si>
  <si>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</si>
  <si>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</si>
  <si>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</si>
  <si>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</si>
  <si>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</si>
  <si>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</si>
  <si>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</si>
  <si>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</si>
  <si>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</si>
  <si>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</si>
  <si>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</si>
  <si>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</si>
  <si>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</si>
  <si>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</si>
  <si>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</si>
  <si>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</si>
  <si>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</si>
  <si>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</si>
  <si>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</si>
  <si>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</si>
  <si>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</si>
  <si>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</si>
  <si>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</si>
  <si>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</si>
  <si>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</si>
  <si>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</si>
  <si>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</si>
  <si>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</si>
  <si>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</si>
  <si>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</si>
  <si>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</si>
  <si>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</si>
  <si>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</si>
  <si>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</si>
  <si>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</si>
  <si>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</si>
  <si>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</si>
  <si>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</si>
  <si>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</si>
  <si>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</si>
  <si>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</si>
  <si>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</si>
  <si>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</si>
  <si>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</si>
  <si>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</si>
  <si>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</si>
  <si>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</si>
  <si>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</si>
  <si>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</si>
  <si>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</si>
  <si>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</si>
  <si>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</si>
  <si>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</si>
  <si>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</si>
  <si>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</si>
  <si>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</si>
  <si>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</si>
  <si>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</si>
  <si>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</si>
  <si>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</si>
  <si>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</si>
  <si>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</si>
  <si>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</si>
  <si>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</si>
  <si>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</si>
  <si>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</si>
  <si>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</si>
  <si>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</si>
  <si>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</si>
  <si>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</si>
  <si>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</si>
  <si>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</si>
  <si>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</si>
  <si>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</si>
  <si>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</si>
  <si>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</si>
  <si>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</si>
  <si>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</si>
  <si>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</si>
  <si>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</si>
  <si>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</si>
  <si>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</si>
  <si>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</si>
  <si>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</si>
  <si>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</si>
  <si>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</si>
  <si>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</si>
  <si>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</si>
  <si>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</si>
  <si>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</si>
  <si>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</si>
  <si>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</si>
  <si>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</si>
  <si>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</si>
  <si>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</si>
  <si>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</si>
  <si>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</si>
  <si>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</si>
  <si>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</si>
  <si>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</si>
  <si>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</si>
  <si>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</si>
  <si>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</si>
  <si>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</si>
  <si>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</si>
  <si>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</si>
  <si>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</si>
  <si>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</si>
  <si>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</si>
  <si>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</si>
  <si>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</si>
  <si>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</si>
  <si>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</si>
  <si>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</si>
  <si>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</si>
  <si>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</si>
  <si>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</si>
  <si>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</si>
  <si>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</si>
  <si>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</si>
  <si>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</si>
  <si>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</si>
  <si>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</si>
  <si>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</si>
  <si>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</si>
  <si>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</si>
  <si>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</si>
  <si>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</si>
  <si>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</si>
  <si>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</si>
  <si>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</si>
  <si>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</si>
  <si>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</si>
  <si>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</si>
  <si>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</si>
  <si>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</si>
  <si>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</si>
  <si>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</si>
  <si>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</si>
  <si>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</si>
  <si>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</si>
  <si>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</si>
  <si>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</si>
  <si>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</si>
  <si>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</si>
  <si>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</si>
  <si>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</si>
  <si>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</si>
  <si>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</si>
  <si>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</si>
  <si>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</si>
  <si>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</si>
  <si>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</si>
  <si>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</si>
  <si>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</si>
  <si>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</si>
  <si>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</si>
  <si>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</si>
  <si>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</si>
  <si>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</si>
  <si>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</si>
  <si>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</si>
  <si>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</si>
  <si>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</si>
  <si>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</si>
  <si>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</si>
  <si>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</si>
  <si>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</si>
  <si>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</si>
  <si>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</si>
  <si>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</si>
  <si>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</si>
  <si>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</si>
  <si>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</si>
  <si>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</si>
  <si>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</si>
  <si>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</si>
  <si>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</si>
  <si>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</si>
  <si>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</si>
  <si>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</si>
  <si>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</si>
  <si>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</si>
  <si>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</si>
  <si>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</si>
  <si>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</si>
  <si>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</si>
  <si>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</si>
  <si>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</si>
  <si>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</si>
  <si>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</si>
  <si>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</si>
  <si>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</si>
  <si>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</si>
  <si>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</si>
  <si>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</si>
  <si>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</si>
  <si>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</si>
  <si>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</si>
  <si>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</si>
  <si>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</si>
  <si>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</si>
  <si>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</si>
  <si>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</si>
  <si>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</si>
  <si>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</si>
  <si>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</si>
  <si>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</si>
  <si>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</si>
  <si>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</si>
  <si>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</si>
  <si>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</si>
  <si>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</si>
  <si>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</si>
  <si>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</si>
  <si>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</si>
  <si>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</si>
  <si>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</si>
  <si>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</si>
  <si>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</si>
  <si>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</si>
  <si>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</si>
  <si>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</si>
  <si>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</si>
  <si>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</si>
  <si>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</si>
  <si>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</si>
  <si>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</si>
  <si>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</si>
  <si>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</si>
  <si>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</si>
  <si>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</si>
  <si>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</si>
  <si>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</si>
  <si>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</si>
  <si>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</si>
  <si>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</si>
  <si>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</si>
  <si>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</si>
  <si>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</si>
  <si>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</si>
  <si>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</si>
  <si>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</si>
  <si>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</si>
  <si>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</si>
  <si>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</si>
  <si>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</si>
  <si>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</si>
  <si>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</si>
  <si>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</si>
  <si>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</si>
  <si>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</si>
  <si>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</si>
  <si>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</si>
  <si>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</si>
  <si>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</si>
  <si>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</si>
  <si>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</si>
  <si>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</si>
  <si>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</si>
  <si>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</si>
  <si>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</si>
  <si>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</si>
  <si>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</si>
  <si>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</si>
  <si>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</si>
  <si>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</si>
  <si>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</si>
  <si>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</si>
  <si>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</si>
  <si>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</si>
  <si>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</si>
  <si>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</si>
  <si>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</si>
  <si>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</si>
  <si>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</si>
  <si>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</si>
  <si>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</si>
  <si>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</si>
  <si>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</si>
  <si>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</si>
  <si>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</si>
  <si>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</si>
  <si>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</si>
  <si>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</si>
  <si>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</si>
  <si>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</si>
  <si>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</si>
  <si>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</si>
  <si>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</si>
  <si>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</si>
  <si>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</si>
  <si>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</si>
  <si>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</si>
  <si>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</si>
  <si>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</si>
  <si>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</si>
  <si>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</si>
  <si>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</si>
  <si>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</si>
  <si>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</si>
  <si>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</si>
  <si>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</si>
  <si>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</si>
  <si>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</si>
  <si>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</si>
  <si>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</si>
  <si>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</si>
  <si>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</si>
  <si>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</si>
  <si>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</si>
  <si>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</si>
  <si>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</si>
  <si>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</si>
  <si>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</si>
  <si>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</si>
  <si>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</si>
  <si>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</si>
  <si>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</si>
  <si>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</si>
  <si>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</si>
  <si>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</si>
  <si>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</si>
  <si>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</si>
  <si>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</si>
  <si>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</si>
  <si>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</si>
  <si>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</si>
  <si>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</si>
  <si>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</si>
  <si>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</si>
  <si>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</si>
  <si>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</si>
  <si>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</si>
  <si>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</si>
  <si>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</si>
  <si>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</si>
  <si>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</si>
  <si>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</si>
  <si>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</si>
  <si>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</si>
  <si>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</si>
  <si>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</si>
  <si>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</si>
  <si>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</si>
  <si>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</si>
  <si>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</si>
  <si>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</si>
  <si>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</si>
  <si>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</si>
  <si>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</si>
  <si>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</si>
  <si>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</si>
  <si>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</si>
  <si>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</si>
  <si>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</si>
  <si>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</si>
  <si>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</si>
  <si>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</si>
  <si>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</si>
  <si>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</si>
  <si>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</si>
  <si>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</si>
  <si>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</si>
  <si>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</si>
  <si>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</si>
  <si>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</si>
  <si>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</si>
  <si>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</si>
  <si>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</si>
  <si>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</si>
  <si>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</si>
  <si>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</si>
  <si>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</si>
  <si>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</si>
  <si>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</si>
  <si>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</si>
  <si>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</si>
  <si>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</si>
  <si>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</si>
  <si>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</si>
  <si>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</si>
  <si>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</si>
  <si>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</si>
  <si>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</si>
  <si>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</si>
  <si>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</si>
  <si>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</si>
  <si>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</si>
  <si>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</si>
  <si>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</si>
  <si>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</si>
  <si>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</si>
  <si>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</si>
  <si>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</si>
  <si>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</si>
  <si>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</si>
  <si>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</si>
  <si>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</si>
  <si>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</si>
  <si>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</si>
  <si>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</si>
  <si>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</si>
  <si>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</si>
  <si>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</si>
  <si>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</si>
  <si>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</si>
  <si>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</si>
  <si>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</si>
  <si>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</si>
  <si>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</si>
  <si>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</si>
  <si>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</si>
  <si>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</si>
  <si>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</si>
  <si>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</si>
  <si>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</si>
  <si>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</si>
  <si>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</si>
  <si>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</si>
  <si>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</si>
  <si>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</si>
  <si>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</si>
  <si>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</si>
  <si>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</si>
  <si>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</si>
  <si>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</si>
  <si>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</si>
  <si>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</si>
  <si>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</si>
  <si>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</si>
  <si>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</si>
  <si>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</si>
  <si>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</si>
  <si>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</si>
  <si>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</si>
  <si>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</si>
  <si>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</si>
  <si>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</si>
  <si>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</si>
  <si>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</si>
  <si>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</si>
  <si>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</si>
  <si>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</si>
  <si>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</si>
  <si>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</si>
  <si>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</si>
  <si>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</si>
  <si>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</si>
  <si>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</si>
  <si>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</si>
  <si>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</si>
  <si>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</si>
  <si>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</si>
  <si>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</si>
  <si>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</si>
  <si>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</si>
  <si>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</si>
  <si>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</si>
  <si>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</si>
  <si>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</si>
  <si>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</si>
  <si>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</si>
  <si>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</si>
  <si>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</si>
  <si>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</si>
  <si>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</si>
  <si>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</si>
  <si>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</si>
  <si>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</si>
  <si>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</si>
  <si>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</si>
  <si>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</si>
  <si>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</si>
  <si>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</si>
  <si>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</si>
  <si>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</si>
  <si>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</si>
  <si>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</si>
  <si>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</si>
  <si>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</si>
  <si>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</si>
  <si>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</si>
  <si>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</si>
  <si>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</si>
  <si>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</si>
  <si>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</si>
  <si>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</si>
  <si>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</si>
  <si>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</si>
  <si>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</si>
  <si>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</si>
  <si>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</si>
  <si>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</si>
  <si>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</si>
  <si>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</si>
  <si>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</si>
  <si>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</si>
  <si>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</si>
  <si>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</si>
  <si>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</si>
  <si>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</si>
  <si>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</si>
  <si>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</si>
  <si>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</si>
  <si>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</si>
  <si>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</si>
  <si>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</si>
  <si>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</si>
  <si>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</si>
  <si>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</si>
  <si>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</si>
  <si>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</si>
  <si>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</si>
  <si>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</si>
  <si>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</si>
  <si>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</si>
  <si>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</si>
  <si>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</si>
  <si>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</si>
  <si>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</si>
  <si>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</si>
  <si>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</si>
  <si>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</si>
  <si>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</si>
  <si>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</si>
  <si>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</si>
  <si>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</si>
  <si>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</si>
  <si>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</si>
  <si>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</si>
  <si>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</si>
  <si>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</si>
  <si>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</si>
  <si>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</si>
  <si>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</si>
  <si>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</si>
  <si>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</si>
  <si>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</si>
  <si>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</si>
  <si>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</si>
  <si>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</si>
  <si>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</si>
  <si>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</si>
  <si>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</si>
  <si>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</si>
  <si>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</si>
  <si>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</si>
  <si>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</si>
  <si>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</si>
  <si>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</si>
  <si>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</si>
  <si>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</si>
  <si>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</si>
  <si>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</si>
  <si>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</si>
  <si>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</si>
  <si>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</si>
  <si>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</si>
  <si>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</si>
  <si>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</si>
  <si>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</si>
  <si>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</si>
  <si>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</si>
  <si>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</si>
  <si>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</si>
  <si>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</si>
  <si>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</si>
  <si>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</si>
  <si>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</si>
  <si>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</si>
  <si>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</si>
  <si>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</si>
  <si>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</si>
  <si>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</si>
  <si>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</si>
  <si>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</si>
  <si>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</si>
  <si>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</si>
  <si>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</si>
  <si>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</si>
  <si>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</si>
  <si>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</si>
  <si>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</si>
  <si>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</si>
  <si>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</si>
  <si>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</si>
  <si>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</si>
  <si>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</si>
  <si>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</si>
  <si>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</si>
  <si>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</si>
  <si>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</si>
  <si>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</si>
  <si>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</si>
  <si>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</si>
  <si>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</si>
  <si>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</si>
  <si>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</si>
  <si>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</si>
  <si>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</si>
  <si>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</si>
  <si>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</si>
  <si>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</si>
  <si>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</si>
  <si>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</si>
  <si>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</si>
  <si>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</si>
  <si>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</si>
  <si>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</si>
  <si>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</si>
  <si>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</si>
  <si>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</si>
  <si>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</si>
  <si>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</si>
  <si>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</si>
  <si>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</si>
  <si>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</si>
  <si>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</si>
  <si>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</si>
  <si>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</si>
  <si>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</si>
  <si>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</si>
  <si>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</si>
  <si>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</si>
  <si>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</si>
  <si>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</si>
  <si>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</si>
  <si>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</si>
  <si>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</si>
  <si>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</si>
  <si>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</si>
  <si>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</si>
  <si>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</si>
  <si>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</si>
  <si>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</si>
  <si>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</si>
  <si>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</si>
  <si>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</si>
  <si>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</si>
  <si>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</si>
  <si>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</si>
  <si>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</si>
  <si>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</si>
  <si>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</si>
  <si>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</si>
  <si>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</si>
  <si>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</si>
  <si>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</si>
  <si>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</si>
  <si>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</si>
  <si>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</si>
  <si>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</si>
  <si>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</si>
  <si>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</si>
  <si>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</si>
  <si>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</si>
  <si>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</si>
  <si>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</si>
  <si>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</si>
  <si>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</si>
  <si>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</si>
  <si>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</si>
  <si>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</si>
  <si>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</si>
  <si>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</si>
  <si>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</si>
  <si>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</si>
  <si>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</si>
  <si>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</si>
  <si>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</si>
  <si>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</si>
  <si>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</si>
  <si>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</si>
  <si>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</si>
  <si>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</si>
  <si>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</si>
  <si>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</si>
  <si>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</si>
  <si>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</si>
  <si>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</si>
  <si>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</si>
  <si>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</si>
  <si>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</si>
  <si>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</si>
  <si>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</si>
  <si>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</si>
  <si>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</si>
  <si>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</si>
  <si>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</si>
  <si>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</si>
  <si>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</si>
  <si>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</si>
  <si>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</si>
  <si>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</si>
  <si>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</si>
  <si>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</si>
  <si>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</si>
  <si>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</si>
  <si>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</si>
  <si>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</si>
  <si>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</si>
  <si>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</si>
  <si>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</si>
  <si>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</si>
  <si>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</si>
  <si>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</si>
  <si>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</si>
  <si>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</si>
  <si>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</si>
  <si>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</si>
  <si>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</si>
  <si>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</si>
  <si>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</si>
  <si>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</si>
  <si>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</si>
  <si>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</si>
  <si>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</si>
  <si>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</si>
  <si>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</si>
  <si>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</si>
  <si>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</si>
  <si>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</si>
  <si>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</si>
  <si>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</si>
  <si>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</si>
  <si>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</si>
  <si>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</si>
  <si>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</si>
  <si>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</si>
  <si>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</si>
  <si>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</si>
  <si>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</si>
  <si>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</si>
  <si>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</si>
  <si>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</si>
  <si>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</si>
  <si>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</si>
  <si>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</si>
  <si>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</si>
  <si>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</si>
  <si>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</si>
  <si>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</si>
  <si>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</si>
  <si>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</si>
  <si>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</si>
  <si>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</si>
  <si>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</si>
  <si>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</si>
  <si>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</si>
  <si>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</si>
  <si>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</si>
  <si>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</si>
  <si>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</si>
  <si>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</si>
  <si>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</si>
  <si>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</si>
  <si>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</si>
  <si>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</si>
  <si>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</si>
  <si>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</si>
  <si>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</si>
  <si>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</si>
  <si>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</si>
  <si>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</si>
  <si>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</si>
  <si>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</si>
  <si>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</si>
  <si>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</si>
  <si>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</si>
  <si>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</si>
  <si>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</si>
  <si>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</si>
  <si>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</si>
  <si>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</si>
  <si>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</si>
  <si>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</si>
  <si>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</si>
  <si>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</si>
  <si>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</si>
  <si>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</si>
  <si>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</si>
  <si>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</si>
  <si>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</si>
  <si>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</si>
  <si>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</si>
  <si>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</si>
  <si>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</si>
  <si>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</si>
  <si>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</si>
  <si>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</si>
  <si>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</si>
  <si>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</si>
  <si>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</si>
  <si>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</si>
  <si>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</si>
  <si>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</si>
  <si>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</si>
  <si>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</si>
  <si>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</si>
  <si>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</si>
  <si>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</si>
  <si>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</si>
  <si>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</si>
  <si>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</si>
  <si>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</si>
  <si>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</si>
  <si>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</si>
  <si>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</si>
  <si>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</si>
  <si>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</si>
  <si>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"ხალიკ ბანკი საქართველო"</t>
  </si>
  <si>
    <t>არმან დუნაევი</t>
  </si>
  <si>
    <t>ნიკოლოზ გეგუჩაძე</t>
  </si>
  <si>
    <t>http://halykbank.ge</t>
  </si>
  <si>
    <t xml:space="preserve">არმან დუნაევი </t>
  </si>
  <si>
    <t>დამოუკიდებელი წევრი</t>
  </si>
  <si>
    <t>ჩინგიზ კანაპიანოვი</t>
  </si>
  <si>
    <t xml:space="preserve">ალია კარპიკოვა </t>
  </si>
  <si>
    <t>არადამოუკიდებელ წევრი</t>
  </si>
  <si>
    <t xml:space="preserve">ვიქტორ სკრილი </t>
  </si>
  <si>
    <t>ნათია სვანაძე</t>
  </si>
  <si>
    <t>გენერალური დირექტორი/შეფასება, უსაფრთხოება, კადრები, ფინანსური მონიტორინგი,  მარკეტინგი, იურიდიული</t>
  </si>
  <si>
    <t xml:space="preserve">კონსტანტინე გორდეზიანი </t>
  </si>
  <si>
    <t>გენერალური დირექტორის მოადგილე/საკრედიტო რისკები, ფინანსური რისკები, საოპერაციო რისკები</t>
  </si>
  <si>
    <t>შოთა ჭყოიძე</t>
  </si>
  <si>
    <t>გენერალური დირექტორის მოადგილე/საცალო დაკრედიტება, საბანკო პროდუქტები, საბარათე სისტემები, კონტაქტ-ცენტრი. საინფორმაციო ტექნოლოგიები (პროგრამული უზრუნველყოფა და ინფრასტრუქტურა)</t>
  </si>
  <si>
    <t>მარინა ტანკაროვა</t>
  </si>
  <si>
    <t>გენერალური დირექტორის მოადგილე/ბუღალტერია, ფინანსები, ანგარიშწორება და საკორესპონდენტო ურთიერთობები. სამეურნეო, კანცელარია, საკრედიტო ადმინისტრირება, ცენტრალიზებული ბექ-ოფისი</t>
  </si>
  <si>
    <t>თამარ გოდერძიშვილი</t>
  </si>
  <si>
    <t>გენერალური დირექტორის მოადგილე/კორპორატიული, მცირე და საშუალო ბიზნესის დაკრედიტება, საკრედიტო ანალიზი, ხაზინა</t>
  </si>
  <si>
    <t>სს "ყაზახეთის სახალხო ბანკი"</t>
  </si>
  <si>
    <t>ტიმურ ყულიბაევი</t>
  </si>
  <si>
    <t>დინარა ყულიბაევა</t>
  </si>
  <si>
    <t>The Bank of New York (ნომინალური მფლობელი)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</si>
</sst>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4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medium">
        <color indexed="64"/>
      </right>
      <top style="thin">
        <color indexed="64"/>
      </top>
      <bottom style="thin">
        <color theme="6" tint="-0.499984740745262"/>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7" borderId="0"/>
    <xf numFmtId="169" fontId="25" fillId="37" borderId="0"/>
    <xf numFmtId="168" fontId="25" fillId="37" borderId="0"/>
    <xf numFmtId="0" fontId="26" fillId="38"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168" fontId="27" fillId="47" borderId="0" applyNumberFormat="0" applyBorder="0" applyAlignment="0" applyProtection="0"/>
    <xf numFmtId="169" fontId="27" fillId="47" borderId="0" applyNumberFormat="0" applyBorder="0" applyAlignment="0" applyProtection="0"/>
    <xf numFmtId="168"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168" fontId="30" fillId="51" borderId="0" applyNumberFormat="0" applyBorder="0" applyAlignment="0" applyProtection="0"/>
    <xf numFmtId="169" fontId="30" fillId="51" borderId="0" applyNumberFormat="0" applyBorder="0" applyAlignment="0" applyProtection="0"/>
    <xf numFmtId="168"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168" fontId="30" fillId="54" borderId="0" applyNumberFormat="0" applyBorder="0" applyAlignment="0" applyProtection="0"/>
    <xf numFmtId="169" fontId="30" fillId="54" borderId="0" applyNumberFormat="0" applyBorder="0" applyAlignment="0" applyProtection="0"/>
    <xf numFmtId="168"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168" fontId="30" fillId="58" borderId="0" applyNumberFormat="0" applyBorder="0" applyAlignment="0" applyProtection="0"/>
    <xf numFmtId="169" fontId="30" fillId="58" borderId="0" applyNumberFormat="0" applyBorder="0" applyAlignment="0" applyProtection="0"/>
    <xf numFmtId="168"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168" fontId="30" fillId="60" borderId="0" applyNumberFormat="0" applyBorder="0" applyAlignment="0" applyProtection="0"/>
    <xf numFmtId="169" fontId="30" fillId="60" borderId="0" applyNumberFormat="0" applyBorder="0" applyAlignment="0" applyProtection="0"/>
    <xf numFmtId="168"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168" fontId="30" fillId="63" borderId="0" applyNumberFormat="0" applyBorder="0" applyAlignment="0" applyProtection="0"/>
    <xf numFmtId="169" fontId="30" fillId="63" borderId="0" applyNumberFormat="0" applyBorder="0" applyAlignment="0" applyProtection="0"/>
    <xf numFmtId="168"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168" fontId="33" fillId="39" borderId="0" applyNumberFormat="0" applyBorder="0" applyAlignment="0" applyProtection="0"/>
    <xf numFmtId="169" fontId="33" fillId="39" borderId="0" applyNumberFormat="0" applyBorder="0" applyAlignment="0" applyProtection="0"/>
    <xf numFmtId="168" fontId="33" fillId="39" borderId="0" applyNumberFormat="0" applyBorder="0" applyAlignment="0" applyProtection="0"/>
    <xf numFmtId="0" fontId="31" fillId="39"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68"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68"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69"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168" fontId="39" fillId="64" borderId="38" applyNumberFormat="0" applyAlignment="0" applyProtection="0"/>
    <xf numFmtId="169" fontId="39" fillId="64" borderId="38" applyNumberFormat="0" applyAlignment="0" applyProtection="0"/>
    <xf numFmtId="168"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68"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0" fontId="40"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0" fontId="41" fillId="10" borderId="34"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169" fontId="42" fillId="65" borderId="39" applyNumberFormat="0" applyAlignment="0" applyProtection="0"/>
    <xf numFmtId="168"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0"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168" fontId="52" fillId="40" borderId="0" applyNumberFormat="0" applyBorder="0" applyAlignment="0" applyProtection="0"/>
    <xf numFmtId="169" fontId="52" fillId="40" borderId="0" applyNumberFormat="0" applyBorder="0" applyAlignment="0" applyProtection="0"/>
    <xf numFmtId="168"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1" applyNumberFormat="0" applyFill="0" applyAlignment="0" applyProtection="0"/>
    <xf numFmtId="169" fontId="54" fillId="0" borderId="41" applyNumberFormat="0" applyFill="0" applyAlignment="0" applyProtection="0"/>
    <xf numFmtId="0"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168" fontId="54" fillId="0" borderId="41" applyNumberFormat="0" applyFill="0" applyAlignment="0" applyProtection="0"/>
    <xf numFmtId="169" fontId="54" fillId="0" borderId="41" applyNumberFormat="0" applyFill="0" applyAlignment="0" applyProtection="0"/>
    <xf numFmtId="168"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69" fontId="55" fillId="0" borderId="42" applyNumberFormat="0" applyFill="0" applyAlignment="0" applyProtection="0"/>
    <xf numFmtId="0"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168" fontId="55" fillId="0" borderId="42" applyNumberFormat="0" applyFill="0" applyAlignment="0" applyProtection="0"/>
    <xf numFmtId="169" fontId="55" fillId="0" borderId="42" applyNumberFormat="0" applyFill="0" applyAlignment="0" applyProtection="0"/>
    <xf numFmtId="168"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69" fontId="56" fillId="0" borderId="43" applyNumberFormat="0" applyFill="0" applyAlignment="0" applyProtection="0"/>
    <xf numFmtId="0" fontId="56" fillId="0" borderId="43" applyNumberFormat="0" applyFill="0" applyAlignment="0" applyProtection="0"/>
    <xf numFmtId="168" fontId="56" fillId="0" borderId="43" applyNumberFormat="0" applyFill="0" applyAlignment="0" applyProtection="0"/>
    <xf numFmtId="0" fontId="56" fillId="0" borderId="43" applyNumberFormat="0" applyFill="0" applyAlignment="0" applyProtection="0"/>
    <xf numFmtId="168"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68" fontId="56" fillId="0" borderId="43" applyNumberFormat="0" applyFill="0" applyAlignment="0" applyProtection="0"/>
    <xf numFmtId="169" fontId="56" fillId="0" borderId="43" applyNumberFormat="0" applyFill="0" applyAlignment="0" applyProtection="0"/>
    <xf numFmtId="168" fontId="56" fillId="0" borderId="43" applyNumberFormat="0" applyFill="0" applyAlignment="0" applyProtection="0"/>
    <xf numFmtId="168" fontId="56" fillId="0" borderId="43" applyNumberFormat="0" applyFill="0" applyAlignment="0" applyProtection="0"/>
    <xf numFmtId="169" fontId="56" fillId="0" borderId="43" applyNumberFormat="0" applyFill="0" applyAlignment="0" applyProtection="0"/>
    <xf numFmtId="168" fontId="56" fillId="0" borderId="43" applyNumberFormat="0" applyFill="0" applyAlignment="0" applyProtection="0"/>
    <xf numFmtId="168" fontId="56" fillId="0" borderId="43" applyNumberFormat="0" applyFill="0" applyAlignment="0" applyProtection="0"/>
    <xf numFmtId="169" fontId="56" fillId="0" borderId="43" applyNumberFormat="0" applyFill="0" applyAlignment="0" applyProtection="0"/>
    <xf numFmtId="168" fontId="56" fillId="0" borderId="43" applyNumberFormat="0" applyFill="0" applyAlignment="0" applyProtection="0"/>
    <xf numFmtId="168" fontId="56" fillId="0" borderId="43" applyNumberFormat="0" applyFill="0" applyAlignment="0" applyProtection="0"/>
    <xf numFmtId="169" fontId="56" fillId="0" borderId="43" applyNumberFormat="0" applyFill="0" applyAlignment="0" applyProtection="0"/>
    <xf numFmtId="168"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68"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68"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69"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68" fontId="67" fillId="43" borderId="38" applyNumberFormat="0" applyAlignment="0" applyProtection="0"/>
    <xf numFmtId="169" fontId="67" fillId="43" borderId="38" applyNumberFormat="0" applyAlignment="0" applyProtection="0"/>
    <xf numFmtId="168" fontId="67" fillId="43" borderId="38" applyNumberFormat="0" applyAlignment="0" applyProtection="0"/>
    <xf numFmtId="168" fontId="67" fillId="43" borderId="38" applyNumberFormat="0" applyAlignment="0" applyProtection="0"/>
    <xf numFmtId="169" fontId="67" fillId="43" borderId="38" applyNumberFormat="0" applyAlignment="0" applyProtection="0"/>
    <xf numFmtId="168" fontId="67" fillId="43" borderId="38" applyNumberFormat="0" applyAlignment="0" applyProtection="0"/>
    <xf numFmtId="168" fontId="67" fillId="43" borderId="38" applyNumberFormat="0" applyAlignment="0" applyProtection="0"/>
    <xf numFmtId="169" fontId="67" fillId="43" borderId="38" applyNumberFormat="0" applyAlignment="0" applyProtection="0"/>
    <xf numFmtId="168" fontId="67" fillId="43" borderId="38" applyNumberFormat="0" applyAlignment="0" applyProtection="0"/>
    <xf numFmtId="168" fontId="67" fillId="43" borderId="38" applyNumberFormat="0" applyAlignment="0" applyProtection="0"/>
    <xf numFmtId="169" fontId="67" fillId="43" borderId="38" applyNumberFormat="0" applyAlignment="0" applyProtection="0"/>
    <xf numFmtId="168"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68" fontId="70" fillId="0" borderId="44" applyNumberFormat="0" applyFill="0" applyAlignment="0" applyProtection="0"/>
    <xf numFmtId="168" fontId="70" fillId="0" borderId="44" applyNumberFormat="0" applyFill="0" applyAlignment="0" applyProtection="0"/>
    <xf numFmtId="169"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68" fontId="70" fillId="0" borderId="44" applyNumberFormat="0" applyFill="0" applyAlignment="0" applyProtection="0"/>
    <xf numFmtId="169" fontId="70" fillId="0" borderId="44" applyNumberFormat="0" applyFill="0" applyAlignment="0" applyProtection="0"/>
    <xf numFmtId="168" fontId="70" fillId="0" borderId="44" applyNumberFormat="0" applyFill="0" applyAlignment="0" applyProtection="0"/>
    <xf numFmtId="168" fontId="70" fillId="0" borderId="44" applyNumberFormat="0" applyFill="0" applyAlignment="0" applyProtection="0"/>
    <xf numFmtId="169" fontId="70" fillId="0" borderId="44" applyNumberFormat="0" applyFill="0" applyAlignment="0" applyProtection="0"/>
    <xf numFmtId="168" fontId="70" fillId="0" borderId="44" applyNumberFormat="0" applyFill="0" applyAlignment="0" applyProtection="0"/>
    <xf numFmtId="168" fontId="70" fillId="0" borderId="44" applyNumberFormat="0" applyFill="0" applyAlignment="0" applyProtection="0"/>
    <xf numFmtId="169" fontId="70" fillId="0" borderId="44" applyNumberFormat="0" applyFill="0" applyAlignment="0" applyProtection="0"/>
    <xf numFmtId="168" fontId="70" fillId="0" borderId="44" applyNumberFormat="0" applyFill="0" applyAlignment="0" applyProtection="0"/>
    <xf numFmtId="168" fontId="70" fillId="0" borderId="44" applyNumberFormat="0" applyFill="0" applyAlignment="0" applyProtection="0"/>
    <xf numFmtId="169" fontId="70" fillId="0" borderId="44" applyNumberFormat="0" applyFill="0" applyAlignment="0" applyProtection="0"/>
    <xf numFmtId="168" fontId="70" fillId="0" borderId="44" applyNumberFormat="0" applyFill="0" applyAlignment="0" applyProtection="0"/>
    <xf numFmtId="0" fontId="68"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168" fontId="73" fillId="73" borderId="0" applyNumberFormat="0" applyBorder="0" applyAlignment="0" applyProtection="0"/>
    <xf numFmtId="169" fontId="73" fillId="73" borderId="0" applyNumberFormat="0" applyBorder="0" applyAlignment="0" applyProtection="0"/>
    <xf numFmtId="168" fontId="73" fillId="73" borderId="0" applyNumberFormat="0" applyBorder="0" applyAlignment="0" applyProtection="0"/>
    <xf numFmtId="0" fontId="71" fillId="73" borderId="0" applyNumberFormat="0" applyBorder="0" applyAlignment="0" applyProtection="0"/>
    <xf numFmtId="1" fontId="74" fillId="0" borderId="0" applyProtection="0"/>
    <xf numFmtId="168" fontId="25" fillId="0" borderId="45"/>
    <xf numFmtId="169" fontId="25" fillId="0" borderId="45"/>
    <xf numFmtId="168"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68"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68"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69"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1" fillId="0" borderId="0"/>
    <xf numFmtId="0" fontId="81" fillId="0" borderId="0"/>
    <xf numFmtId="168"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68"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68"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69"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68" fontId="84" fillId="64" borderId="47" applyNumberFormat="0" applyAlignment="0" applyProtection="0"/>
    <xf numFmtId="169" fontId="84" fillId="64" borderId="47" applyNumberFormat="0" applyAlignment="0" applyProtection="0"/>
    <xf numFmtId="168" fontId="84" fillId="64" borderId="47" applyNumberFormat="0" applyAlignment="0" applyProtection="0"/>
    <xf numFmtId="168" fontId="84" fillId="64" borderId="47" applyNumberFormat="0" applyAlignment="0" applyProtection="0"/>
    <xf numFmtId="169" fontId="84" fillId="64" borderId="47" applyNumberFormat="0" applyAlignment="0" applyProtection="0"/>
    <xf numFmtId="168" fontId="84" fillId="64" borderId="47" applyNumberFormat="0" applyAlignment="0" applyProtection="0"/>
    <xf numFmtId="168" fontId="84" fillId="64" borderId="47" applyNumberFormat="0" applyAlignment="0" applyProtection="0"/>
    <xf numFmtId="169" fontId="84" fillId="64" borderId="47" applyNumberFormat="0" applyAlignment="0" applyProtection="0"/>
    <xf numFmtId="168" fontId="84" fillId="64" borderId="47" applyNumberFormat="0" applyAlignment="0" applyProtection="0"/>
    <xf numFmtId="168" fontId="84" fillId="64" borderId="47" applyNumberFormat="0" applyAlignment="0" applyProtection="0"/>
    <xf numFmtId="169" fontId="84" fillId="64" borderId="47" applyNumberFormat="0" applyAlignment="0" applyProtection="0"/>
    <xf numFmtId="168" fontId="84" fillId="64" borderId="47" applyNumberFormat="0" applyAlignment="0" applyProtection="0"/>
    <xf numFmtId="0" fontId="82" fillId="64" borderId="47"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68"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68"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69"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68" fontId="93" fillId="0" borderId="48" applyNumberFormat="0" applyFill="0" applyAlignment="0" applyProtection="0"/>
    <xf numFmtId="169" fontId="93" fillId="0" borderId="48" applyNumberFormat="0" applyFill="0" applyAlignment="0" applyProtection="0"/>
    <xf numFmtId="168" fontId="93" fillId="0" borderId="48" applyNumberFormat="0" applyFill="0" applyAlignment="0" applyProtection="0"/>
    <xf numFmtId="168" fontId="93" fillId="0" borderId="48" applyNumberFormat="0" applyFill="0" applyAlignment="0" applyProtection="0"/>
    <xf numFmtId="169" fontId="93" fillId="0" borderId="48" applyNumberFormat="0" applyFill="0" applyAlignment="0" applyProtection="0"/>
    <xf numFmtId="168" fontId="93" fillId="0" borderId="48" applyNumberFormat="0" applyFill="0" applyAlignment="0" applyProtection="0"/>
    <xf numFmtId="168" fontId="93" fillId="0" borderId="48" applyNumberFormat="0" applyFill="0" applyAlignment="0" applyProtection="0"/>
    <xf numFmtId="169" fontId="93" fillId="0" borderId="48" applyNumberFormat="0" applyFill="0" applyAlignment="0" applyProtection="0"/>
    <xf numFmtId="168" fontId="93" fillId="0" borderId="48" applyNumberFormat="0" applyFill="0" applyAlignment="0" applyProtection="0"/>
    <xf numFmtId="168" fontId="93" fillId="0" borderId="48" applyNumberFormat="0" applyFill="0" applyAlignment="0" applyProtection="0"/>
    <xf numFmtId="169" fontId="93" fillId="0" borderId="48" applyNumberFormat="0" applyFill="0" applyAlignment="0" applyProtection="0"/>
    <xf numFmtId="168" fontId="93" fillId="0" borderId="48" applyNumberFormat="0" applyFill="0" applyAlignment="0" applyProtection="0"/>
    <xf numFmtId="0" fontId="46" fillId="0" borderId="48" applyNumberFormat="0" applyFill="0" applyAlignment="0" applyProtection="0"/>
    <xf numFmtId="0" fontId="24" fillId="0" borderId="49"/>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4" applyNumberFormat="0" applyFill="0" applyAlignment="0" applyProtection="0"/>
    <xf numFmtId="168" fontId="93" fillId="0" borderId="104" applyNumberFormat="0" applyFill="0" applyAlignment="0" applyProtection="0"/>
    <xf numFmtId="169" fontId="93" fillId="0" borderId="104" applyNumberFormat="0" applyFill="0" applyAlignment="0" applyProtection="0"/>
    <xf numFmtId="168" fontId="93" fillId="0" borderId="104" applyNumberFormat="0" applyFill="0" applyAlignment="0" applyProtection="0"/>
    <xf numFmtId="168" fontId="93" fillId="0" borderId="104" applyNumberFormat="0" applyFill="0" applyAlignment="0" applyProtection="0"/>
    <xf numFmtId="169" fontId="93" fillId="0" borderId="104" applyNumberFormat="0" applyFill="0" applyAlignment="0" applyProtection="0"/>
    <xf numFmtId="168" fontId="93" fillId="0" borderId="104" applyNumberFormat="0" applyFill="0" applyAlignment="0" applyProtection="0"/>
    <xf numFmtId="168" fontId="93" fillId="0" borderId="104" applyNumberFormat="0" applyFill="0" applyAlignment="0" applyProtection="0"/>
    <xf numFmtId="169" fontId="93" fillId="0" borderId="104" applyNumberFormat="0" applyFill="0" applyAlignment="0" applyProtection="0"/>
    <xf numFmtId="168" fontId="93" fillId="0" borderId="104" applyNumberFormat="0" applyFill="0" applyAlignment="0" applyProtection="0"/>
    <xf numFmtId="168" fontId="93" fillId="0" borderId="104" applyNumberFormat="0" applyFill="0" applyAlignment="0" applyProtection="0"/>
    <xf numFmtId="169" fontId="93" fillId="0" borderId="104" applyNumberFormat="0" applyFill="0" applyAlignment="0" applyProtection="0"/>
    <xf numFmtId="168" fontId="93"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169" fontId="93"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168" fontId="93"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168" fontId="93"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0" fontId="46" fillId="0" borderId="104" applyNumberFormat="0" applyFill="0" applyAlignment="0" applyProtection="0"/>
    <xf numFmtId="188" fontId="2" fillId="70" borderId="98" applyFont="0">
      <alignment horizontal="right" vertical="center"/>
    </xf>
    <xf numFmtId="3" fontId="2" fillId="70" borderId="98" applyFont="0">
      <alignment horizontal="right" vertical="center"/>
    </xf>
    <xf numFmtId="0" fontId="82" fillId="64" borderId="103" applyNumberFormat="0" applyAlignment="0" applyProtection="0"/>
    <xf numFmtId="168" fontId="84" fillId="64" borderId="103" applyNumberFormat="0" applyAlignment="0" applyProtection="0"/>
    <xf numFmtId="169" fontId="84" fillId="64" borderId="103" applyNumberFormat="0" applyAlignment="0" applyProtection="0"/>
    <xf numFmtId="168" fontId="84" fillId="64" borderId="103" applyNumberFormat="0" applyAlignment="0" applyProtection="0"/>
    <xf numFmtId="168" fontId="84" fillId="64" borderId="103" applyNumberFormat="0" applyAlignment="0" applyProtection="0"/>
    <xf numFmtId="169" fontId="84" fillId="64" borderId="103" applyNumberFormat="0" applyAlignment="0" applyProtection="0"/>
    <xf numFmtId="168" fontId="84" fillId="64" borderId="103" applyNumberFormat="0" applyAlignment="0" applyProtection="0"/>
    <xf numFmtId="168" fontId="84" fillId="64" borderId="103" applyNumberFormat="0" applyAlignment="0" applyProtection="0"/>
    <xf numFmtId="169" fontId="84" fillId="64" borderId="103" applyNumberFormat="0" applyAlignment="0" applyProtection="0"/>
    <xf numFmtId="168" fontId="84" fillId="64" borderId="103" applyNumberFormat="0" applyAlignment="0" applyProtection="0"/>
    <xf numFmtId="168" fontId="84" fillId="64" borderId="103" applyNumberFormat="0" applyAlignment="0" applyProtection="0"/>
    <xf numFmtId="169" fontId="84" fillId="64" borderId="103" applyNumberFormat="0" applyAlignment="0" applyProtection="0"/>
    <xf numFmtId="168" fontId="84"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169" fontId="84"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168" fontId="84"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168" fontId="84"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0" fontId="82" fillId="64" borderId="103" applyNumberFormat="0" applyAlignment="0" applyProtection="0"/>
    <xf numFmtId="3" fontId="2" fillId="75" borderId="98" applyFont="0">
      <alignment horizontal="right" vertical="center"/>
      <protection locked="0"/>
    </xf>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 fillId="74" borderId="102" applyNumberFormat="0" applyFont="0" applyAlignment="0" applyProtection="0"/>
    <xf numFmtId="0" fontId="26" fillId="74" borderId="102" applyNumberFormat="0" applyFont="0" applyAlignment="0" applyProtection="0"/>
    <xf numFmtId="0" fontId="2" fillId="74" borderId="102" applyNumberFormat="0" applyFont="0" applyAlignment="0" applyProtection="0"/>
    <xf numFmtId="0" fontId="2"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0" fontId="26" fillId="74" borderId="102" applyNumberFormat="0" applyFont="0" applyAlignment="0" applyProtection="0"/>
    <xf numFmtId="3" fontId="2" fillId="72" borderId="98" applyFont="0">
      <alignment horizontal="right" vertical="center"/>
      <protection locked="0"/>
    </xf>
    <xf numFmtId="0" fontId="65" fillId="43" borderId="101" applyNumberFormat="0" applyAlignment="0" applyProtection="0"/>
    <xf numFmtId="168" fontId="67" fillId="43" borderId="101" applyNumberFormat="0" applyAlignment="0" applyProtection="0"/>
    <xf numFmtId="169" fontId="67" fillId="43" borderId="101" applyNumberFormat="0" applyAlignment="0" applyProtection="0"/>
    <xf numFmtId="168" fontId="67" fillId="43" borderId="101" applyNumberFormat="0" applyAlignment="0" applyProtection="0"/>
    <xf numFmtId="168" fontId="67" fillId="43" borderId="101" applyNumberFormat="0" applyAlignment="0" applyProtection="0"/>
    <xf numFmtId="169" fontId="67" fillId="43" borderId="101" applyNumberFormat="0" applyAlignment="0" applyProtection="0"/>
    <xf numFmtId="168" fontId="67" fillId="43" borderId="101" applyNumberFormat="0" applyAlignment="0" applyProtection="0"/>
    <xf numFmtId="168" fontId="67" fillId="43" borderId="101" applyNumberFormat="0" applyAlignment="0" applyProtection="0"/>
    <xf numFmtId="169" fontId="67" fillId="43" borderId="101" applyNumberFormat="0" applyAlignment="0" applyProtection="0"/>
    <xf numFmtId="168" fontId="67" fillId="43" borderId="101" applyNumberFormat="0" applyAlignment="0" applyProtection="0"/>
    <xf numFmtId="168" fontId="67" fillId="43" borderId="101" applyNumberFormat="0" applyAlignment="0" applyProtection="0"/>
    <xf numFmtId="169" fontId="67" fillId="43" borderId="101" applyNumberFormat="0" applyAlignment="0" applyProtection="0"/>
    <xf numFmtId="168" fontId="67"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169" fontId="67"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168" fontId="67"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168" fontId="67"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65" fillId="43" borderId="101" applyNumberFormat="0" applyAlignment="0" applyProtection="0"/>
    <xf numFmtId="0" fontId="2" fillId="71" borderId="99" applyNumberFormat="0" applyFont="0" applyBorder="0" applyProtection="0">
      <alignment horizontal="left" vertical="center"/>
    </xf>
    <xf numFmtId="9" fontId="2" fillId="71" borderId="98" applyFont="0" applyProtection="0">
      <alignment horizontal="right" vertical="center"/>
    </xf>
    <xf numFmtId="3" fontId="2" fillId="71" borderId="98" applyFont="0" applyProtection="0">
      <alignment horizontal="right" vertical="center"/>
    </xf>
    <xf numFmtId="0" fontId="61" fillId="70" borderId="99" applyFont="0" applyBorder="0">
      <alignment horizontal="center" wrapText="1"/>
    </xf>
    <xf numFmtId="168" fontId="53" fillId="0" borderId="96">
      <alignment horizontal="left" vertical="center"/>
    </xf>
    <xf numFmtId="0" fontId="53" fillId="0" borderId="96">
      <alignment horizontal="left" vertical="center"/>
    </xf>
    <xf numFmtId="0" fontId="53" fillId="0" borderId="96">
      <alignment horizontal="left" vertical="center"/>
    </xf>
    <xf numFmtId="0" fontId="2" fillId="69" borderId="98" applyNumberFormat="0" applyFont="0" applyBorder="0" applyProtection="0">
      <alignment horizontal="center" vertical="center"/>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5" fillId="0" borderId="98" applyNumberFormat="0" applyAlignment="0">
      <alignment horizontal="right"/>
      <protection locked="0"/>
    </xf>
    <xf numFmtId="0" fontId="37" fillId="64" borderId="101" applyNumberFormat="0" applyAlignment="0" applyProtection="0"/>
    <xf numFmtId="168" fontId="39" fillId="64" borderId="101" applyNumberFormat="0" applyAlignment="0" applyProtection="0"/>
    <xf numFmtId="169" fontId="39" fillId="64" borderId="101" applyNumberFormat="0" applyAlignment="0" applyProtection="0"/>
    <xf numFmtId="168" fontId="39" fillId="64" borderId="101" applyNumberFormat="0" applyAlignment="0" applyProtection="0"/>
    <xf numFmtId="168" fontId="39" fillId="64" borderId="101" applyNumberFormat="0" applyAlignment="0" applyProtection="0"/>
    <xf numFmtId="169" fontId="39" fillId="64" borderId="101" applyNumberFormat="0" applyAlignment="0" applyProtection="0"/>
    <xf numFmtId="168" fontId="39" fillId="64" borderId="101" applyNumberFormat="0" applyAlignment="0" applyProtection="0"/>
    <xf numFmtId="168" fontId="39" fillId="64" borderId="101" applyNumberFormat="0" applyAlignment="0" applyProtection="0"/>
    <xf numFmtId="169" fontId="39" fillId="64" borderId="101" applyNumberFormat="0" applyAlignment="0" applyProtection="0"/>
    <xf numFmtId="168" fontId="39" fillId="64" borderId="101" applyNumberFormat="0" applyAlignment="0" applyProtection="0"/>
    <xf numFmtId="168" fontId="39" fillId="64" borderId="101" applyNumberFormat="0" applyAlignment="0" applyProtection="0"/>
    <xf numFmtId="169" fontId="39" fillId="64" borderId="101" applyNumberFormat="0" applyAlignment="0" applyProtection="0"/>
    <xf numFmtId="168" fontId="39"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169" fontId="39"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168" fontId="39"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168" fontId="39"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37" fillId="64" borderId="101" applyNumberFormat="0" applyAlignment="0" applyProtection="0"/>
    <xf numFmtId="0" fontId="1" fillId="0" borderId="0"/>
    <xf numFmtId="169" fontId="25" fillId="37" borderId="0"/>
    <xf numFmtId="0" fontId="2" fillId="0" borderId="0">
      <alignment vertical="center"/>
    </xf>
    <xf numFmtId="166" fontId="1" fillId="0" borderId="0" applyFont="0" applyFill="0" applyBorder="0" applyAlignment="0" applyProtection="0"/>
    <xf numFmtId="0" fontId="128" fillId="0" borderId="0"/>
  </cellStyleXfs>
  <cellXfs count="961">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0" fontId="9" fillId="0" borderId="3" xfId="13" applyFont="1" applyFill="1" applyBorder="1" applyAlignment="1" applyProtection="1">
      <alignment horizontal="left" vertical="center"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2"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5" xfId="0" applyNumberFormat="1" applyFont="1" applyFill="1" applyBorder="1" applyAlignment="1">
      <alignment horizontal="right" vertical="center"/>
    </xf>
    <xf numFmtId="49" fontId="105" fillId="0" borderId="78"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3"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3" fontId="0" fillId="36" borderId="18" xfId="0" applyNumberFormat="1" applyFill="1" applyBorder="1" applyAlignment="1">
      <alignment horizontal="center" vertical="center"/>
    </xf>
    <xf numFmtId="193" fontId="0" fillId="0" borderId="20" xfId="0" applyNumberFormat="1" applyBorder="1" applyAlignment="1"/>
    <xf numFmtId="193" fontId="0" fillId="36" borderId="20" xfId="0" applyNumberFormat="1" applyFill="1" applyBorder="1" applyAlignment="1">
      <alignment horizontal="center" vertical="center" wrapText="1"/>
    </xf>
    <xf numFmtId="193" fontId="0" fillId="36" borderId="24" xfId="0" applyNumberFormat="1" applyFill="1" applyBorder="1" applyAlignment="1">
      <alignment horizontal="center" vertical="center" wrapText="1"/>
    </xf>
    <xf numFmtId="193" fontId="4" fillId="36" borderId="23" xfId="0" applyNumberFormat="1" applyFont="1" applyFill="1" applyBorder="1"/>
    <xf numFmtId="193"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67" fontId="4" fillId="0" borderId="20" xfId="0" applyNumberFormat="1" applyFont="1" applyBorder="1" applyAlignment="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7" borderId="0" xfId="20" applyBorder="1"/>
    <xf numFmtId="169" fontId="25" fillId="37" borderId="91" xfId="20" applyBorder="1"/>
    <xf numFmtId="0" fontId="4" fillId="0" borderId="7" xfId="0" applyFont="1" applyFill="1" applyBorder="1" applyAlignment="1">
      <alignment vertical="center"/>
    </xf>
    <xf numFmtId="0" fontId="4" fillId="0" borderId="98" xfId="0" applyFont="1" applyFill="1" applyBorder="1" applyAlignment="1">
      <alignment vertical="center"/>
    </xf>
    <xf numFmtId="0" fontId="6" fillId="0" borderId="98" xfId="0" applyFont="1" applyFill="1" applyBorder="1" applyAlignment="1">
      <alignment vertical="center"/>
    </xf>
    <xf numFmtId="0" fontId="4" fillId="0" borderId="17" xfId="0" applyFont="1" applyFill="1" applyBorder="1" applyAlignment="1">
      <alignment vertical="center"/>
    </xf>
    <xf numFmtId="0" fontId="4" fillId="0" borderId="93" xfId="0" applyFont="1" applyFill="1" applyBorder="1" applyAlignment="1">
      <alignment vertical="center"/>
    </xf>
    <xf numFmtId="0" fontId="4" fillId="0" borderId="95" xfId="0" applyFont="1" applyFill="1" applyBorder="1" applyAlignment="1">
      <alignment vertical="center"/>
    </xf>
    <xf numFmtId="0" fontId="4" fillId="0" borderId="16"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108" xfId="0" applyFont="1" applyFill="1" applyBorder="1" applyAlignment="1">
      <alignment horizontal="center" vertical="center"/>
    </xf>
    <xf numFmtId="169" fontId="25" fillId="37" borderId="29" xfId="20" applyBorder="1"/>
    <xf numFmtId="169" fontId="25" fillId="37" borderId="110" xfId="20" applyBorder="1"/>
    <xf numFmtId="169" fontId="25" fillId="37" borderId="55" xfId="20"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6" xfId="0" applyFont="1" applyFill="1" applyBorder="1" applyAlignment="1">
      <alignment vertical="center"/>
    </xf>
    <xf numFmtId="0" fontId="14" fillId="3" borderId="111" xfId="0" applyFont="1" applyFill="1" applyBorder="1" applyAlignment="1">
      <alignment horizontal="left"/>
    </xf>
    <xf numFmtId="0" fontId="14" fillId="3" borderId="112" xfId="0" applyFont="1" applyFill="1" applyBorder="1" applyAlignment="1">
      <alignment horizontal="left"/>
    </xf>
    <xf numFmtId="0" fontId="4" fillId="0" borderId="0" xfId="0" applyFont="1"/>
    <xf numFmtId="0" fontId="4" fillId="0" borderId="0" xfId="0" applyFont="1" applyFill="1"/>
    <xf numFmtId="0" fontId="4" fillId="0" borderId="98" xfId="0" applyFont="1" applyFill="1" applyBorder="1" applyAlignment="1">
      <alignment horizontal="center" vertical="center" wrapText="1"/>
    </xf>
    <xf numFmtId="0" fontId="105" fillId="0" borderId="85" xfId="0" applyFont="1" applyFill="1" applyBorder="1" applyAlignment="1">
      <alignment horizontal="right" vertical="center"/>
    </xf>
    <xf numFmtId="0" fontId="4" fillId="0" borderId="113" xfId="0" applyFont="1" applyFill="1" applyBorder="1" applyAlignment="1">
      <alignment horizontal="center" vertical="center" wrapText="1"/>
    </xf>
    <xf numFmtId="0" fontId="6" fillId="3" borderId="114" xfId="0" applyFont="1" applyFill="1" applyBorder="1" applyAlignment="1">
      <alignment vertical="center"/>
    </xf>
    <xf numFmtId="0" fontId="4" fillId="3" borderId="21" xfId="0" applyFont="1" applyFill="1" applyBorder="1" applyAlignment="1">
      <alignment vertical="center"/>
    </xf>
    <xf numFmtId="0" fontId="4" fillId="0" borderId="115" xfId="0" applyFont="1" applyFill="1" applyBorder="1" applyAlignment="1">
      <alignment horizontal="center" vertical="center"/>
    </xf>
    <xf numFmtId="0" fontId="6" fillId="0" borderId="23" xfId="0" applyFont="1" applyFill="1" applyBorder="1" applyAlignment="1">
      <alignment vertical="center"/>
    </xf>
    <xf numFmtId="169" fontId="25" fillId="37" borderId="25" xfId="20" applyBorder="1"/>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5" xfId="0" applyBorder="1"/>
    <xf numFmtId="0" fontId="0" fillId="0" borderId="22" xfId="0" applyBorder="1"/>
    <xf numFmtId="0" fontId="6" fillId="36" borderId="116" xfId="0" applyFont="1" applyFill="1" applyBorder="1" applyAlignment="1">
      <alignment vertical="center"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5" xfId="0" applyFont="1" applyFill="1" applyBorder="1" applyAlignment="1">
      <alignment horizontal="left" vertical="center" wrapText="1"/>
    </xf>
    <xf numFmtId="0" fontId="6" fillId="36" borderId="98" xfId="0" applyFont="1" applyFill="1" applyBorder="1" applyAlignment="1">
      <alignment horizontal="left" vertical="center" wrapText="1"/>
    </xf>
    <xf numFmtId="0" fontId="6" fillId="36" borderId="113" xfId="0" applyFont="1" applyFill="1" applyBorder="1" applyAlignment="1">
      <alignment horizontal="left" vertical="center" wrapText="1"/>
    </xf>
    <xf numFmtId="0" fontId="4" fillId="0" borderId="115" xfId="0" applyFont="1" applyFill="1" applyBorder="1" applyAlignment="1">
      <alignment horizontal="right" vertical="center" wrapText="1"/>
    </xf>
    <xf numFmtId="0" fontId="4" fillId="0" borderId="98" xfId="0" applyFont="1" applyFill="1" applyBorder="1" applyAlignment="1">
      <alignment horizontal="left" vertical="center" wrapText="1"/>
    </xf>
    <xf numFmtId="0" fontId="108" fillId="0" borderId="115" xfId="0" applyFont="1" applyFill="1" applyBorder="1" applyAlignment="1">
      <alignment horizontal="right" vertical="center" wrapText="1"/>
    </xf>
    <xf numFmtId="0" fontId="108" fillId="0" borderId="98" xfId="0" applyFont="1" applyFill="1" applyBorder="1" applyAlignment="1">
      <alignment horizontal="left" vertical="center" wrapText="1"/>
    </xf>
    <xf numFmtId="0" fontId="6" fillId="0" borderId="115"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2" xfId="5" applyNumberFormat="1" applyFont="1" applyFill="1" applyBorder="1" applyAlignment="1" applyProtection="1">
      <alignment horizontal="left" vertical="center"/>
      <protection locked="0"/>
    </xf>
    <xf numFmtId="0" fontId="110" fillId="0" borderId="23" xfId="9" applyFont="1" applyFill="1" applyBorder="1" applyAlignment="1" applyProtection="1">
      <alignment horizontal="left" vertical="center" wrapText="1"/>
      <protection locked="0"/>
    </xf>
    <xf numFmtId="0" fontId="19" fillId="0" borderId="115" xfId="0" applyFont="1" applyBorder="1" applyAlignment="1">
      <alignment horizontal="center" vertical="center" wrapText="1"/>
    </xf>
    <xf numFmtId="3" fontId="20" fillId="36" borderId="98" xfId="0" applyNumberFormat="1" applyFont="1" applyFill="1" applyBorder="1" applyAlignment="1">
      <alignment vertical="center" wrapText="1"/>
    </xf>
    <xf numFmtId="3" fontId="20" fillId="36" borderId="113"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8" fillId="0" borderId="115" xfId="0" applyNumberFormat="1" applyFont="1" applyFill="1" applyBorder="1" applyAlignment="1">
      <alignment horizontal="right" vertical="center" wrapText="1"/>
    </xf>
    <xf numFmtId="0" fontId="7" fillId="3" borderId="98" xfId="20960" applyFont="1" applyFill="1" applyBorder="1" applyAlignment="1" applyProtection="1"/>
    <xf numFmtId="0" fontId="102" fillId="0" borderId="98" xfId="20960" applyFont="1" applyFill="1" applyBorder="1" applyAlignment="1" applyProtection="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8" fillId="0" borderId="98" xfId="0" applyNumberFormat="1" applyFont="1" applyFill="1" applyBorder="1" applyAlignment="1">
      <alignment horizontal="right" vertical="center" wrapText="1"/>
    </xf>
    <xf numFmtId="0" fontId="11" fillId="0" borderId="98" xfId="17" applyFill="1" applyBorder="1" applyAlignment="1" applyProtection="1">
      <alignment horizontal="left" vertical="center"/>
    </xf>
    <xf numFmtId="0" fontId="4" fillId="0" borderId="98" xfId="0" applyFont="1" applyFill="1" applyBorder="1"/>
    <xf numFmtId="0" fontId="19" fillId="0" borderId="115" xfId="0" applyFont="1" applyFill="1" applyBorder="1" applyAlignment="1">
      <alignment horizontal="center" vertical="center" wrapText="1"/>
    </xf>
    <xf numFmtId="0" fontId="111" fillId="78" borderId="99" xfId="21412" applyFont="1" applyFill="1" applyBorder="1" applyAlignment="1" applyProtection="1">
      <alignment vertical="center" wrapText="1"/>
      <protection locked="0"/>
    </xf>
    <xf numFmtId="0" fontId="112" fillId="70" borderId="93" xfId="21412" applyFont="1" applyFill="1" applyBorder="1" applyAlignment="1" applyProtection="1">
      <alignment horizontal="center" vertical="center"/>
      <protection locked="0"/>
    </xf>
    <xf numFmtId="0" fontId="111" fillId="79" borderId="98" xfId="21412" applyFont="1" applyFill="1" applyBorder="1" applyAlignment="1" applyProtection="1">
      <alignment horizontal="center" vertical="center"/>
      <protection locked="0"/>
    </xf>
    <xf numFmtId="0" fontId="111" fillId="78" borderId="99" xfId="21412" applyFont="1" applyFill="1" applyBorder="1" applyAlignment="1" applyProtection="1">
      <alignment vertical="center"/>
      <protection locked="0"/>
    </xf>
    <xf numFmtId="0" fontId="113" fillId="70" borderId="93" xfId="21412" applyFont="1" applyFill="1" applyBorder="1" applyAlignment="1" applyProtection="1">
      <alignment horizontal="center" vertical="center"/>
      <protection locked="0"/>
    </xf>
    <xf numFmtId="0" fontId="113" fillId="3" borderId="93" xfId="21412" applyFont="1" applyFill="1" applyBorder="1" applyAlignment="1" applyProtection="1">
      <alignment horizontal="center" vertical="center"/>
      <protection locked="0"/>
    </xf>
    <xf numFmtId="0" fontId="113" fillId="0" borderId="93" xfId="21412" applyFont="1" applyFill="1" applyBorder="1" applyAlignment="1" applyProtection="1">
      <alignment horizontal="center" vertical="center"/>
      <protection locked="0"/>
    </xf>
    <xf numFmtId="0" fontId="114" fillId="79" borderId="98" xfId="21412" applyFont="1" applyFill="1" applyBorder="1" applyAlignment="1" applyProtection="1">
      <alignment horizontal="center" vertical="center"/>
      <protection locked="0"/>
    </xf>
    <xf numFmtId="0" fontId="111" fillId="78" borderId="99" xfId="21412" applyFont="1" applyFill="1" applyBorder="1" applyAlignment="1" applyProtection="1">
      <alignment horizontal="center" vertical="center"/>
      <protection locked="0"/>
    </xf>
    <xf numFmtId="0" fontId="61" fillId="78" borderId="99" xfId="21412" applyFont="1" applyFill="1" applyBorder="1" applyAlignment="1" applyProtection="1">
      <alignment vertical="center"/>
      <protection locked="0"/>
    </xf>
    <xf numFmtId="0" fontId="113" fillId="70" borderId="98" xfId="21412" applyFont="1" applyFill="1" applyBorder="1" applyAlignment="1" applyProtection="1">
      <alignment horizontal="center" vertical="center"/>
      <protection locked="0"/>
    </xf>
    <xf numFmtId="0" fontId="35" fillId="70" borderId="98" xfId="21412" applyFont="1" applyFill="1" applyBorder="1" applyAlignment="1" applyProtection="1">
      <alignment horizontal="center" vertical="center"/>
      <protection locked="0"/>
    </xf>
    <xf numFmtId="0" fontId="61" fillId="78" borderId="97" xfId="21412" applyFont="1" applyFill="1" applyBorder="1" applyAlignment="1" applyProtection="1">
      <alignment vertical="center"/>
      <protection locked="0"/>
    </xf>
    <xf numFmtId="0" fontId="112" fillId="0" borderId="97" xfId="21412" applyFont="1" applyFill="1" applyBorder="1" applyAlignment="1" applyProtection="1">
      <alignment horizontal="left" vertical="center" wrapText="1"/>
      <protection locked="0"/>
    </xf>
    <xf numFmtId="164" fontId="112" fillId="0" borderId="98" xfId="948" applyNumberFormat="1" applyFont="1" applyFill="1" applyBorder="1" applyAlignment="1" applyProtection="1">
      <alignment horizontal="right" vertical="center"/>
      <protection locked="0"/>
    </xf>
    <xf numFmtId="0" fontId="111" fillId="79" borderId="97" xfId="21412" applyFont="1" applyFill="1" applyBorder="1" applyAlignment="1" applyProtection="1">
      <alignment vertical="top" wrapText="1"/>
      <protection locked="0"/>
    </xf>
    <xf numFmtId="164" fontId="112" fillId="79" borderId="98" xfId="948" applyNumberFormat="1" applyFont="1" applyFill="1" applyBorder="1" applyAlignment="1" applyProtection="1">
      <alignment horizontal="right" vertical="center"/>
    </xf>
    <xf numFmtId="164" fontId="61" fillId="78" borderId="97" xfId="948" applyNumberFormat="1" applyFont="1" applyFill="1" applyBorder="1" applyAlignment="1" applyProtection="1">
      <alignment horizontal="right" vertical="center"/>
      <protection locked="0"/>
    </xf>
    <xf numFmtId="0" fontId="112" fillId="70" borderId="97" xfId="21412" applyFont="1" applyFill="1" applyBorder="1" applyAlignment="1" applyProtection="1">
      <alignment vertical="center" wrapText="1"/>
      <protection locked="0"/>
    </xf>
    <xf numFmtId="0" fontId="112" fillId="70" borderId="97" xfId="21412" applyFont="1" applyFill="1" applyBorder="1" applyAlignment="1" applyProtection="1">
      <alignment horizontal="left" vertical="center" wrapText="1"/>
      <protection locked="0"/>
    </xf>
    <xf numFmtId="0" fontId="112" fillId="0" borderId="97" xfId="21412" applyFont="1" applyFill="1" applyBorder="1" applyAlignment="1" applyProtection="1">
      <alignment vertical="center" wrapText="1"/>
      <protection locked="0"/>
    </xf>
    <xf numFmtId="0" fontId="112" fillId="3" borderId="97" xfId="21412" applyFont="1" applyFill="1" applyBorder="1" applyAlignment="1" applyProtection="1">
      <alignment horizontal="left" vertical="center" wrapText="1"/>
      <protection locked="0"/>
    </xf>
    <xf numFmtId="0" fontId="111" fillId="79" borderId="97" xfId="21412" applyFont="1" applyFill="1" applyBorder="1" applyAlignment="1" applyProtection="1">
      <alignment vertical="center" wrapText="1"/>
      <protection locked="0"/>
    </xf>
    <xf numFmtId="164" fontId="111" fillId="78" borderId="97" xfId="948" applyNumberFormat="1" applyFont="1" applyFill="1" applyBorder="1" applyAlignment="1" applyProtection="1">
      <alignment horizontal="right" vertical="center"/>
      <protection locked="0"/>
    </xf>
    <xf numFmtId="164" fontId="112" fillId="3" borderId="98" xfId="948" applyNumberFormat="1" applyFont="1" applyFill="1" applyBorder="1" applyAlignment="1" applyProtection="1">
      <alignment horizontal="right" vertical="center"/>
      <protection locked="0"/>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6" borderId="98" xfId="0" applyNumberFormat="1" applyFont="1" applyFill="1" applyBorder="1" applyAlignment="1">
      <alignment horizontal="left" vertical="center" wrapText="1"/>
    </xf>
    <xf numFmtId="10" fontId="108" fillId="0" borderId="98" xfId="20961" applyNumberFormat="1" applyFont="1" applyFill="1" applyBorder="1" applyAlignment="1">
      <alignment horizontal="left" vertical="center" wrapText="1"/>
    </xf>
    <xf numFmtId="10" fontId="6" fillId="36" borderId="98" xfId="20961" applyNumberFormat="1" applyFont="1" applyFill="1" applyBorder="1" applyAlignment="1">
      <alignment horizontal="left" vertical="center" wrapText="1"/>
    </xf>
    <xf numFmtId="10" fontId="6" fillId="36" borderId="98" xfId="0" applyNumberFormat="1" applyFont="1" applyFill="1" applyBorder="1" applyAlignment="1">
      <alignment horizontal="center" vertical="center" wrapText="1"/>
    </xf>
    <xf numFmtId="10" fontId="110" fillId="0" borderId="23"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4" fillId="0" borderId="98" xfId="0" applyFont="1" applyBorder="1" applyAlignment="1">
      <alignment vertical="center" wrapText="1"/>
    </xf>
    <xf numFmtId="0" fontId="4" fillId="0" borderId="98" xfId="0" applyFont="1" applyFill="1" applyBorder="1" applyAlignment="1">
      <alignment horizontal="left" vertical="center" wrapText="1" indent="2"/>
    </xf>
    <xf numFmtId="0" fontId="4" fillId="0" borderId="98" xfId="0" applyFont="1" applyFill="1" applyBorder="1" applyAlignment="1">
      <alignment vertical="center" wrapText="1"/>
    </xf>
    <xf numFmtId="3" fontId="20" fillId="36" borderId="99"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10" fillId="0" borderId="18" xfId="0" applyFont="1" applyBorder="1" applyAlignment="1">
      <alignment horizontal="center"/>
    </xf>
    <xf numFmtId="0" fontId="10" fillId="0" borderId="113"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8" xfId="0" applyFont="1" applyFill="1" applyBorder="1" applyAlignment="1">
      <alignment wrapText="1"/>
    </xf>
    <xf numFmtId="0" fontId="4" fillId="3" borderId="119" xfId="0" applyFont="1" applyFill="1" applyBorder="1"/>
    <xf numFmtId="0" fontId="6" fillId="3" borderId="11" xfId="0" applyFont="1" applyFill="1" applyBorder="1" applyAlignment="1">
      <alignment horizontal="center" wrapText="1"/>
    </xf>
    <xf numFmtId="0" fontId="4" fillId="0" borderId="98" xfId="0" applyFont="1" applyFill="1" applyBorder="1" applyAlignment="1">
      <alignment horizontal="center"/>
    </xf>
    <xf numFmtId="0" fontId="4" fillId="0" borderId="98" xfId="0" applyFont="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5" xfId="0" applyFont="1" applyBorder="1"/>
    <xf numFmtId="0" fontId="4" fillId="0" borderId="98" xfId="0" applyFont="1" applyBorder="1" applyAlignment="1">
      <alignment wrapText="1"/>
    </xf>
    <xf numFmtId="164" fontId="4" fillId="0" borderId="98" xfId="7" applyNumberFormat="1" applyFont="1" applyBorder="1"/>
    <xf numFmtId="164" fontId="4" fillId="0" borderId="113" xfId="7" applyNumberFormat="1" applyFont="1" applyBorder="1"/>
    <xf numFmtId="0" fontId="14" fillId="0" borderId="98" xfId="0" applyFont="1" applyBorder="1" applyAlignment="1">
      <alignment horizontal="left" wrapText="1" indent="2"/>
    </xf>
    <xf numFmtId="169" fontId="25" fillId="37" borderId="98" xfId="20" applyBorder="1"/>
    <xf numFmtId="164" fontId="4" fillId="0" borderId="98" xfId="7" applyNumberFormat="1" applyFont="1" applyBorder="1" applyAlignment="1">
      <alignment vertical="center"/>
    </xf>
    <xf numFmtId="0" fontId="6" fillId="0" borderId="115" xfId="0" applyFont="1" applyBorder="1"/>
    <xf numFmtId="0" fontId="6" fillId="0" borderId="98" xfId="0" applyFont="1" applyBorder="1" applyAlignment="1">
      <alignment wrapText="1"/>
    </xf>
    <xf numFmtId="164" fontId="6" fillId="0" borderId="113"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8" xfId="7" applyNumberFormat="1" applyFont="1" applyFill="1" applyBorder="1"/>
    <xf numFmtId="164" fontId="4" fillId="0" borderId="98" xfId="7" applyNumberFormat="1" applyFont="1" applyFill="1" applyBorder="1" applyAlignment="1">
      <alignment vertical="center"/>
    </xf>
    <xf numFmtId="0" fontId="14" fillId="0" borderId="98"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Border="1"/>
    <xf numFmtId="0" fontId="6" fillId="0" borderId="23" xfId="0" applyFont="1" applyBorder="1" applyAlignment="1">
      <alignment wrapText="1"/>
    </xf>
    <xf numFmtId="169" fontId="25" fillId="37" borderId="116" xfId="20" applyBorder="1"/>
    <xf numFmtId="10" fontId="6" fillId="0" borderId="24" xfId="20961" applyNumberFormat="1" applyFont="1" applyBorder="1"/>
    <xf numFmtId="0" fontId="9" fillId="2" borderId="106" xfId="0" applyFont="1" applyFill="1" applyBorder="1" applyAlignment="1">
      <alignment horizontal="right" vertical="center"/>
    </xf>
    <xf numFmtId="0" fontId="6" fillId="3" borderId="0" xfId="0" applyFont="1" applyFill="1" applyBorder="1" applyAlignment="1">
      <alignment horizontal="center"/>
    </xf>
    <xf numFmtId="0" fontId="105" fillId="0" borderId="85" xfId="0" applyFont="1" applyFill="1" applyBorder="1" applyAlignment="1">
      <alignment horizontal="left" vertical="center"/>
    </xf>
    <xf numFmtId="0" fontId="105" fillId="0" borderId="83" xfId="0" applyFont="1" applyFill="1" applyBorder="1" applyAlignment="1">
      <alignment vertical="center" wrapText="1"/>
    </xf>
    <xf numFmtId="0" fontId="105" fillId="0" borderId="83"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9" xfId="0" applyNumberFormat="1" applyFont="1" applyFill="1" applyBorder="1" applyAlignment="1">
      <alignment horizontal="left" vertical="center" wrapText="1"/>
    </xf>
    <xf numFmtId="0" fontId="124" fillId="0" borderId="0" xfId="0" applyFont="1"/>
    <xf numFmtId="49" fontId="105" fillId="0" borderId="98"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9" fillId="0" borderId="98" xfId="0" applyFont="1" applyFill="1" applyBorder="1" applyAlignment="1" applyProtection="1">
      <alignment horizontal="center" vertical="center" wrapText="1"/>
    </xf>
    <xf numFmtId="0" fontId="3" fillId="0" borderId="98" xfId="0" applyFont="1" applyBorder="1" applyAlignment="1">
      <alignment horizontal="center" vertical="center"/>
    </xf>
    <xf numFmtId="0" fontId="129" fillId="3" borderId="98" xfId="21414" applyFont="1" applyFill="1" applyBorder="1" applyAlignment="1">
      <alignment horizontal="left" vertical="center" wrapText="1"/>
    </xf>
    <xf numFmtId="0" fontId="130" fillId="0" borderId="98" xfId="21414" applyFont="1" applyFill="1" applyBorder="1" applyAlignment="1">
      <alignment horizontal="left" vertical="center" wrapText="1" indent="1"/>
    </xf>
    <xf numFmtId="0" fontId="131" fillId="3" borderId="98" xfId="21414" applyFont="1" applyFill="1" applyBorder="1" applyAlignment="1">
      <alignment horizontal="left" vertical="center" wrapText="1"/>
    </xf>
    <xf numFmtId="0" fontId="130" fillId="3" borderId="98" xfId="21414" applyFont="1" applyFill="1" applyBorder="1" applyAlignment="1">
      <alignment horizontal="left" vertical="center" wrapText="1" indent="1"/>
    </xf>
    <xf numFmtId="0" fontId="129" fillId="0" borderId="136" xfId="0" applyFont="1" applyFill="1" applyBorder="1" applyAlignment="1">
      <alignment horizontal="left" vertical="center" wrapText="1"/>
    </xf>
    <xf numFmtId="0" fontId="131" fillId="0" borderId="136" xfId="0" applyFont="1" applyFill="1" applyBorder="1" applyAlignment="1">
      <alignment horizontal="left" vertical="center" wrapText="1"/>
    </xf>
    <xf numFmtId="0" fontId="132" fillId="3" borderId="136" xfId="0" applyFont="1" applyFill="1" applyBorder="1" applyAlignment="1">
      <alignment horizontal="left" vertical="center" wrapText="1" indent="1"/>
    </xf>
    <xf numFmtId="0" fontId="131" fillId="3" borderId="136" xfId="0" applyFont="1" applyFill="1" applyBorder="1" applyAlignment="1">
      <alignment horizontal="left" vertical="center" wrapText="1"/>
    </xf>
    <xf numFmtId="0" fontId="131" fillId="3" borderId="137" xfId="0" applyFont="1" applyFill="1" applyBorder="1" applyAlignment="1">
      <alignment horizontal="left" vertical="center" wrapText="1"/>
    </xf>
    <xf numFmtId="0" fontId="132" fillId="0" borderId="136" xfId="0" applyFont="1" applyFill="1" applyBorder="1" applyAlignment="1">
      <alignment horizontal="left" vertical="center" wrapText="1" indent="1"/>
    </xf>
    <xf numFmtId="0" fontId="132" fillId="0" borderId="98" xfId="21414" applyFont="1" applyFill="1" applyBorder="1" applyAlignment="1">
      <alignment horizontal="left" vertical="center" wrapText="1" indent="1"/>
    </xf>
    <xf numFmtId="0" fontId="131" fillId="0" borderId="98" xfId="21414" applyFont="1" applyFill="1" applyBorder="1" applyAlignment="1">
      <alignment horizontal="left" vertical="center" wrapText="1"/>
    </xf>
    <xf numFmtId="0" fontId="133" fillId="0" borderId="98" xfId="21414" applyFont="1" applyFill="1" applyBorder="1" applyAlignment="1">
      <alignment horizontal="center" vertical="center" wrapText="1"/>
    </xf>
    <xf numFmtId="0" fontId="131" fillId="3" borderId="138" xfId="0" applyFont="1" applyFill="1" applyBorder="1" applyAlignment="1">
      <alignment horizontal="left" vertical="center" wrapText="1"/>
    </xf>
    <xf numFmtId="0" fontId="130" fillId="3" borderId="139" xfId="21414" applyFont="1" applyFill="1" applyBorder="1" applyAlignment="1">
      <alignment horizontal="left" vertical="center" wrapText="1" indent="1"/>
    </xf>
    <xf numFmtId="0" fontId="130" fillId="3" borderId="136" xfId="0" applyFont="1" applyFill="1" applyBorder="1" applyAlignment="1">
      <alignment horizontal="left" vertical="center" wrapText="1" indent="1"/>
    </xf>
    <xf numFmtId="0" fontId="130" fillId="0" borderId="139" xfId="21414" applyFont="1" applyFill="1" applyBorder="1" applyAlignment="1">
      <alignment horizontal="left" vertical="center" wrapText="1" indent="1"/>
    </xf>
    <xf numFmtId="0" fontId="131" fillId="0" borderId="136" xfId="0" applyFont="1" applyBorder="1" applyAlignment="1">
      <alignment horizontal="left" vertical="center" wrapText="1"/>
    </xf>
    <xf numFmtId="0" fontId="130" fillId="0" borderId="136" xfId="0" applyFont="1" applyBorder="1" applyAlignment="1">
      <alignment horizontal="left" vertical="center" wrapText="1" indent="1"/>
    </xf>
    <xf numFmtId="0" fontId="130" fillId="0" borderId="137" xfId="0" applyFont="1" applyBorder="1" applyAlignment="1">
      <alignment horizontal="left" vertical="center" wrapText="1" indent="1"/>
    </xf>
    <xf numFmtId="0" fontId="131" fillId="0" borderId="139" xfId="21414" applyFont="1" applyFill="1" applyBorder="1" applyAlignment="1">
      <alignment horizontal="left" vertical="center" wrapText="1"/>
    </xf>
    <xf numFmtId="0" fontId="131" fillId="3" borderId="139" xfId="21414" applyFont="1" applyFill="1" applyBorder="1" applyAlignment="1">
      <alignment horizontal="left" vertical="center" wrapText="1"/>
    </xf>
    <xf numFmtId="0" fontId="133" fillId="0" borderId="139" xfId="21414" applyFont="1" applyFill="1" applyBorder="1" applyAlignment="1">
      <alignment horizontal="center" vertical="center" wrapText="1"/>
    </xf>
    <xf numFmtId="0" fontId="131" fillId="0" borderId="139" xfId="21414" applyFont="1" applyBorder="1" applyAlignment="1">
      <alignment horizontal="left" vertical="center" wrapText="1"/>
    </xf>
    <xf numFmtId="0" fontId="130" fillId="0" borderId="136" xfId="0" applyFont="1" applyFill="1" applyBorder="1" applyAlignment="1">
      <alignment horizontal="left" vertical="center" wrapText="1" indent="1"/>
    </xf>
    <xf numFmtId="0" fontId="134" fillId="0" borderId="139" xfId="0" applyFont="1" applyBorder="1" applyAlignment="1">
      <alignment horizontal="left"/>
    </xf>
    <xf numFmtId="0" fontId="131" fillId="0" borderId="139" xfId="0" applyFont="1" applyFill="1" applyBorder="1" applyAlignment="1">
      <alignment horizontal="left" vertical="center" wrapText="1"/>
    </xf>
    <xf numFmtId="0" fontId="0" fillId="0" borderId="0" xfId="0" applyAlignment="1">
      <alignment horizontal="left" vertical="center"/>
    </xf>
    <xf numFmtId="0" fontId="9" fillId="0" borderId="139" xfId="0" applyFont="1" applyFill="1" applyBorder="1" applyAlignment="1" applyProtection="1">
      <alignment horizontal="center" vertical="center" wrapText="1"/>
    </xf>
    <xf numFmtId="0" fontId="131" fillId="0" borderId="144" xfId="0" applyFont="1" applyFill="1" applyBorder="1" applyAlignment="1">
      <alignment horizontal="justify" vertical="center" wrapText="1"/>
    </xf>
    <xf numFmtId="0" fontId="130" fillId="0" borderId="138" xfId="0" applyFont="1" applyFill="1" applyBorder="1" applyAlignment="1">
      <alignment horizontal="left" vertical="center" wrapText="1" indent="1"/>
    </xf>
    <xf numFmtId="0" fontId="130" fillId="0" borderId="137" xfId="0" applyFont="1" applyFill="1" applyBorder="1" applyAlignment="1">
      <alignment horizontal="left" vertical="center" wrapText="1" indent="1"/>
    </xf>
    <xf numFmtId="0" fontId="131" fillId="0" borderId="136" xfId="0" applyFont="1" applyFill="1" applyBorder="1" applyAlignment="1">
      <alignment horizontal="justify" vertical="center" wrapText="1"/>
    </xf>
    <xf numFmtId="0" fontId="129" fillId="0" borderId="136" xfId="0" applyFont="1" applyFill="1" applyBorder="1" applyAlignment="1">
      <alignment horizontal="justify" vertical="center" wrapText="1"/>
    </xf>
    <xf numFmtId="0" fontId="131" fillId="3"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0" applyFont="1" applyFill="1" applyBorder="1" applyAlignment="1">
      <alignment horizontal="justify" vertical="center" wrapText="1"/>
    </xf>
    <xf numFmtId="0" fontId="131" fillId="0" borderId="139" xfId="21414" applyFont="1" applyFill="1" applyBorder="1" applyAlignment="1">
      <alignment horizontal="justify" vertical="center" wrapText="1"/>
    </xf>
    <xf numFmtId="0" fontId="132" fillId="0" borderId="130" xfId="0" applyFont="1" applyFill="1" applyBorder="1" applyAlignment="1">
      <alignment horizontal="left" vertical="center" wrapText="1" indent="1"/>
    </xf>
    <xf numFmtId="0" fontId="129" fillId="0" borderId="136" xfId="0" applyFont="1" applyFill="1" applyBorder="1" applyAlignment="1">
      <alignment vertical="center" wrapText="1"/>
    </xf>
    <xf numFmtId="0" fontId="131" fillId="0" borderId="136" xfId="0" applyFont="1" applyFill="1" applyBorder="1" applyAlignment="1">
      <alignment vertical="center" wrapText="1"/>
    </xf>
    <xf numFmtId="0" fontId="131" fillId="0" borderId="139" xfId="21414" applyFont="1" applyFill="1" applyBorder="1" applyAlignment="1">
      <alignment vertical="center" wrapText="1"/>
    </xf>
    <xf numFmtId="0" fontId="9" fillId="0" borderId="113" xfId="0" applyFont="1" applyFill="1" applyBorder="1" applyAlignment="1" applyProtection="1">
      <alignment horizontal="center" vertical="center" wrapText="1"/>
    </xf>
    <xf numFmtId="0" fontId="0" fillId="0" borderId="139" xfId="0" applyBorder="1" applyAlignment="1">
      <alignment horizontal="center"/>
    </xf>
    <xf numFmtId="0" fontId="15" fillId="83" borderId="139" xfId="0" applyNumberFormat="1" applyFont="1" applyFill="1" applyBorder="1" applyAlignment="1">
      <alignment vertical="center" wrapText="1"/>
    </xf>
    <xf numFmtId="0" fontId="15" fillId="0" borderId="139" xfId="0" applyNumberFormat="1" applyFont="1" applyFill="1" applyBorder="1" applyAlignment="1">
      <alignment vertical="center" wrapText="1"/>
    </xf>
    <xf numFmtId="0" fontId="7" fillId="0" borderId="139" xfId="0" applyNumberFormat="1" applyFont="1" applyFill="1" applyBorder="1" applyAlignment="1">
      <alignment horizontal="left" vertical="center" wrapText="1" indent="1"/>
    </xf>
    <xf numFmtId="0" fontId="3" fillId="0" borderId="139" xfId="0" applyFont="1" applyBorder="1" applyAlignment="1">
      <alignment vertical="center"/>
    </xf>
    <xf numFmtId="0" fontId="135" fillId="0" borderId="139" xfId="0" applyFont="1" applyFill="1" applyBorder="1" applyAlignment="1" applyProtection="1">
      <alignment horizontal="left" vertical="center" indent="1"/>
      <protection locked="0"/>
    </xf>
    <xf numFmtId="0" fontId="136" fillId="0" borderId="139" xfId="0" applyFont="1" applyFill="1" applyBorder="1" applyAlignment="1" applyProtection="1">
      <alignment horizontal="left" vertical="center" indent="3"/>
      <protection locked="0"/>
    </xf>
    <xf numFmtId="0" fontId="137" fillId="0" borderId="139" xfId="0" applyFont="1" applyFill="1" applyBorder="1" applyAlignment="1" applyProtection="1">
      <alignment horizontal="left" vertical="center" indent="3"/>
      <protection locked="0"/>
    </xf>
    <xf numFmtId="0" fontId="3" fillId="0" borderId="139" xfId="0" applyFont="1" applyFill="1" applyBorder="1" applyAlignment="1">
      <alignment vertical="center"/>
    </xf>
    <xf numFmtId="0" fontId="3" fillId="0" borderId="139"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5" fillId="0" borderId="139" xfId="0" applyNumberFormat="1" applyFont="1" applyFill="1" applyBorder="1" applyAlignment="1">
      <alignment horizontal="right" vertical="center"/>
    </xf>
    <xf numFmtId="0" fontId="0" fillId="0" borderId="139" xfId="0" applyBorder="1" applyAlignment="1">
      <alignment horizontal="center" vertical="center"/>
    </xf>
    <xf numFmtId="0" fontId="0" fillId="0" borderId="143" xfId="0" applyBorder="1" applyAlignment="1">
      <alignment horizontal="center"/>
    </xf>
    <xf numFmtId="0" fontId="130" fillId="0" borderId="143" xfId="21414" applyFont="1" applyFill="1" applyBorder="1" applyAlignment="1">
      <alignment horizontal="left" vertical="center" wrapText="1" indent="1"/>
    </xf>
    <xf numFmtId="0" fontId="130" fillId="3" borderId="139" xfId="0" applyFont="1" applyFill="1" applyBorder="1" applyAlignment="1">
      <alignment horizontal="left" vertical="center" wrapText="1" indent="1"/>
    </xf>
    <xf numFmtId="0" fontId="131" fillId="0" borderId="139" xfId="0" applyFont="1" applyBorder="1" applyAlignment="1">
      <alignment horizontal="left" vertical="center" wrapText="1"/>
    </xf>
    <xf numFmtId="0" fontId="130" fillId="0" borderId="139" xfId="0" applyFont="1" applyBorder="1" applyAlignment="1">
      <alignment horizontal="left" vertical="center" wrapText="1" indent="1"/>
    </xf>
    <xf numFmtId="0" fontId="130" fillId="0" borderId="139" xfId="0" applyFont="1" applyFill="1" applyBorder="1" applyAlignment="1">
      <alignment horizontal="left" vertical="center" wrapText="1" indent="1"/>
    </xf>
    <xf numFmtId="0" fontId="132" fillId="3" borderId="139" xfId="0" applyFont="1" applyFill="1" applyBorder="1" applyAlignment="1">
      <alignment horizontal="left" vertical="center" wrapText="1" indent="1"/>
    </xf>
    <xf numFmtId="0" fontId="132" fillId="0" borderId="139" xfId="0" applyFont="1" applyFill="1" applyBorder="1" applyAlignment="1">
      <alignment horizontal="left" vertical="center" wrapText="1" indent="1"/>
    </xf>
    <xf numFmtId="0" fontId="119" fillId="0" borderId="139" xfId="0" applyFont="1" applyBorder="1"/>
    <xf numFmtId="49" fontId="121" fillId="0" borderId="139" xfId="5" applyNumberFormat="1" applyFont="1" applyFill="1" applyBorder="1" applyAlignment="1" applyProtection="1">
      <alignment horizontal="right" vertical="center"/>
      <protection locked="0"/>
    </xf>
    <xf numFmtId="0" fontId="120" fillId="3" borderId="139" xfId="13" applyFont="1" applyFill="1" applyBorder="1" applyAlignment="1" applyProtection="1">
      <alignment horizontal="left" vertical="center" wrapText="1"/>
      <protection locked="0"/>
    </xf>
    <xf numFmtId="49" fontId="120" fillId="3" borderId="139" xfId="5" applyNumberFormat="1" applyFont="1" applyFill="1" applyBorder="1" applyAlignment="1" applyProtection="1">
      <alignment horizontal="right" vertical="center"/>
      <protection locked="0"/>
    </xf>
    <xf numFmtId="0" fontId="120" fillId="0" borderId="139" xfId="13" applyFont="1" applyFill="1" applyBorder="1" applyAlignment="1" applyProtection="1">
      <alignment horizontal="left" vertical="center" wrapText="1"/>
      <protection locked="0"/>
    </xf>
    <xf numFmtId="49" fontId="120" fillId="0" borderId="139" xfId="5" applyNumberFormat="1" applyFont="1" applyFill="1" applyBorder="1" applyAlignment="1" applyProtection="1">
      <alignment horizontal="right" vertical="center"/>
      <protection locked="0"/>
    </xf>
    <xf numFmtId="0" fontId="122" fillId="0" borderId="139" xfId="13" applyFont="1" applyFill="1" applyBorder="1" applyAlignment="1" applyProtection="1">
      <alignment horizontal="left" vertical="center" wrapText="1"/>
      <protection locked="0"/>
    </xf>
    <xf numFmtId="0" fontId="119" fillId="0" borderId="139" xfId="0" applyFont="1" applyBorder="1" applyAlignment="1">
      <alignment horizontal="center" vertical="center" wrapText="1"/>
    </xf>
    <xf numFmtId="0" fontId="119" fillId="0" borderId="139" xfId="0" applyFont="1" applyFill="1" applyBorder="1" applyAlignment="1">
      <alignment horizontal="center" vertical="center" wrapText="1"/>
    </xf>
    <xf numFmtId="166" fontId="115" fillId="36" borderId="147" xfId="21413" applyFont="1" applyFill="1" applyBorder="1"/>
    <xf numFmtId="0" fontId="115" fillId="0" borderId="147" xfId="0" applyFont="1" applyBorder="1"/>
    <xf numFmtId="0" fontId="115" fillId="0" borderId="147" xfId="0" applyFont="1" applyFill="1" applyBorder="1"/>
    <xf numFmtId="0" fontId="115" fillId="0" borderId="147" xfId="0" applyFont="1" applyBorder="1" applyAlignment="1">
      <alignment horizontal="left" indent="8"/>
    </xf>
    <xf numFmtId="0" fontId="115" fillId="0" borderId="147" xfId="0" applyFont="1" applyBorder="1" applyAlignment="1">
      <alignment wrapText="1"/>
    </xf>
    <xf numFmtId="0" fontId="118" fillId="0" borderId="147" xfId="0" applyFont="1" applyBorder="1"/>
    <xf numFmtId="49" fontId="121" fillId="0" borderId="147" xfId="5" applyNumberFormat="1" applyFont="1" applyFill="1" applyBorder="1" applyAlignment="1" applyProtection="1">
      <alignment horizontal="right" vertical="center" wrapText="1"/>
      <protection locked="0"/>
    </xf>
    <xf numFmtId="49" fontId="120" fillId="3" borderId="147" xfId="5" applyNumberFormat="1" applyFont="1" applyFill="1" applyBorder="1" applyAlignment="1" applyProtection="1">
      <alignment horizontal="right" vertical="center" wrapText="1"/>
      <protection locked="0"/>
    </xf>
    <xf numFmtId="49" fontId="120" fillId="0" borderId="147" xfId="5" applyNumberFormat="1" applyFont="1" applyFill="1" applyBorder="1" applyAlignment="1" applyProtection="1">
      <alignment horizontal="right" vertical="center" wrapText="1"/>
      <protection locked="0"/>
    </xf>
    <xf numFmtId="0" fontId="115" fillId="0" borderId="147" xfId="0" applyFont="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7"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7" xfId="0" applyFont="1" applyFill="1" applyBorder="1"/>
    <xf numFmtId="0" fontId="115" fillId="0" borderId="147" xfId="0" applyNumberFormat="1" applyFont="1" applyFill="1" applyBorder="1" applyAlignment="1">
      <alignment horizontal="left" vertical="center" wrapText="1"/>
    </xf>
    <xf numFmtId="0" fontId="118" fillId="0" borderId="147" xfId="0" applyFont="1" applyFill="1" applyBorder="1" applyAlignment="1">
      <alignment horizontal="left" wrapText="1" indent="1"/>
    </xf>
    <xf numFmtId="0" fontId="118" fillId="0" borderId="147" xfId="0" applyFont="1" applyFill="1" applyBorder="1" applyAlignment="1">
      <alignment horizontal="left" vertical="center" indent="1"/>
    </xf>
    <xf numFmtId="0" fontId="115" fillId="0" borderId="147" xfId="0" applyFont="1" applyFill="1" applyBorder="1" applyAlignment="1">
      <alignment horizontal="left" wrapText="1" indent="1"/>
    </xf>
    <xf numFmtId="0" fontId="115" fillId="0" borderId="147" xfId="0" applyFont="1" applyFill="1" applyBorder="1" applyAlignment="1">
      <alignment horizontal="left" indent="1"/>
    </xf>
    <xf numFmtId="0" fontId="115" fillId="0" borderId="147" xfId="0" applyFont="1" applyFill="1" applyBorder="1" applyAlignment="1">
      <alignment horizontal="left" wrapText="1" indent="4"/>
    </xf>
    <xf numFmtId="0" fontId="115" fillId="0" borderId="147" xfId="0" applyNumberFormat="1" applyFont="1" applyFill="1" applyBorder="1" applyAlignment="1">
      <alignment horizontal="left" indent="3"/>
    </xf>
    <xf numFmtId="0" fontId="118" fillId="0" borderId="147" xfId="0" applyFont="1" applyFill="1" applyBorder="1" applyAlignment="1">
      <alignment horizontal="left" indent="1"/>
    </xf>
    <xf numFmtId="0" fontId="119" fillId="0" borderId="147" xfId="0" applyFont="1" applyFill="1" applyBorder="1" applyAlignment="1">
      <alignment horizontal="center" vertical="center" wrapText="1"/>
    </xf>
    <xf numFmtId="0" fontId="115" fillId="80" borderId="147" xfId="0" applyFont="1" applyFill="1" applyBorder="1"/>
    <xf numFmtId="0" fontId="118" fillId="0" borderId="7" xfId="0" applyFont="1" applyBorder="1"/>
    <xf numFmtId="0" fontId="115" fillId="0" borderId="147" xfId="0" applyFont="1" applyFill="1" applyBorder="1" applyAlignment="1">
      <alignment horizontal="left" wrapText="1" indent="2"/>
    </xf>
    <xf numFmtId="0" fontId="115" fillId="0" borderId="147" xfId="0" applyFont="1" applyFill="1" applyBorder="1" applyAlignment="1">
      <alignment horizontal="left" wrapText="1"/>
    </xf>
    <xf numFmtId="0" fontId="115" fillId="0" borderId="0" xfId="0" applyFont="1" applyBorder="1"/>
    <xf numFmtId="0" fontId="115" fillId="0" borderId="147" xfId="0" applyFont="1" applyBorder="1" applyAlignment="1">
      <alignment horizontal="left" indent="1"/>
    </xf>
    <xf numFmtId="0" fontId="115" fillId="0" borderId="147" xfId="0" applyFont="1" applyBorder="1" applyAlignment="1">
      <alignment horizontal="center"/>
    </xf>
    <xf numFmtId="0" fontId="115" fillId="0" borderId="0" xfId="0" applyFont="1" applyBorder="1" applyAlignment="1">
      <alignment horizontal="center" vertical="center"/>
    </xf>
    <xf numFmtId="0" fontId="115" fillId="0" borderId="147"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3"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xf numFmtId="49" fontId="115" fillId="0" borderId="153" xfId="0" applyNumberFormat="1" applyFont="1" applyFill="1" applyBorder="1" applyAlignment="1">
      <alignment horizontal="left" wrapText="1" indent="1"/>
    </xf>
    <xf numFmtId="0" fontId="115" fillId="0" borderId="155" xfId="0" applyNumberFormat="1" applyFont="1" applyFill="1" applyBorder="1" applyAlignment="1">
      <alignment horizontal="left" wrapText="1" indent="1"/>
    </xf>
    <xf numFmtId="49" fontId="115" fillId="0" borderId="156" xfId="0" applyNumberFormat="1" applyFont="1" applyFill="1" applyBorder="1" applyAlignment="1">
      <alignment horizontal="left" wrapText="1" indent="1"/>
    </xf>
    <xf numFmtId="0" fontId="115" fillId="0" borderId="157" xfId="0" applyNumberFormat="1" applyFont="1" applyFill="1" applyBorder="1" applyAlignment="1">
      <alignment horizontal="left" wrapText="1" indent="1"/>
    </xf>
    <xf numFmtId="49" fontId="115" fillId="0" borderId="157" xfId="0" applyNumberFormat="1" applyFont="1" applyFill="1" applyBorder="1" applyAlignment="1">
      <alignment horizontal="left" wrapText="1" indent="3"/>
    </xf>
    <xf numFmtId="49" fontId="115" fillId="0" borderId="156" xfId="0" applyNumberFormat="1" applyFont="1" applyFill="1" applyBorder="1" applyAlignment="1">
      <alignment horizontal="left" wrapText="1" indent="3"/>
    </xf>
    <xf numFmtId="49" fontId="115" fillId="0" borderId="156" xfId="0" applyNumberFormat="1" applyFont="1" applyFill="1" applyBorder="1" applyAlignment="1">
      <alignment horizontal="left" wrapText="1" indent="2"/>
    </xf>
    <xf numFmtId="49" fontId="115" fillId="0" borderId="157" xfId="0" applyNumberFormat="1" applyFont="1" applyBorder="1" applyAlignment="1">
      <alignment horizontal="left" wrapText="1" indent="2"/>
    </xf>
    <xf numFmtId="49" fontId="115" fillId="0" borderId="156" xfId="0" applyNumberFormat="1" applyFont="1" applyFill="1" applyBorder="1" applyAlignment="1">
      <alignment horizontal="left" vertical="top" wrapText="1" indent="2"/>
    </xf>
    <xf numFmtId="49" fontId="115" fillId="0" borderId="156" xfId="0" applyNumberFormat="1" applyFont="1" applyFill="1" applyBorder="1" applyAlignment="1">
      <alignment horizontal="left" indent="1"/>
    </xf>
    <xf numFmtId="0" fontId="115" fillId="0" borderId="157" xfId="0" applyNumberFormat="1" applyFont="1" applyBorder="1" applyAlignment="1">
      <alignment horizontal="left" indent="1"/>
    </xf>
    <xf numFmtId="49" fontId="115" fillId="0" borderId="157" xfId="0" applyNumberFormat="1" applyFont="1" applyBorder="1" applyAlignment="1">
      <alignment horizontal="left" indent="1"/>
    </xf>
    <xf numFmtId="49" fontId="115" fillId="0" borderId="156" xfId="0" applyNumberFormat="1" applyFont="1" applyFill="1" applyBorder="1" applyAlignment="1">
      <alignment horizontal="left" indent="3"/>
    </xf>
    <xf numFmtId="49" fontId="115" fillId="0" borderId="157" xfId="0" applyNumberFormat="1" applyFont="1" applyBorder="1" applyAlignment="1">
      <alignment horizontal="left" indent="3"/>
    </xf>
    <xf numFmtId="0" fontId="115" fillId="0" borderId="157" xfId="0" applyFont="1" applyBorder="1" applyAlignment="1">
      <alignment horizontal="left" indent="2"/>
    </xf>
    <xf numFmtId="0" fontId="115" fillId="0" borderId="156" xfId="0" applyFont="1" applyBorder="1" applyAlignment="1">
      <alignment horizontal="left" indent="2"/>
    </xf>
    <xf numFmtId="0" fontId="115" fillId="0" borderId="157" xfId="0" applyFont="1" applyBorder="1" applyAlignment="1">
      <alignment horizontal="left" indent="1"/>
    </xf>
    <xf numFmtId="0" fontId="115" fillId="0" borderId="156" xfId="0" applyFont="1" applyBorder="1" applyAlignment="1">
      <alignment horizontal="left" indent="1"/>
    </xf>
    <xf numFmtId="0" fontId="118" fillId="0" borderId="63" xfId="0" applyFont="1" applyBorder="1"/>
    <xf numFmtId="0" fontId="115" fillId="0" borderId="68"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7"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18" fillId="0" borderId="147"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4" xfId="0" applyNumberFormat="1" applyFont="1" applyFill="1" applyBorder="1" applyAlignment="1">
      <alignment horizontal="left" vertical="center" wrapText="1" indent="1" readingOrder="1"/>
    </xf>
    <xf numFmtId="0" fontId="120" fillId="0" borderId="147" xfId="0" applyFont="1" applyBorder="1" applyAlignment="1">
      <alignment horizontal="left" indent="3"/>
    </xf>
    <xf numFmtId="0" fontId="118" fillId="0" borderId="147" xfId="0" applyNumberFormat="1"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5" xfId="0" applyNumberFormat="1" applyFont="1" applyFill="1" applyBorder="1" applyAlignment="1">
      <alignment vertical="center" wrapText="1" readingOrder="1"/>
    </xf>
    <xf numFmtId="0" fontId="120" fillId="0" borderId="148" xfId="0" applyFont="1" applyBorder="1" applyAlignment="1">
      <alignment horizontal="left" indent="2"/>
    </xf>
    <xf numFmtId="0" fontId="115" fillId="0" borderId="134" xfId="0" applyNumberFormat="1" applyFont="1" applyFill="1" applyBorder="1" applyAlignment="1">
      <alignment vertical="center" wrapText="1" readingOrder="1"/>
    </xf>
    <xf numFmtId="0" fontId="120" fillId="0" borderId="147" xfId="0" applyFont="1" applyBorder="1" applyAlignment="1">
      <alignment horizontal="left" indent="2"/>
    </xf>
    <xf numFmtId="0" fontId="115" fillId="0" borderId="133" xfId="0" applyNumberFormat="1" applyFont="1" applyFill="1" applyBorder="1" applyAlignment="1">
      <alignment vertical="center" wrapText="1" readingOrder="1"/>
    </xf>
    <xf numFmtId="0" fontId="138" fillId="0" borderId="7" xfId="0" applyFont="1" applyBorder="1"/>
    <xf numFmtId="0" fontId="105" fillId="0" borderId="147" xfId="0" applyFont="1" applyFill="1" applyBorder="1" applyAlignment="1">
      <alignment vertical="center" wrapText="1"/>
    </xf>
    <xf numFmtId="0" fontId="105" fillId="0" borderId="147" xfId="0" applyFont="1" applyBorder="1" applyAlignment="1">
      <alignment horizontal="left" vertical="center" wrapText="1"/>
    </xf>
    <xf numFmtId="0" fontId="105" fillId="0" borderId="147" xfId="0" applyFont="1" applyBorder="1" applyAlignment="1">
      <alignment horizontal="left" indent="2"/>
    </xf>
    <xf numFmtId="0" fontId="105" fillId="0" borderId="147" xfId="0" applyNumberFormat="1" applyFont="1" applyFill="1" applyBorder="1" applyAlignment="1">
      <alignment vertical="center" wrapText="1"/>
    </xf>
    <xf numFmtId="0" fontId="105" fillId="0" borderId="147" xfId="0" applyNumberFormat="1" applyFont="1" applyFill="1" applyBorder="1" applyAlignment="1">
      <alignment horizontal="left" vertical="center" indent="1"/>
    </xf>
    <xf numFmtId="0" fontId="105" fillId="0" borderId="147" xfId="0" applyNumberFormat="1" applyFont="1" applyFill="1" applyBorder="1" applyAlignment="1">
      <alignment horizontal="left" vertical="center" wrapText="1" indent="1"/>
    </xf>
    <xf numFmtId="0" fontId="105" fillId="0" borderId="147" xfId="0" applyNumberFormat="1" applyFont="1" applyFill="1" applyBorder="1" applyAlignment="1">
      <alignment horizontal="right" vertical="center"/>
    </xf>
    <xf numFmtId="49" fontId="105" fillId="0" borderId="147" xfId="0" applyNumberFormat="1" applyFont="1" applyFill="1" applyBorder="1" applyAlignment="1">
      <alignment horizontal="right" vertical="center"/>
    </xf>
    <xf numFmtId="0" fontId="105" fillId="0" borderId="148" xfId="0" applyNumberFormat="1" applyFont="1" applyFill="1" applyBorder="1" applyAlignment="1">
      <alignment horizontal="left" vertical="top" wrapText="1"/>
    </xf>
    <xf numFmtId="49" fontId="105" fillId="0" borderId="147" xfId="0" applyNumberFormat="1" applyFont="1" applyFill="1" applyBorder="1" applyAlignment="1">
      <alignment vertical="top" wrapText="1"/>
    </xf>
    <xf numFmtId="49" fontId="105" fillId="0" borderId="147" xfId="0" applyNumberFormat="1" applyFont="1" applyFill="1" applyBorder="1" applyAlignment="1">
      <alignment horizontal="left" vertical="top" wrapText="1" indent="2"/>
    </xf>
    <xf numFmtId="49" fontId="105" fillId="0" borderId="147" xfId="0" applyNumberFormat="1" applyFont="1" applyFill="1" applyBorder="1" applyAlignment="1">
      <alignment horizontal="left" vertical="center" wrapText="1" indent="3"/>
    </xf>
    <xf numFmtId="49" fontId="105" fillId="0" borderId="147" xfId="0" applyNumberFormat="1" applyFont="1" applyFill="1" applyBorder="1" applyAlignment="1">
      <alignment horizontal="left" wrapText="1" indent="2"/>
    </xf>
    <xf numFmtId="49" fontId="105" fillId="0" borderId="147" xfId="0" applyNumberFormat="1" applyFont="1" applyFill="1" applyBorder="1" applyAlignment="1">
      <alignment horizontal="left" vertical="top" wrapText="1"/>
    </xf>
    <xf numFmtId="49" fontId="105" fillId="0" borderId="147" xfId="0" applyNumberFormat="1" applyFont="1" applyFill="1" applyBorder="1" applyAlignment="1">
      <alignment horizontal="left" wrapText="1" indent="3"/>
    </xf>
    <xf numFmtId="49" fontId="105" fillId="0" borderId="147" xfId="0" applyNumberFormat="1" applyFont="1" applyFill="1" applyBorder="1" applyAlignment="1">
      <alignment vertical="center"/>
    </xf>
    <xf numFmtId="0" fontId="105" fillId="0" borderId="147" xfId="0" applyFont="1" applyFill="1" applyBorder="1" applyAlignment="1">
      <alignment horizontal="left" vertical="center" wrapText="1"/>
    </xf>
    <xf numFmtId="49" fontId="105" fillId="0" borderId="147" xfId="0" applyNumberFormat="1" applyFont="1" applyFill="1" applyBorder="1" applyAlignment="1">
      <alignment horizontal="left" indent="3"/>
    </xf>
    <xf numFmtId="0" fontId="105" fillId="0" borderId="147" xfId="0" applyFont="1" applyBorder="1" applyAlignment="1">
      <alignment horizontal="left" indent="1"/>
    </xf>
    <xf numFmtId="0" fontId="105" fillId="0" borderId="147" xfId="0" applyNumberFormat="1" applyFont="1" applyFill="1" applyBorder="1" applyAlignment="1">
      <alignment horizontal="left" vertical="center" wrapText="1"/>
    </xf>
    <xf numFmtId="0" fontId="105" fillId="0" borderId="147" xfId="0" applyFont="1" applyFill="1" applyBorder="1" applyAlignment="1">
      <alignment horizontal="left" wrapText="1" indent="2"/>
    </xf>
    <xf numFmtId="0" fontId="105" fillId="0" borderId="147" xfId="0" applyFont="1" applyBorder="1" applyAlignment="1">
      <alignment horizontal="left" vertical="top" wrapText="1"/>
    </xf>
    <xf numFmtId="0" fontId="104" fillId="0" borderId="7" xfId="0" applyFont="1" applyBorder="1" applyAlignment="1">
      <alignment wrapText="1"/>
    </xf>
    <xf numFmtId="0" fontId="105" fillId="0" borderId="147" xfId="0" applyFont="1" applyBorder="1" applyAlignment="1">
      <alignment horizontal="left" vertical="top" wrapText="1" indent="2"/>
    </xf>
    <xf numFmtId="0" fontId="105" fillId="0" borderId="147" xfId="0" applyFont="1" applyBorder="1" applyAlignment="1">
      <alignment horizontal="left" wrapText="1"/>
    </xf>
    <xf numFmtId="0" fontId="105" fillId="0" borderId="147" xfId="12672" applyFont="1" applyFill="1" applyBorder="1" applyAlignment="1">
      <alignment horizontal="left" vertical="center" wrapText="1" indent="2"/>
    </xf>
    <xf numFmtId="0" fontId="105" fillId="0" borderId="147" xfId="0" applyFont="1" applyBorder="1" applyAlignment="1">
      <alignment horizontal="left" wrapText="1" indent="2"/>
    </xf>
    <xf numFmtId="0" fontId="105" fillId="0" borderId="147" xfId="0" applyFont="1" applyBorder="1" applyAlignment="1">
      <alignment wrapText="1"/>
    </xf>
    <xf numFmtId="0" fontId="105" fillId="0" borderId="147" xfId="0" applyFont="1" applyBorder="1"/>
    <xf numFmtId="0" fontId="105" fillId="0" borderId="147" xfId="12672" applyFont="1" applyFill="1" applyBorder="1" applyAlignment="1">
      <alignment horizontal="left" vertical="center" wrapText="1"/>
    </xf>
    <xf numFmtId="0" fontId="104" fillId="0" borderId="147" xfId="0" applyFont="1" applyBorder="1" applyAlignment="1">
      <alignment wrapText="1"/>
    </xf>
    <xf numFmtId="0" fontId="105" fillId="0" borderId="149" xfId="0" applyNumberFormat="1" applyFont="1" applyFill="1" applyBorder="1" applyAlignment="1">
      <alignment horizontal="left" vertical="center" wrapText="1"/>
    </xf>
    <xf numFmtId="0" fontId="105" fillId="3" borderId="147" xfId="5" applyNumberFormat="1" applyFont="1" applyFill="1" applyBorder="1" applyAlignment="1" applyProtection="1">
      <alignment horizontal="right" vertical="center"/>
      <protection locked="0"/>
    </xf>
    <xf numFmtId="2" fontId="105" fillId="3" borderId="147" xfId="5" applyNumberFormat="1" applyFont="1" applyFill="1" applyBorder="1" applyAlignment="1" applyProtection="1">
      <alignment horizontal="right" vertical="center"/>
      <protection locked="0"/>
    </xf>
    <xf numFmtId="0" fontId="105" fillId="0" borderId="147" xfId="0" applyNumberFormat="1" applyFont="1" applyFill="1" applyBorder="1" applyAlignment="1">
      <alignment vertical="center"/>
    </xf>
    <xf numFmtId="0" fontId="105" fillId="0" borderId="149" xfId="13" applyFont="1" applyFill="1" applyBorder="1" applyAlignment="1" applyProtection="1">
      <alignment horizontal="left" vertical="top" wrapText="1"/>
      <protection locked="0"/>
    </xf>
    <xf numFmtId="0" fontId="105" fillId="0" borderId="150" xfId="13" applyFont="1" applyFill="1" applyBorder="1" applyAlignment="1" applyProtection="1">
      <alignment horizontal="left" vertical="top" wrapText="1"/>
      <protection locked="0"/>
    </xf>
    <xf numFmtId="0" fontId="105" fillId="0" borderId="148"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8" xfId="0" applyFont="1" applyBorder="1" applyAlignment="1">
      <alignment horizontal="left" indent="2"/>
    </xf>
    <xf numFmtId="0" fontId="105" fillId="0" borderId="135" xfId="0" applyNumberFormat="1" applyFont="1" applyFill="1" applyBorder="1" applyAlignment="1">
      <alignment horizontal="left" vertical="center" wrapText="1" readingOrder="1"/>
    </xf>
    <xf numFmtId="0" fontId="105" fillId="0" borderId="147" xfId="0" applyNumberFormat="1" applyFont="1" applyFill="1" applyBorder="1" applyAlignment="1">
      <alignment horizontal="left" vertical="center" wrapText="1" readingOrder="1"/>
    </xf>
    <xf numFmtId="0" fontId="2" fillId="0" borderId="16" xfId="0" applyNumberFormat="1" applyFont="1" applyFill="1" applyBorder="1" applyAlignment="1">
      <alignment horizontal="left" vertical="center" wrapText="1" indent="1"/>
    </xf>
    <xf numFmtId="169" fontId="25" fillId="37" borderId="62" xfId="20" applyBorder="1"/>
    <xf numFmtId="193" fontId="9" fillId="2" borderId="147" xfId="0" applyNumberFormat="1" applyFont="1" applyFill="1" applyBorder="1" applyAlignment="1" applyProtection="1">
      <alignment vertical="center"/>
      <protection locked="0"/>
    </xf>
    <xf numFmtId="0" fontId="11" fillId="0" borderId="98" xfId="17" applyFill="1" applyBorder="1" applyAlignment="1" applyProtection="1">
      <alignment horizontal="left" vertical="top" wrapText="1"/>
    </xf>
    <xf numFmtId="0" fontId="7" fillId="83" borderId="147"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5" fillId="0" borderId="0" xfId="0" applyFont="1" applyFill="1" applyBorder="1" applyAlignment="1">
      <alignment wrapText="1"/>
    </xf>
    <xf numFmtId="164" fontId="0" fillId="0" borderId="0" xfId="7" applyNumberFormat="1" applyFont="1"/>
    <xf numFmtId="164" fontId="25" fillId="37" borderId="0" xfId="7" applyNumberFormat="1" applyFont="1" applyFill="1" applyBorder="1"/>
    <xf numFmtId="164" fontId="0" fillId="0" borderId="0" xfId="7" applyNumberFormat="1" applyFont="1" applyAlignment="1">
      <alignment horizontal="right"/>
    </xf>
    <xf numFmtId="164" fontId="25" fillId="37" borderId="0" xfId="7" applyNumberFormat="1" applyFont="1" applyFill="1" applyBorder="1" applyAlignment="1">
      <alignment horizontal="right"/>
    </xf>
    <xf numFmtId="164" fontId="25" fillId="37" borderId="91" xfId="7" applyNumberFormat="1" applyFont="1" applyFill="1" applyBorder="1" applyAlignment="1">
      <alignment horizontal="right"/>
    </xf>
    <xf numFmtId="164" fontId="25" fillId="37" borderId="62" xfId="7" applyNumberFormat="1" applyFont="1" applyFill="1" applyBorder="1" applyAlignment="1">
      <alignment horizontal="right"/>
    </xf>
    <xf numFmtId="9" fontId="0" fillId="0" borderId="0" xfId="20961" applyFont="1"/>
    <xf numFmtId="164" fontId="0" fillId="36" borderId="139" xfId="7" applyNumberFormat="1" applyFont="1" applyFill="1" applyBorder="1"/>
    <xf numFmtId="164" fontId="0" fillId="0" borderId="139" xfId="7" applyNumberFormat="1" applyFont="1" applyBorder="1"/>
    <xf numFmtId="164" fontId="0" fillId="0" borderId="98" xfId="7" applyNumberFormat="1" applyFont="1" applyBorder="1" applyAlignment="1">
      <alignment horizontal="right"/>
    </xf>
    <xf numFmtId="164" fontId="0" fillId="36" borderId="98" xfId="7" applyNumberFormat="1" applyFont="1" applyFill="1" applyBorder="1" applyAlignment="1">
      <alignment horizontal="right"/>
    </xf>
    <xf numFmtId="164" fontId="0" fillId="0" borderId="98" xfId="7" applyNumberFormat="1" applyFont="1" applyBorder="1" applyAlignment="1">
      <alignment horizontal="right" vertical="center"/>
    </xf>
    <xf numFmtId="164" fontId="0" fillId="36" borderId="98" xfId="7" applyNumberFormat="1" applyFont="1" applyFill="1" applyBorder="1" applyAlignment="1">
      <alignment horizontal="right" vertical="center"/>
    </xf>
    <xf numFmtId="164" fontId="0" fillId="36" borderId="139" xfId="7" applyNumberFormat="1" applyFont="1" applyFill="1" applyBorder="1" applyAlignment="1">
      <alignment horizontal="right"/>
    </xf>
    <xf numFmtId="164" fontId="0" fillId="0" borderId="139" xfId="7" applyNumberFormat="1" applyFont="1" applyBorder="1" applyAlignment="1">
      <alignment horizontal="right"/>
    </xf>
    <xf numFmtId="0" fontId="9" fillId="0" borderId="157" xfId="0" applyFont="1" applyFill="1" applyBorder="1" applyAlignment="1">
      <alignment horizontal="center" vertical="center" wrapText="1"/>
    </xf>
    <xf numFmtId="0" fontId="15" fillId="0" borderId="147" xfId="0" applyFont="1" applyFill="1" applyBorder="1" applyAlignment="1">
      <alignment horizontal="center" vertical="center" wrapText="1"/>
    </xf>
    <xf numFmtId="0" fontId="16" fillId="0" borderId="147" xfId="0" applyFont="1" applyFill="1" applyBorder="1" applyAlignment="1">
      <alignment horizontal="left" vertical="center" wrapText="1"/>
    </xf>
    <xf numFmtId="0" fontId="9" fillId="0" borderId="157" xfId="0" applyFont="1" applyFill="1" applyBorder="1" applyAlignment="1">
      <alignment horizontal="right" vertical="center" wrapText="1"/>
    </xf>
    <xf numFmtId="0" fontId="7" fillId="0" borderId="147" xfId="0" applyFont="1" applyFill="1" applyBorder="1" applyAlignment="1">
      <alignment vertical="center" wrapText="1"/>
    </xf>
    <xf numFmtId="164" fontId="7" fillId="0" borderId="147" xfId="7" applyNumberFormat="1" applyFont="1" applyFill="1" applyBorder="1" applyAlignment="1" applyProtection="1">
      <alignment horizontal="right" vertical="center" wrapText="1"/>
      <protection locked="0"/>
    </xf>
    <xf numFmtId="164" fontId="7" fillId="0" borderId="156" xfId="7" applyNumberFormat="1" applyFont="1" applyFill="1" applyBorder="1" applyAlignment="1" applyProtection="1">
      <alignment horizontal="right" vertical="center" wrapText="1"/>
      <protection locked="0"/>
    </xf>
    <xf numFmtId="0" fontId="9" fillId="0" borderId="157" xfId="0" applyFont="1" applyBorder="1" applyAlignment="1">
      <alignment horizontal="right" vertical="center" wrapText="1"/>
    </xf>
    <xf numFmtId="0" fontId="7" fillId="0" borderId="147" xfId="0" applyFont="1" applyBorder="1" applyAlignment="1">
      <alignment vertical="center" wrapText="1"/>
    </xf>
    <xf numFmtId="9" fontId="7" fillId="0" borderId="147" xfId="20961" applyFont="1" applyFill="1" applyBorder="1" applyAlignment="1" applyProtection="1">
      <alignment vertical="center" wrapText="1"/>
      <protection locked="0"/>
    </xf>
    <xf numFmtId="9" fontId="7" fillId="0" borderId="156" xfId="20961" applyFont="1" applyFill="1" applyBorder="1" applyAlignment="1" applyProtection="1">
      <alignment vertical="center" wrapText="1"/>
      <protection locked="0"/>
    </xf>
    <xf numFmtId="0" fontId="9" fillId="2" borderId="157" xfId="0" applyFont="1" applyFill="1" applyBorder="1" applyAlignment="1">
      <alignment horizontal="right" vertical="center"/>
    </xf>
    <xf numFmtId="0" fontId="9" fillId="2" borderId="147" xfId="0" applyFont="1" applyFill="1" applyBorder="1" applyAlignment="1">
      <alignment vertical="center"/>
    </xf>
    <xf numFmtId="0" fontId="15" fillId="0" borderId="157" xfId="0" applyFont="1" applyFill="1" applyBorder="1" applyAlignment="1">
      <alignment horizontal="center" vertical="center" wrapText="1"/>
    </xf>
    <xf numFmtId="0" fontId="9" fillId="0" borderId="147" xfId="0" applyFont="1" applyFill="1" applyBorder="1" applyAlignment="1">
      <alignment horizontal="left" vertical="center" wrapText="1"/>
    </xf>
    <xf numFmtId="0" fontId="9" fillId="2" borderId="148" xfId="0" applyFont="1" applyFill="1" applyBorder="1" applyAlignment="1">
      <alignment vertical="center"/>
    </xf>
    <xf numFmtId="164" fontId="7" fillId="0" borderId="147" xfId="7" applyNumberFormat="1" applyFont="1" applyFill="1" applyBorder="1" applyAlignment="1" applyProtection="1">
      <alignment vertical="center" wrapText="1"/>
      <protection locked="0"/>
    </xf>
    <xf numFmtId="164" fontId="7" fillId="0" borderId="156" xfId="7" applyNumberFormat="1" applyFont="1" applyFill="1" applyBorder="1" applyAlignment="1" applyProtection="1">
      <alignment vertical="center" wrapText="1"/>
      <protection locked="0"/>
    </xf>
    <xf numFmtId="0" fontId="9" fillId="2" borderId="155" xfId="0" applyFont="1" applyFill="1" applyBorder="1" applyAlignment="1">
      <alignment horizontal="right" vertical="center"/>
    </xf>
    <xf numFmtId="193" fontId="9" fillId="2" borderId="154" xfId="0" applyNumberFormat="1" applyFont="1" applyFill="1" applyBorder="1" applyAlignment="1" applyProtection="1">
      <alignment vertical="center"/>
      <protection locked="0"/>
    </xf>
    <xf numFmtId="9" fontId="7" fillId="0" borderId="154" xfId="20961" applyFont="1" applyFill="1" applyBorder="1" applyAlignment="1" applyProtection="1">
      <alignment vertical="center" wrapText="1"/>
      <protection locked="0"/>
    </xf>
    <xf numFmtId="9" fontId="7" fillId="0" borderId="153" xfId="20961" applyFont="1" applyFill="1" applyBorder="1" applyAlignment="1" applyProtection="1">
      <alignment vertical="center" wrapText="1"/>
      <protection locked="0"/>
    </xf>
    <xf numFmtId="164" fontId="7" fillId="0" borderId="157" xfId="7" applyNumberFormat="1" applyFont="1" applyFill="1" applyBorder="1" applyAlignment="1" applyProtection="1">
      <alignment horizontal="right" vertical="center" wrapText="1"/>
      <protection locked="0"/>
    </xf>
    <xf numFmtId="9" fontId="7" fillId="0" borderId="157" xfId="20961" applyFont="1" applyFill="1" applyBorder="1" applyAlignment="1" applyProtection="1">
      <alignment vertical="center" wrapText="1"/>
      <protection locked="0"/>
    </xf>
    <xf numFmtId="164" fontId="7" fillId="0" borderId="157" xfId="7" applyNumberFormat="1" applyFont="1" applyFill="1" applyBorder="1" applyAlignment="1" applyProtection="1">
      <alignment vertical="center" wrapText="1"/>
      <protection locked="0"/>
    </xf>
    <xf numFmtId="9" fontId="7" fillId="0" borderId="155" xfId="20961" applyFont="1" applyFill="1" applyBorder="1" applyAlignment="1" applyProtection="1">
      <alignment vertical="center" wrapText="1"/>
      <protection locked="0"/>
    </xf>
    <xf numFmtId="164" fontId="0" fillId="0" borderId="139" xfId="7" applyNumberFormat="1" applyFont="1" applyBorder="1" applyProtection="1"/>
    <xf numFmtId="193" fontId="0" fillId="0" borderId="0" xfId="0" applyNumberFormat="1"/>
    <xf numFmtId="164" fontId="9" fillId="0" borderId="139" xfId="7" applyNumberFormat="1" applyFont="1" applyFill="1" applyBorder="1" applyAlignment="1" applyProtection="1">
      <alignment horizontal="right"/>
    </xf>
    <xf numFmtId="164" fontId="9" fillId="36" borderId="139" xfId="7" applyNumberFormat="1" applyFont="1" applyFill="1" applyBorder="1" applyAlignment="1" applyProtection="1">
      <alignment horizontal="right"/>
    </xf>
    <xf numFmtId="164" fontId="9" fillId="36" borderId="113" xfId="7" applyNumberFormat="1" applyFont="1" applyFill="1" applyBorder="1" applyAlignment="1" applyProtection="1">
      <alignment horizontal="right"/>
    </xf>
    <xf numFmtId="164" fontId="20" fillId="0" borderId="98" xfId="7" applyNumberFormat="1" applyFont="1" applyBorder="1" applyAlignment="1">
      <alignment vertical="center" wrapText="1"/>
    </xf>
    <xf numFmtId="164" fontId="20" fillId="0" borderId="99" xfId="7" applyNumberFormat="1" applyFont="1" applyBorder="1" applyAlignment="1">
      <alignment vertical="center" wrapText="1"/>
    </xf>
    <xf numFmtId="164" fontId="20" fillId="0" borderId="21" xfId="7" applyNumberFormat="1" applyFont="1" applyBorder="1" applyAlignment="1">
      <alignment vertical="center" wrapText="1"/>
    </xf>
    <xf numFmtId="164" fontId="20" fillId="0" borderId="98" xfId="7" applyNumberFormat="1" applyFont="1" applyFill="1" applyBorder="1" applyAlignment="1">
      <alignment vertical="center" wrapText="1"/>
    </xf>
    <xf numFmtId="164" fontId="20" fillId="0" borderId="21" xfId="7" applyNumberFormat="1" applyFont="1" applyFill="1" applyBorder="1" applyAlignment="1">
      <alignment vertical="center" wrapText="1"/>
    </xf>
    <xf numFmtId="164" fontId="13" fillId="0" borderId="8" xfId="7" applyNumberFormat="1" applyFont="1" applyBorder="1" applyAlignment="1">
      <alignment wrapText="1"/>
    </xf>
    <xf numFmtId="164" fontId="4" fillId="0" borderId="113" xfId="7" applyNumberFormat="1" applyFont="1" applyBorder="1" applyAlignment="1"/>
    <xf numFmtId="164" fontId="9" fillId="0" borderId="8" xfId="7" applyNumberFormat="1" applyFont="1" applyBorder="1" applyAlignment="1">
      <alignment wrapText="1"/>
    </xf>
    <xf numFmtId="164" fontId="9" fillId="0" borderId="113" xfId="7" applyNumberFormat="1" applyFont="1" applyBorder="1" applyAlignment="1">
      <alignment wrapText="1"/>
    </xf>
    <xf numFmtId="0" fontId="13" fillId="0" borderId="146" xfId="0" applyFont="1" applyBorder="1" applyAlignment="1">
      <alignment wrapText="1"/>
    </xf>
    <xf numFmtId="9" fontId="4" fillId="0" borderId="21" xfId="0" applyNumberFormat="1" applyFont="1" applyBorder="1" applyAlignment="1"/>
    <xf numFmtId="0" fontId="9" fillId="0" borderId="157" xfId="0" applyNumberFormat="1" applyFont="1" applyBorder="1"/>
    <xf numFmtId="0" fontId="9" fillId="0" borderId="155" xfId="0" applyNumberFormat="1" applyFont="1" applyBorder="1"/>
    <xf numFmtId="9" fontId="4" fillId="0" borderId="113" xfId="20961" applyFont="1" applyBorder="1" applyAlignment="1"/>
    <xf numFmtId="9" fontId="4" fillId="0" borderId="107" xfId="20961" applyFont="1" applyBorder="1" applyAlignment="1"/>
    <xf numFmtId="9" fontId="4" fillId="0" borderId="24" xfId="20961" applyFont="1" applyBorder="1" applyAlignment="1"/>
    <xf numFmtId="164" fontId="0" fillId="0" borderId="20" xfId="7" applyNumberFormat="1" applyFont="1" applyBorder="1" applyAlignment="1">
      <alignment wrapText="1"/>
    </xf>
    <xf numFmtId="164" fontId="0" fillId="0" borderId="20" xfId="7" applyNumberFormat="1" applyFont="1" applyBorder="1" applyAlignment="1"/>
    <xf numFmtId="164" fontId="0" fillId="0" borderId="20" xfId="7" applyNumberFormat="1" applyFont="1" applyFill="1" applyBorder="1" applyAlignment="1">
      <alignment wrapText="1"/>
    </xf>
    <xf numFmtId="164" fontId="4" fillId="0" borderId="139" xfId="7" applyNumberFormat="1" applyFont="1" applyFill="1" applyBorder="1" applyAlignment="1">
      <alignment vertical="center" wrapText="1"/>
    </xf>
    <xf numFmtId="164" fontId="4" fillId="0" borderId="139" xfId="7" applyNumberFormat="1" applyFont="1" applyBorder="1" applyAlignment="1">
      <alignment vertical="center"/>
    </xf>
    <xf numFmtId="164" fontId="6" fillId="36" borderId="23" xfId="7" applyNumberFormat="1" applyFont="1" applyFill="1" applyBorder="1" applyAlignment="1">
      <alignment horizontal="center" vertical="center"/>
    </xf>
    <xf numFmtId="164" fontId="7" fillId="36" borderId="20" xfId="7" applyNumberFormat="1" applyFont="1" applyFill="1" applyBorder="1" applyAlignment="1" applyProtection="1">
      <alignment vertical="top"/>
    </xf>
    <xf numFmtId="164" fontId="7" fillId="3" borderId="20" xfId="7" applyNumberFormat="1" applyFont="1" applyFill="1" applyBorder="1" applyAlignment="1" applyProtection="1">
      <alignment vertical="top"/>
      <protection locked="0"/>
    </xf>
    <xf numFmtId="164" fontId="7" fillId="36" borderId="20" xfId="7" applyNumberFormat="1" applyFont="1" applyFill="1" applyBorder="1" applyAlignment="1" applyProtection="1">
      <alignment vertical="top" wrapText="1"/>
    </xf>
    <xf numFmtId="164" fontId="7" fillId="3" borderId="20" xfId="7" applyNumberFormat="1" applyFont="1" applyFill="1" applyBorder="1" applyAlignment="1" applyProtection="1">
      <alignment vertical="top" wrapText="1"/>
      <protection locked="0"/>
    </xf>
    <xf numFmtId="164" fontId="7" fillId="36" borderId="20" xfId="7" applyNumberFormat="1" applyFont="1" applyFill="1" applyBorder="1" applyAlignment="1" applyProtection="1">
      <alignment vertical="top" wrapText="1"/>
      <protection locked="0"/>
    </xf>
    <xf numFmtId="164" fontId="7" fillId="36" borderId="24" xfId="7" applyNumberFormat="1" applyFont="1" applyFill="1" applyBorder="1" applyAlignment="1" applyProtection="1">
      <alignment vertical="top" wrapText="1"/>
    </xf>
    <xf numFmtId="164" fontId="4" fillId="0" borderId="113" xfId="7" applyNumberFormat="1" applyFont="1" applyFill="1" applyBorder="1" applyAlignment="1">
      <alignment horizontal="right" vertical="center" wrapText="1"/>
    </xf>
    <xf numFmtId="164" fontId="6" fillId="36" borderId="113" xfId="7" applyNumberFormat="1" applyFont="1" applyFill="1" applyBorder="1" applyAlignment="1">
      <alignment horizontal="right" vertical="center" wrapText="1"/>
    </xf>
    <xf numFmtId="164" fontId="108" fillId="0" borderId="113" xfId="7" applyNumberFormat="1" applyFont="1" applyFill="1" applyBorder="1" applyAlignment="1">
      <alignment horizontal="right" vertical="center" wrapText="1"/>
    </xf>
    <xf numFmtId="164" fontId="6" fillId="36" borderId="113" xfId="7" applyNumberFormat="1" applyFont="1" applyFill="1" applyBorder="1" applyAlignment="1">
      <alignment horizontal="center" vertical="center" wrapText="1"/>
    </xf>
    <xf numFmtId="164" fontId="7" fillId="0" borderId="24" xfId="7" applyNumberFormat="1" applyFont="1" applyFill="1" applyBorder="1" applyAlignment="1" applyProtection="1">
      <alignment vertical="center"/>
    </xf>
    <xf numFmtId="164" fontId="4" fillId="0" borderId="59" xfId="7" applyNumberFormat="1" applyFont="1" applyFill="1" applyBorder="1" applyAlignment="1">
      <alignment horizontal="center" vertical="center" wrapText="1"/>
    </xf>
    <xf numFmtId="164" fontId="4" fillId="0" borderId="6" xfId="7" applyNumberFormat="1" applyFont="1" applyFill="1" applyBorder="1" applyAlignment="1">
      <alignment horizontal="center" vertical="center" wrapText="1"/>
    </xf>
    <xf numFmtId="164" fontId="21" fillId="0" borderId="30" xfId="7" applyNumberFormat="1" applyFont="1" applyBorder="1" applyAlignment="1">
      <alignment horizontal="center" vertical="center"/>
    </xf>
    <xf numFmtId="164" fontId="22" fillId="0" borderId="162" xfId="7" applyNumberFormat="1" applyFont="1" applyBorder="1" applyAlignment="1">
      <alignment horizontal="center"/>
    </xf>
    <xf numFmtId="164" fontId="22" fillId="0" borderId="12" xfId="7" applyNumberFormat="1" applyFont="1" applyBorder="1" applyAlignment="1">
      <alignment horizontal="center" vertical="center"/>
    </xf>
    <xf numFmtId="164" fontId="22" fillId="0" borderId="58" xfId="7" applyNumberFormat="1" applyFont="1" applyBorder="1" applyAlignment="1">
      <alignment horizontal="center"/>
    </xf>
    <xf numFmtId="164" fontId="21" fillId="0" borderId="12" xfId="7" applyNumberFormat="1" applyFont="1" applyBorder="1" applyAlignment="1">
      <alignment horizontal="center" vertical="center"/>
    </xf>
    <xf numFmtId="164" fontId="18" fillId="0" borderId="12" xfId="7" applyNumberFormat="1" applyFont="1" applyBorder="1" applyAlignment="1">
      <alignment horizontal="center" vertical="center"/>
    </xf>
    <xf numFmtId="164" fontId="18" fillId="0" borderId="58" xfId="7" applyNumberFormat="1" applyFont="1" applyBorder="1" applyAlignment="1">
      <alignment horizontal="center"/>
    </xf>
    <xf numFmtId="164" fontId="103" fillId="0" borderId="12" xfId="7" applyNumberFormat="1" applyFont="1" applyBorder="1" applyAlignment="1">
      <alignment horizontal="center" vertical="center"/>
    </xf>
    <xf numFmtId="164" fontId="22" fillId="0" borderId="12" xfId="7" applyNumberFormat="1" applyFont="1" applyFill="1" applyBorder="1" applyAlignment="1">
      <alignment horizontal="center" vertical="center"/>
    </xf>
    <xf numFmtId="164" fontId="17" fillId="0" borderId="58" xfId="7" applyNumberFormat="1" applyFont="1" applyFill="1" applyBorder="1" applyAlignment="1">
      <alignment horizontal="center"/>
    </xf>
    <xf numFmtId="164" fontId="22" fillId="0" borderId="13" xfId="7" applyNumberFormat="1" applyFont="1" applyBorder="1" applyAlignment="1">
      <alignment horizontal="center" vertical="center"/>
    </xf>
    <xf numFmtId="164" fontId="22" fillId="0" borderId="60" xfId="7" applyNumberFormat="1" applyFont="1" applyBorder="1" applyAlignment="1">
      <alignment horizontal="center"/>
    </xf>
    <xf numFmtId="164" fontId="21" fillId="0" borderId="14" xfId="7" applyNumberFormat="1" applyFont="1" applyFill="1" applyBorder="1" applyAlignment="1">
      <alignment horizontal="center" vertical="center"/>
    </xf>
    <xf numFmtId="164" fontId="21" fillId="0" borderId="56" xfId="7" applyNumberFormat="1" applyFont="1" applyFill="1" applyBorder="1" applyAlignment="1">
      <alignment horizontal="center"/>
    </xf>
    <xf numFmtId="164" fontId="21" fillId="0" borderId="15" xfId="7" applyNumberFormat="1" applyFont="1" applyBorder="1" applyAlignment="1">
      <alignment horizontal="center" vertical="center"/>
    </xf>
    <xf numFmtId="164" fontId="18" fillId="85" borderId="57" xfId="7" applyNumberFormat="1" applyFont="1" applyFill="1" applyBorder="1" applyAlignment="1">
      <alignment horizontal="center"/>
    </xf>
    <xf numFmtId="164" fontId="21" fillId="0" borderId="13" xfId="7" applyNumberFormat="1" applyFont="1" applyBorder="1" applyAlignment="1">
      <alignment horizontal="center" vertical="center"/>
    </xf>
    <xf numFmtId="164" fontId="18" fillId="0" borderId="13" xfId="7" applyNumberFormat="1" applyFont="1" applyBorder="1" applyAlignment="1">
      <alignment vertical="center"/>
    </xf>
    <xf numFmtId="164" fontId="22" fillId="0" borderId="61" xfId="7" applyNumberFormat="1" applyFont="1" applyBorder="1" applyAlignment="1">
      <alignment horizontal="center"/>
    </xf>
    <xf numFmtId="164" fontId="22" fillId="0" borderId="139" xfId="7" applyNumberFormat="1" applyFont="1" applyBorder="1" applyAlignment="1">
      <alignment horizontal="center" vertical="center"/>
    </xf>
    <xf numFmtId="164" fontId="22" fillId="0" borderId="156" xfId="7" applyNumberFormat="1" applyFont="1" applyBorder="1" applyAlignment="1">
      <alignment horizontal="center"/>
    </xf>
    <xf numFmtId="164" fontId="21" fillId="0" borderId="139" xfId="7" applyNumberFormat="1" applyFont="1" applyFill="1" applyBorder="1" applyAlignment="1">
      <alignment horizontal="center" vertical="center"/>
    </xf>
    <xf numFmtId="164" fontId="22" fillId="0" borderId="156" xfId="7" applyNumberFormat="1" applyFont="1" applyFill="1" applyBorder="1" applyAlignment="1">
      <alignment horizontal="center"/>
    </xf>
    <xf numFmtId="164" fontId="21" fillId="0" borderId="139" xfId="7" applyNumberFormat="1" applyFont="1" applyBorder="1" applyAlignment="1">
      <alignment horizontal="center"/>
    </xf>
    <xf numFmtId="164" fontId="22" fillId="0" borderId="156" xfId="7" applyNumberFormat="1" applyFont="1" applyBorder="1"/>
    <xf numFmtId="164" fontId="22" fillId="0" borderId="139" xfId="7" applyNumberFormat="1" applyFont="1" applyBorder="1" applyAlignment="1">
      <alignment horizontal="center"/>
    </xf>
    <xf numFmtId="164" fontId="22" fillId="0" borderId="139" xfId="7" applyNumberFormat="1" applyFont="1" applyBorder="1"/>
    <xf numFmtId="164" fontId="21" fillId="0" borderId="139" xfId="7" applyNumberFormat="1" applyFont="1" applyBorder="1" applyAlignment="1">
      <alignment horizontal="center" vertical="center"/>
    </xf>
    <xf numFmtId="164" fontId="4" fillId="0" borderId="3" xfId="7" applyNumberFormat="1" applyFont="1" applyBorder="1" applyAlignment="1"/>
    <xf numFmtId="164" fontId="4" fillId="0" borderId="8" xfId="7" applyNumberFormat="1" applyFont="1" applyBorder="1" applyAlignment="1"/>
    <xf numFmtId="164" fontId="4" fillId="36" borderId="24" xfId="7" applyNumberFormat="1" applyFont="1" applyFill="1" applyBorder="1"/>
    <xf numFmtId="164" fontId="4" fillId="0" borderId="19" xfId="7" applyNumberFormat="1" applyFont="1" applyBorder="1" applyAlignment="1"/>
    <xf numFmtId="164" fontId="4" fillId="0" borderId="20" xfId="7" applyNumberFormat="1" applyFont="1" applyBorder="1" applyAlignment="1"/>
    <xf numFmtId="164" fontId="4" fillId="0" borderId="21" xfId="7" applyNumberFormat="1" applyFont="1" applyBorder="1" applyAlignment="1">
      <alignment wrapText="1"/>
    </xf>
    <xf numFmtId="164" fontId="4" fillId="0" borderId="21" xfId="7" applyNumberFormat="1" applyFont="1" applyBorder="1" applyAlignment="1"/>
    <xf numFmtId="164" fontId="4" fillId="36" borderId="51" xfId="7" applyNumberFormat="1" applyFont="1" applyFill="1" applyBorder="1" applyAlignment="1"/>
    <xf numFmtId="164" fontId="4" fillId="36" borderId="22" xfId="7" applyNumberFormat="1" applyFont="1" applyFill="1" applyBorder="1"/>
    <xf numFmtId="164" fontId="4" fillId="36" borderId="23" xfId="7" applyNumberFormat="1" applyFont="1" applyFill="1" applyBorder="1"/>
    <xf numFmtId="164" fontId="4" fillId="36" borderId="52" xfId="7" applyNumberFormat="1" applyFont="1" applyFill="1" applyBorder="1"/>
    <xf numFmtId="164" fontId="4" fillId="0" borderId="3" xfId="7" applyNumberFormat="1" applyFont="1" applyBorder="1"/>
    <xf numFmtId="164" fontId="4" fillId="0" borderId="3" xfId="7" applyNumberFormat="1" applyFont="1" applyFill="1" applyBorder="1"/>
    <xf numFmtId="164" fontId="4" fillId="0" borderId="8" xfId="7" applyNumberFormat="1" applyFont="1" applyBorder="1"/>
    <xf numFmtId="164" fontId="4" fillId="0" borderId="8" xfId="7" applyNumberFormat="1" applyFont="1" applyFill="1" applyBorder="1"/>
    <xf numFmtId="164" fontId="4" fillId="0" borderId="53" xfId="7" applyNumberFormat="1" applyFont="1" applyFill="1" applyBorder="1" applyAlignment="1">
      <alignment vertical="center"/>
    </xf>
    <xf numFmtId="164" fontId="4" fillId="0" borderId="63" xfId="7" applyNumberFormat="1" applyFont="1" applyFill="1" applyBorder="1" applyAlignment="1">
      <alignment vertical="center"/>
    </xf>
    <xf numFmtId="164" fontId="4" fillId="3" borderId="96"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99"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23" xfId="7" applyNumberFormat="1" applyFont="1" applyFill="1" applyBorder="1" applyAlignment="1">
      <alignment vertical="center"/>
    </xf>
    <xf numFmtId="164" fontId="4" fillId="0" borderId="24" xfId="7" applyNumberFormat="1" applyFont="1" applyFill="1" applyBorder="1" applyAlignment="1">
      <alignment vertical="center"/>
    </xf>
    <xf numFmtId="164" fontId="25" fillId="37" borderId="55" xfId="7" applyNumberFormat="1" applyFont="1" applyFill="1" applyBorder="1"/>
    <xf numFmtId="164" fontId="4" fillId="0" borderId="26" xfId="7" applyNumberFormat="1" applyFont="1" applyFill="1" applyBorder="1" applyAlignment="1">
      <alignment vertical="center"/>
    </xf>
    <xf numFmtId="164" fontId="4" fillId="0" borderId="18" xfId="7" applyNumberFormat="1" applyFont="1" applyFill="1" applyBorder="1" applyAlignment="1">
      <alignment vertical="center"/>
    </xf>
    <xf numFmtId="164" fontId="25" fillId="37" borderId="110" xfId="7" applyNumberFormat="1" applyFont="1" applyFill="1" applyBorder="1"/>
    <xf numFmtId="164" fontId="25" fillId="37" borderId="100" xfId="7" applyNumberFormat="1" applyFont="1" applyFill="1" applyBorder="1"/>
    <xf numFmtId="164" fontId="4" fillId="0" borderId="94" xfId="7" applyNumberFormat="1" applyFont="1" applyFill="1" applyBorder="1" applyAlignment="1">
      <alignment vertical="center"/>
    </xf>
    <xf numFmtId="164" fontId="4" fillId="0" borderId="107" xfId="7" applyNumberFormat="1" applyFont="1" applyFill="1" applyBorder="1" applyAlignment="1">
      <alignment vertical="center"/>
    </xf>
    <xf numFmtId="164" fontId="25" fillId="37" borderId="29" xfId="7" applyNumberFormat="1" applyFont="1" applyFill="1" applyBorder="1"/>
    <xf numFmtId="9" fontId="4" fillId="0" borderId="92" xfId="20961" applyFont="1" applyFill="1" applyBorder="1" applyAlignment="1">
      <alignment vertical="center"/>
    </xf>
    <xf numFmtId="9" fontId="4" fillId="0" borderId="109" xfId="20961" applyFont="1" applyFill="1" applyBorder="1" applyAlignment="1">
      <alignment vertical="center"/>
    </xf>
    <xf numFmtId="9" fontId="9" fillId="36" borderId="3" xfId="20961" applyFont="1" applyFill="1" applyBorder="1" applyProtection="1">
      <protection locked="0"/>
    </xf>
    <xf numFmtId="9" fontId="9" fillId="3" borderId="3" xfId="20961" applyFont="1" applyFill="1" applyBorder="1" applyProtection="1">
      <protection locked="0"/>
    </xf>
    <xf numFmtId="9" fontId="9" fillId="3" borderId="3" xfId="20961" applyFont="1" applyFill="1" applyBorder="1" applyAlignment="1" applyProtection="1">
      <alignment horizontal="right" wrapText="1"/>
      <protection locked="0"/>
    </xf>
    <xf numFmtId="9" fontId="9" fillId="4" borderId="3" xfId="20961" applyFont="1" applyFill="1" applyBorder="1" applyAlignment="1" applyProtection="1">
      <alignment horizontal="right" wrapText="1"/>
      <protection locked="0"/>
    </xf>
    <xf numFmtId="9" fontId="10" fillId="36" borderId="23" xfId="20961" applyFont="1" applyFill="1" applyBorder="1" applyAlignment="1" applyProtection="1">
      <protection locked="0"/>
    </xf>
    <xf numFmtId="164" fontId="9" fillId="36" borderId="3" xfId="7" applyNumberFormat="1" applyFont="1" applyFill="1" applyBorder="1" applyProtection="1">
      <protection locked="0"/>
    </xf>
    <xf numFmtId="164" fontId="9" fillId="3" borderId="3" xfId="7" applyNumberFormat="1" applyFont="1" applyFill="1" applyBorder="1" applyProtection="1">
      <protection locked="0"/>
    </xf>
    <xf numFmtId="164" fontId="10" fillId="36" borderId="23" xfId="7" applyNumberFormat="1" applyFont="1" applyFill="1" applyBorder="1" applyAlignment="1" applyProtection="1">
      <protection locked="0"/>
    </xf>
    <xf numFmtId="164" fontId="9" fillId="3" borderId="23" xfId="7" applyNumberFormat="1" applyFont="1" applyFill="1" applyBorder="1" applyProtection="1">
      <protection locked="0"/>
    </xf>
    <xf numFmtId="164" fontId="119" fillId="0" borderId="139" xfId="7" applyNumberFormat="1" applyFont="1" applyBorder="1"/>
    <xf numFmtId="164" fontId="115" fillId="0" borderId="147" xfId="7" applyNumberFormat="1" applyFont="1" applyBorder="1"/>
    <xf numFmtId="164" fontId="115" fillId="0" borderId="147" xfId="7" applyNumberFormat="1" applyFont="1" applyFill="1" applyBorder="1"/>
    <xf numFmtId="164" fontId="118" fillId="0" borderId="147" xfId="7" applyNumberFormat="1" applyFont="1" applyBorder="1"/>
    <xf numFmtId="164" fontId="116" fillId="0" borderId="147" xfId="7" applyNumberFormat="1" applyFont="1" applyBorder="1"/>
    <xf numFmtId="164" fontId="119" fillId="0" borderId="147" xfId="7" applyNumberFormat="1" applyFont="1" applyBorder="1"/>
    <xf numFmtId="164" fontId="115" fillId="0" borderId="147" xfId="7" applyNumberFormat="1" applyFont="1" applyBorder="1" applyAlignment="1">
      <alignment horizontal="left" indent="1"/>
    </xf>
    <xf numFmtId="164" fontId="118" fillId="84" borderId="147" xfId="7" applyNumberFormat="1" applyFont="1" applyFill="1" applyBorder="1"/>
    <xf numFmtId="164" fontId="118" fillId="0" borderId="68" xfId="7" applyNumberFormat="1" applyFont="1" applyBorder="1"/>
    <xf numFmtId="164" fontId="115" fillId="0" borderId="156" xfId="7" applyNumberFormat="1" applyFont="1" applyBorder="1"/>
    <xf numFmtId="164" fontId="115" fillId="0" borderId="157" xfId="7" applyNumberFormat="1" applyFont="1" applyBorder="1" applyAlignment="1">
      <alignment horizontal="left" indent="1"/>
    </xf>
    <xf numFmtId="164" fontId="115" fillId="0" borderId="157" xfId="7" applyNumberFormat="1" applyFont="1" applyBorder="1" applyAlignment="1">
      <alignment horizontal="left" indent="2"/>
    </xf>
    <xf numFmtId="164" fontId="115" fillId="0" borderId="157" xfId="7" applyNumberFormat="1" applyFont="1" applyFill="1" applyBorder="1" applyAlignment="1">
      <alignment horizontal="left" indent="3"/>
    </xf>
    <xf numFmtId="164" fontId="115" fillId="0" borderId="157" xfId="7" applyNumberFormat="1" applyFont="1" applyFill="1" applyBorder="1" applyAlignment="1">
      <alignment horizontal="left" indent="1"/>
    </xf>
    <xf numFmtId="164" fontId="115" fillId="81" borderId="157" xfId="7" applyNumberFormat="1" applyFont="1" applyFill="1" applyBorder="1"/>
    <xf numFmtId="164" fontId="115" fillId="81" borderId="147" xfId="7" applyNumberFormat="1" applyFont="1" applyFill="1" applyBorder="1"/>
    <xf numFmtId="164" fontId="115" fillId="81" borderId="156" xfId="7" applyNumberFormat="1" applyFont="1" applyFill="1" applyBorder="1"/>
    <xf numFmtId="164" fontId="115" fillId="0" borderId="157" xfId="7" applyNumberFormat="1" applyFont="1" applyFill="1" applyBorder="1" applyAlignment="1">
      <alignment horizontal="left" vertical="top" wrapText="1" indent="2"/>
    </xf>
    <xf numFmtId="164" fontId="115" fillId="0" borderId="156" xfId="7" applyNumberFormat="1" applyFont="1" applyFill="1" applyBorder="1"/>
    <xf numFmtId="164" fontId="115" fillId="0" borderId="157" xfId="7" applyNumberFormat="1" applyFont="1" applyFill="1" applyBorder="1" applyAlignment="1">
      <alignment horizontal="left" wrapText="1" indent="3"/>
    </xf>
    <xf numFmtId="164" fontId="115" fillId="0" borderId="157" xfId="7" applyNumberFormat="1" applyFont="1" applyFill="1" applyBorder="1" applyAlignment="1">
      <alignment horizontal="left" wrapText="1" indent="2"/>
    </xf>
    <xf numFmtId="164" fontId="115" fillId="0" borderId="157" xfId="7" applyNumberFormat="1" applyFont="1" applyFill="1" applyBorder="1" applyAlignment="1">
      <alignment horizontal="left" wrapText="1" indent="1"/>
    </xf>
    <xf numFmtId="164" fontId="115" fillId="0" borderId="155" xfId="7" applyNumberFormat="1" applyFont="1" applyFill="1" applyBorder="1" applyAlignment="1">
      <alignment horizontal="left" wrapText="1" indent="1"/>
    </xf>
    <xf numFmtId="164" fontId="115" fillId="0" borderId="154" xfId="7" applyNumberFormat="1" applyFont="1" applyFill="1" applyBorder="1"/>
    <xf numFmtId="164" fontId="115" fillId="0" borderId="153" xfId="7" applyNumberFormat="1" applyFont="1" applyFill="1" applyBorder="1"/>
    <xf numFmtId="164" fontId="115" fillId="0" borderId="147" xfId="7" applyNumberFormat="1" applyFont="1" applyFill="1" applyBorder="1" applyAlignment="1">
      <alignment horizontal="left" vertical="center" wrapText="1"/>
    </xf>
    <xf numFmtId="164" fontId="115" fillId="0" borderId="147" xfId="7" applyNumberFormat="1" applyFont="1" applyBorder="1" applyAlignment="1">
      <alignment horizontal="center" vertical="center" wrapText="1"/>
    </xf>
    <xf numFmtId="164" fontId="115" fillId="0" borderId="147" xfId="7" applyNumberFormat="1" applyFont="1" applyBorder="1" applyAlignment="1">
      <alignment horizontal="center" vertical="center"/>
    </xf>
    <xf numFmtId="164" fontId="118" fillId="0" borderId="147" xfId="7" applyNumberFormat="1" applyFont="1" applyFill="1" applyBorder="1" applyAlignment="1">
      <alignment horizontal="left" vertical="center" wrapText="1"/>
    </xf>
    <xf numFmtId="164" fontId="120" fillId="0" borderId="147" xfId="7" applyNumberFormat="1" applyFont="1" applyBorder="1"/>
    <xf numFmtId="164" fontId="120" fillId="0" borderId="148" xfId="7" applyNumberFormat="1" applyFont="1" applyBorder="1"/>
    <xf numFmtId="9" fontId="120" fillId="0" borderId="147" xfId="20961" applyFont="1" applyBorder="1"/>
    <xf numFmtId="9" fontId="120" fillId="0" borderId="148" xfId="20961" applyFont="1" applyBorder="1"/>
    <xf numFmtId="164" fontId="9" fillId="0" borderId="3" xfId="7" applyNumberFormat="1" applyFont="1" applyFill="1" applyBorder="1" applyProtection="1">
      <protection locked="0"/>
    </xf>
    <xf numFmtId="10" fontId="112" fillId="79" borderId="98" xfId="948" applyNumberFormat="1" applyFont="1" applyFill="1" applyBorder="1" applyAlignment="1" applyProtection="1">
      <alignment horizontal="right" vertical="center"/>
    </xf>
    <xf numFmtId="0" fontId="103" fillId="0" borderId="65" xfId="0" applyFont="1" applyBorder="1" applyAlignment="1">
      <alignment horizontal="left" vertical="center" wrapText="1"/>
    </xf>
    <xf numFmtId="0" fontId="103" fillId="0" borderId="64" xfId="0" applyFont="1" applyBorder="1" applyAlignment="1">
      <alignment horizontal="left" vertical="center" wrapText="1"/>
    </xf>
    <xf numFmtId="0" fontId="140" fillId="0" borderId="160" xfId="0" applyFont="1" applyBorder="1" applyAlignment="1">
      <alignment horizontal="center" vertical="center"/>
    </xf>
    <xf numFmtId="0" fontId="140" fillId="0" borderId="29" xfId="0" applyFont="1" applyBorder="1" applyAlignment="1">
      <alignment horizontal="center" vertical="center"/>
    </xf>
    <xf numFmtId="0" fontId="140" fillId="0" borderId="161" xfId="0" applyFont="1" applyBorder="1" applyAlignment="1">
      <alignment horizontal="center" vertical="center"/>
    </xf>
    <xf numFmtId="0" fontId="141" fillId="0" borderId="160" xfId="0" applyFont="1" applyBorder="1" applyAlignment="1">
      <alignment horizontal="center" wrapText="1"/>
    </xf>
    <xf numFmtId="0" fontId="141" fillId="0" borderId="29" xfId="0" applyFont="1" applyBorder="1" applyAlignment="1">
      <alignment horizontal="center" wrapText="1"/>
    </xf>
    <xf numFmtId="0" fontId="141" fillId="0" borderId="161" xfId="0" applyFont="1" applyBorder="1" applyAlignment="1">
      <alignment horizontal="center" wrapText="1"/>
    </xf>
    <xf numFmtId="164" fontId="0" fillId="0" borderId="99" xfId="7" applyNumberFormat="1" applyFont="1" applyBorder="1" applyAlignment="1">
      <alignment horizontal="right"/>
    </xf>
    <xf numFmtId="164" fontId="0" fillId="0" borderId="96" xfId="7" applyNumberFormat="1" applyFont="1" applyBorder="1" applyAlignment="1">
      <alignment horizontal="right"/>
    </xf>
    <xf numFmtId="164" fontId="0" fillId="0" borderId="97" xfId="7" applyNumberFormat="1" applyFont="1" applyBorder="1" applyAlignment="1">
      <alignment horizontal="right"/>
    </xf>
    <xf numFmtId="164" fontId="0" fillId="0" borderId="140" xfId="7" applyNumberFormat="1" applyFont="1" applyBorder="1" applyAlignment="1">
      <alignment horizontal="right"/>
    </xf>
    <xf numFmtId="164" fontId="0" fillId="0" borderId="141" xfId="7" applyNumberFormat="1" applyFont="1" applyBorder="1" applyAlignment="1">
      <alignment horizontal="right"/>
    </xf>
    <xf numFmtId="164" fontId="0" fillId="0" borderId="142" xfId="7" applyNumberFormat="1" applyFont="1" applyBorder="1" applyAlignment="1">
      <alignment horizontal="right"/>
    </xf>
    <xf numFmtId="0" fontId="0" fillId="0" borderId="139" xfId="0" applyBorder="1" applyAlignment="1">
      <alignment horizontal="center" vertical="center"/>
    </xf>
    <xf numFmtId="0" fontId="127" fillId="0" borderId="93" xfId="0" applyFont="1" applyBorder="1" applyAlignment="1">
      <alignment horizontal="center" vertical="center"/>
    </xf>
    <xf numFmtId="0" fontId="127"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127" fillId="0" borderId="143"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9" xfId="0" applyBorder="1" applyAlignment="1">
      <alignment horizontal="center" vertical="center"/>
    </xf>
    <xf numFmtId="0" fontId="0" fillId="0" borderId="11" xfId="0" applyBorder="1" applyAlignment="1">
      <alignment horizontal="center" vertical="center"/>
    </xf>
    <xf numFmtId="0" fontId="0" fillId="0" borderId="139"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xf>
    <xf numFmtId="0" fontId="4" fillId="0" borderId="21" xfId="0" applyFont="1" applyFill="1" applyBorder="1" applyAlignment="1">
      <alignment horizontal="center"/>
    </xf>
    <xf numFmtId="0" fontId="6" fillId="36" borderId="117"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4" xfId="0" applyFont="1" applyFill="1" applyBorder="1" applyAlignment="1">
      <alignment horizontal="center" vertical="center" wrapText="1"/>
    </xf>
    <xf numFmtId="0" fontId="6" fillId="36" borderId="97" xfId="0" applyFont="1" applyFill="1" applyBorder="1" applyAlignment="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164" fontId="4" fillId="0" borderId="59" xfId="7" applyNumberFormat="1" applyFont="1" applyFill="1" applyBorder="1" applyAlignment="1">
      <alignment horizontal="center" vertical="center" wrapText="1"/>
    </xf>
    <xf numFmtId="164" fontId="4" fillId="0" borderId="55" xfId="7" applyNumberFormat="1" applyFont="1" applyFill="1" applyBorder="1" applyAlignment="1">
      <alignment horizontal="center" vertical="center" wrapText="1"/>
    </xf>
    <xf numFmtId="164" fontId="4" fillId="0" borderId="105" xfId="7" applyNumberFormat="1"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55"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3" xfId="0" applyFont="1" applyBorder="1" applyAlignment="1">
      <alignment horizontal="center" vertical="center" wrapText="1"/>
    </xf>
    <xf numFmtId="0" fontId="118" fillId="0" borderId="120" xfId="0" applyNumberFormat="1" applyFont="1" applyFill="1" applyBorder="1" applyAlignment="1">
      <alignment horizontal="left" vertical="center" wrapText="1"/>
    </xf>
    <xf numFmtId="0" fontId="118" fillId="0" borderId="121" xfId="0" applyNumberFormat="1" applyFont="1" applyFill="1" applyBorder="1" applyAlignment="1">
      <alignment horizontal="left" vertical="center" wrapText="1"/>
    </xf>
    <xf numFmtId="0" fontId="118" fillId="0" borderId="123" xfId="0" applyNumberFormat="1" applyFont="1" applyFill="1" applyBorder="1" applyAlignment="1">
      <alignment horizontal="left" vertical="center" wrapText="1"/>
    </xf>
    <xf numFmtId="0" fontId="118" fillId="0" borderId="124" xfId="0" applyNumberFormat="1" applyFont="1" applyFill="1" applyBorder="1" applyAlignment="1">
      <alignment horizontal="left" vertical="center" wrapText="1"/>
    </xf>
    <xf numFmtId="0" fontId="118" fillId="0" borderId="126" xfId="0" applyNumberFormat="1" applyFont="1" applyFill="1" applyBorder="1" applyAlignment="1">
      <alignment horizontal="left" vertical="center" wrapText="1"/>
    </xf>
    <xf numFmtId="0" fontId="118" fillId="0" borderId="127" xfId="0" applyNumberFormat="1" applyFont="1" applyFill="1" applyBorder="1" applyAlignment="1">
      <alignment horizontal="left" vertical="center" wrapText="1"/>
    </xf>
    <xf numFmtId="0" fontId="119" fillId="0" borderId="146" xfId="0" applyFont="1" applyFill="1" applyBorder="1" applyAlignment="1">
      <alignment horizontal="center" vertical="center" wrapText="1"/>
    </xf>
    <xf numFmtId="0" fontId="119" fillId="0" borderId="145" xfId="0" applyFont="1" applyFill="1" applyBorder="1" applyAlignment="1">
      <alignment horizontal="center" vertical="center" wrapText="1"/>
    </xf>
    <xf numFmtId="0" fontId="119" fillId="0" borderId="122"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5"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8"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7" xfId="0" applyFont="1" applyBorder="1" applyAlignment="1">
      <alignment horizontal="center" vertical="center" wrapText="1"/>
    </xf>
    <xf numFmtId="0" fontId="115" fillId="0" borderId="150" xfId="0" applyFont="1" applyBorder="1" applyAlignment="1">
      <alignment horizontal="center" vertical="center" wrapText="1"/>
    </xf>
    <xf numFmtId="0" fontId="115" fillId="0" borderId="149" xfId="0" applyFont="1" applyBorder="1" applyAlignment="1">
      <alignment horizontal="center" vertical="center" wrapText="1"/>
    </xf>
    <xf numFmtId="0" fontId="123" fillId="0" borderId="147" xfId="0" applyFont="1" applyFill="1" applyBorder="1" applyAlignment="1">
      <alignment horizontal="center" vertical="center"/>
    </xf>
    <xf numFmtId="0" fontId="117" fillId="0" borderId="146" xfId="0" applyFont="1" applyFill="1" applyBorder="1" applyAlignment="1">
      <alignment horizontal="center" vertical="center"/>
    </xf>
    <xf numFmtId="0" fontId="117" fillId="0" borderId="151"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7" xfId="0" applyFont="1" applyFill="1" applyBorder="1" applyAlignment="1">
      <alignment horizontal="center" vertical="center" wrapText="1"/>
    </xf>
    <xf numFmtId="0" fontId="118" fillId="0" borderId="146" xfId="0" applyFont="1" applyFill="1" applyBorder="1" applyAlignment="1">
      <alignment horizontal="center" vertical="center" wrapText="1"/>
    </xf>
    <xf numFmtId="0" fontId="118" fillId="0" borderId="151"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52" xfId="0" applyFont="1" applyFill="1" applyBorder="1" applyAlignment="1">
      <alignment horizontal="center" vertical="center" wrapText="1"/>
    </xf>
    <xf numFmtId="0" fontId="118" fillId="0" borderId="130"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30"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6" xfId="0" applyFont="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5" xfId="0" applyFont="1" applyFill="1" applyBorder="1" applyAlignment="1">
      <alignment horizontal="center" vertical="center" wrapText="1"/>
    </xf>
    <xf numFmtId="0" fontId="118" fillId="0" borderId="54" xfId="0" applyNumberFormat="1" applyFont="1" applyFill="1" applyBorder="1" applyAlignment="1">
      <alignment horizontal="left" vertical="top" wrapText="1"/>
    </xf>
    <xf numFmtId="0" fontId="118" fillId="0" borderId="105" xfId="0" applyNumberFormat="1" applyFont="1" applyFill="1" applyBorder="1" applyAlignment="1">
      <alignment horizontal="left" vertical="top" wrapText="1"/>
    </xf>
    <xf numFmtId="0" fontId="118" fillId="0" borderId="62" xfId="0" applyNumberFormat="1" applyFont="1" applyFill="1" applyBorder="1" applyAlignment="1">
      <alignment horizontal="left" vertical="top" wrapText="1"/>
    </xf>
    <xf numFmtId="0" fontId="118" fillId="0" borderId="91" xfId="0" applyNumberFormat="1" applyFont="1" applyFill="1" applyBorder="1" applyAlignment="1">
      <alignment horizontal="left" vertical="top" wrapText="1"/>
    </xf>
    <xf numFmtId="0" fontId="118" fillId="0" borderId="119" xfId="0" applyNumberFormat="1" applyFont="1" applyFill="1" applyBorder="1" applyAlignment="1">
      <alignment horizontal="left" vertical="top" wrapText="1"/>
    </xf>
    <xf numFmtId="0" fontId="118" fillId="0" borderId="158" xfId="0" applyNumberFormat="1" applyFont="1" applyFill="1" applyBorder="1" applyAlignment="1">
      <alignment horizontal="left" vertical="top" wrapText="1"/>
    </xf>
    <xf numFmtId="0" fontId="115" fillId="0" borderId="148" xfId="0" applyFont="1" applyFill="1" applyBorder="1" applyAlignment="1">
      <alignment horizontal="center" vertical="center" wrapText="1"/>
    </xf>
    <xf numFmtId="0" fontId="118" fillId="0" borderId="159"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6" xfId="0" applyFont="1" applyBorder="1" applyAlignment="1">
      <alignment horizontal="center" vertical="top" wrapText="1"/>
    </xf>
    <xf numFmtId="0" fontId="115" fillId="0" borderId="145" xfId="0" applyFont="1" applyBorder="1" applyAlignment="1">
      <alignment horizontal="center" vertical="top" wrapText="1"/>
    </xf>
    <xf numFmtId="0" fontId="115" fillId="0" borderId="146" xfId="0" applyFont="1" applyFill="1" applyBorder="1" applyAlignment="1">
      <alignment horizontal="center" vertical="top" wrapText="1"/>
    </xf>
    <xf numFmtId="0" fontId="115" fillId="0" borderId="152" xfId="0" applyFont="1" applyFill="1" applyBorder="1" applyAlignment="1">
      <alignment horizontal="center" vertical="top" wrapText="1"/>
    </xf>
    <xf numFmtId="0" fontId="115" fillId="0" borderId="149" xfId="0" applyFont="1" applyFill="1" applyBorder="1" applyAlignment="1">
      <alignment horizontal="center" vertical="top" wrapText="1"/>
    </xf>
    <xf numFmtId="0" fontId="104" fillId="0" borderId="131" xfId="0" applyNumberFormat="1" applyFont="1" applyFill="1" applyBorder="1" applyAlignment="1">
      <alignment horizontal="left" vertical="top" wrapText="1"/>
    </xf>
    <xf numFmtId="0" fontId="104" fillId="0" borderId="132" xfId="0" applyNumberFormat="1" applyFont="1" applyFill="1" applyBorder="1" applyAlignment="1">
      <alignment horizontal="left" vertical="top" wrapText="1"/>
    </xf>
    <xf numFmtId="0" fontId="121" fillId="0" borderId="147" xfId="0" applyFont="1" applyBorder="1" applyAlignment="1">
      <alignment horizontal="center" vertical="center"/>
    </xf>
    <xf numFmtId="0" fontId="120" fillId="0" borderId="147" xfId="0" applyFont="1" applyBorder="1" applyAlignment="1">
      <alignment horizontal="center" vertical="center" wrapText="1"/>
    </xf>
    <xf numFmtId="0" fontId="120" fillId="0" borderId="148" xfId="0" applyFont="1" applyBorder="1" applyAlignment="1">
      <alignment horizontal="center" vertical="center" wrapText="1"/>
    </xf>
    <xf numFmtId="0" fontId="104" fillId="76" borderId="150" xfId="0" applyFont="1" applyFill="1" applyBorder="1" applyAlignment="1">
      <alignment horizontal="center" vertical="center" wrapText="1"/>
    </xf>
    <xf numFmtId="0" fontId="104" fillId="76" borderId="149" xfId="0" applyFont="1" applyFill="1" applyBorder="1" applyAlignment="1">
      <alignment horizontal="center" vertical="center" wrapText="1"/>
    </xf>
    <xf numFmtId="0" fontId="105" fillId="0" borderId="150" xfId="0" applyFont="1" applyFill="1" applyBorder="1" applyAlignment="1">
      <alignment horizontal="left" vertical="center" wrapText="1"/>
    </xf>
    <xf numFmtId="0" fontId="105" fillId="0" borderId="149" xfId="0" applyFont="1" applyFill="1" applyBorder="1" applyAlignment="1">
      <alignment horizontal="left" vertical="center" wrapText="1"/>
    </xf>
    <xf numFmtId="0" fontId="105" fillId="0" borderId="150" xfId="13" applyFont="1" applyFill="1" applyBorder="1" applyAlignment="1" applyProtection="1">
      <alignment horizontal="left" vertical="top" wrapText="1"/>
      <protection locked="0"/>
    </xf>
    <xf numFmtId="0" fontId="105" fillId="0" borderId="149" xfId="13" applyFont="1" applyFill="1" applyBorder="1" applyAlignment="1" applyProtection="1">
      <alignment horizontal="left" vertical="top" wrapText="1"/>
      <protection locked="0"/>
    </xf>
    <xf numFmtId="0" fontId="105" fillId="0" borderId="150" xfId="0" applyNumberFormat="1" applyFont="1" applyFill="1" applyBorder="1" applyAlignment="1">
      <alignment horizontal="left" vertical="center" wrapText="1"/>
    </xf>
    <xf numFmtId="0" fontId="105" fillId="0" borderId="149" xfId="0" applyNumberFormat="1" applyFont="1" applyFill="1" applyBorder="1" applyAlignment="1">
      <alignment horizontal="left" vertical="center" wrapText="1"/>
    </xf>
    <xf numFmtId="0" fontId="105" fillId="0" borderId="150" xfId="0" applyNumberFormat="1" applyFont="1" applyFill="1" applyBorder="1" applyAlignment="1">
      <alignment horizontal="left" vertical="top" wrapText="1"/>
    </xf>
    <xf numFmtId="0" fontId="105" fillId="0" borderId="149" xfId="0" applyNumberFormat="1" applyFont="1" applyFill="1" applyBorder="1" applyAlignment="1">
      <alignment horizontal="left" vertical="top" wrapText="1"/>
    </xf>
    <xf numFmtId="49" fontId="105" fillId="0" borderId="0" xfId="0" applyNumberFormat="1" applyFont="1" applyFill="1" applyBorder="1" applyAlignment="1">
      <alignment horizontal="center" vertical="center"/>
    </xf>
    <xf numFmtId="0" fontId="105" fillId="0" borderId="147" xfId="0" applyFont="1" applyFill="1" applyBorder="1" applyAlignment="1">
      <alignment horizontal="left" vertical="top" wrapText="1"/>
    </xf>
    <xf numFmtId="0" fontId="105" fillId="0" borderId="150" xfId="0" applyFont="1" applyFill="1" applyBorder="1" applyAlignment="1">
      <alignment horizontal="left" vertical="top" wrapText="1"/>
    </xf>
    <xf numFmtId="0" fontId="105" fillId="0" borderId="147" xfId="0" applyFont="1" applyFill="1" applyBorder="1" applyAlignment="1">
      <alignment horizontal="left" vertical="center" wrapText="1"/>
    </xf>
    <xf numFmtId="0" fontId="104" fillId="76" borderId="147" xfId="0" applyFont="1" applyFill="1" applyBorder="1" applyAlignment="1">
      <alignment horizontal="center" vertical="center" wrapText="1"/>
    </xf>
    <xf numFmtId="0" fontId="105" fillId="0" borderId="147" xfId="0" applyNumberFormat="1" applyFont="1" applyFill="1" applyBorder="1" applyAlignment="1">
      <alignment horizontal="left" vertical="top" wrapText="1"/>
    </xf>
    <xf numFmtId="0" fontId="105" fillId="0" borderId="147" xfId="0" applyFont="1" applyBorder="1" applyAlignment="1">
      <alignment horizontal="center"/>
    </xf>
    <xf numFmtId="0" fontId="105" fillId="0" borderId="99" xfId="0" applyFont="1" applyFill="1" applyBorder="1" applyAlignment="1">
      <alignment horizontal="left" vertical="center" wrapText="1"/>
    </xf>
    <xf numFmtId="0" fontId="105" fillId="0" borderId="97" xfId="0" applyFont="1" applyFill="1" applyBorder="1" applyAlignment="1">
      <alignment horizontal="left" vertical="center" wrapText="1"/>
    </xf>
    <xf numFmtId="0" fontId="104" fillId="0" borderId="147" xfId="0" applyFont="1" applyFill="1" applyBorder="1" applyAlignment="1">
      <alignment horizontal="center" vertical="center"/>
    </xf>
    <xf numFmtId="0" fontId="105" fillId="3" borderId="150" xfId="13" applyFont="1" applyFill="1" applyBorder="1" applyAlignment="1" applyProtection="1">
      <alignment horizontal="left" vertical="top" wrapText="1"/>
      <protection locked="0"/>
    </xf>
    <xf numFmtId="0" fontId="105" fillId="3" borderId="149" xfId="13" applyFont="1" applyFill="1" applyBorder="1" applyAlignment="1" applyProtection="1">
      <alignment horizontal="left" vertical="top" wrapText="1"/>
      <protection locked="0"/>
    </xf>
    <xf numFmtId="0" fontId="104" fillId="0" borderId="84" xfId="0" applyFont="1" applyFill="1" applyBorder="1" applyAlignment="1">
      <alignment horizontal="center" vertical="center"/>
    </xf>
    <xf numFmtId="0" fontId="104" fillId="76" borderId="81"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77" borderId="99" xfId="0" applyFont="1" applyFill="1" applyBorder="1" applyAlignment="1">
      <alignment vertical="center" wrapText="1"/>
    </xf>
    <xf numFmtId="0" fontId="105" fillId="77" borderId="97" xfId="0" applyFont="1" applyFill="1" applyBorder="1" applyAlignment="1">
      <alignment vertical="center" wrapText="1"/>
    </xf>
    <xf numFmtId="0" fontId="105" fillId="0" borderId="99" xfId="0" applyFont="1" applyFill="1" applyBorder="1" applyAlignment="1">
      <alignment vertical="center" wrapText="1"/>
    </xf>
    <xf numFmtId="0" fontId="105" fillId="0" borderId="97" xfId="0" applyFont="1" applyFill="1" applyBorder="1" applyAlignment="1">
      <alignment vertical="center" wrapText="1"/>
    </xf>
    <xf numFmtId="0" fontId="104" fillId="76" borderId="86" xfId="0" applyFont="1" applyFill="1" applyBorder="1" applyAlignment="1">
      <alignment horizontal="center" vertical="center"/>
    </xf>
    <xf numFmtId="0" fontId="104" fillId="76" borderId="87" xfId="0" applyFont="1" applyFill="1" applyBorder="1" applyAlignment="1">
      <alignment horizontal="center" vertical="center"/>
    </xf>
    <xf numFmtId="0" fontId="104" fillId="76" borderId="88" xfId="0" applyFont="1" applyFill="1" applyBorder="1" applyAlignment="1">
      <alignment horizontal="center" vertical="center"/>
    </xf>
    <xf numFmtId="0" fontId="105" fillId="3" borderId="99" xfId="0" applyFont="1" applyFill="1" applyBorder="1" applyAlignment="1">
      <alignment horizontal="left" vertical="center" wrapText="1"/>
    </xf>
    <xf numFmtId="0" fontId="105" fillId="3" borderId="97"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05" fillId="0" borderId="77" xfId="0" applyFont="1" applyFill="1" applyBorder="1" applyAlignment="1">
      <alignment horizontal="left" vertical="center" wrapText="1"/>
    </xf>
    <xf numFmtId="0" fontId="104" fillId="76" borderId="72" xfId="0" applyFont="1" applyFill="1" applyBorder="1" applyAlignment="1">
      <alignment horizontal="center" vertical="center" wrapText="1"/>
    </xf>
    <xf numFmtId="0" fontId="104" fillId="76" borderId="73" xfId="0" applyFont="1" applyFill="1" applyBorder="1" applyAlignment="1">
      <alignment horizontal="center" vertical="center" wrapText="1"/>
    </xf>
    <xf numFmtId="0" fontId="104" fillId="76" borderId="74" xfId="0" applyFont="1" applyFill="1" applyBorder="1" applyAlignment="1">
      <alignment horizontal="center" vertical="center" wrapText="1"/>
    </xf>
    <xf numFmtId="0" fontId="105" fillId="0" borderId="53"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82" borderId="99" xfId="0" applyFont="1" applyFill="1" applyBorder="1" applyAlignment="1">
      <alignment vertical="center" wrapText="1"/>
    </xf>
    <xf numFmtId="0" fontId="105" fillId="82" borderId="97" xfId="0" applyFont="1" applyFill="1" applyBorder="1" applyAlignment="1">
      <alignment vertical="center" wrapText="1"/>
    </xf>
    <xf numFmtId="0" fontId="105" fillId="82" borderId="140" xfId="0" applyFont="1" applyFill="1" applyBorder="1" applyAlignment="1">
      <alignment horizontal="left" vertical="center" wrapText="1"/>
    </xf>
    <xf numFmtId="0" fontId="105" fillId="82" borderId="141" xfId="0" applyFont="1" applyFill="1" applyBorder="1" applyAlignment="1">
      <alignment horizontal="left" vertical="center" wrapText="1"/>
    </xf>
    <xf numFmtId="0" fontId="105" fillId="82" borderId="142"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3" borderId="77" xfId="0" applyFont="1" applyFill="1" applyBorder="1" applyAlignment="1">
      <alignment horizontal="left" vertical="center" wrapText="1"/>
    </xf>
    <xf numFmtId="0" fontId="105" fillId="82" borderId="79" xfId="0" applyFont="1" applyFill="1" applyBorder="1" applyAlignment="1">
      <alignment horizontal="left" vertical="center" wrapText="1"/>
    </xf>
    <xf numFmtId="0" fontId="105" fillId="82" borderId="80" xfId="0" applyFont="1" applyFill="1" applyBorder="1" applyAlignment="1">
      <alignment horizontal="left" vertical="center" wrapText="1"/>
    </xf>
    <xf numFmtId="0" fontId="105" fillId="82" borderId="53" xfId="0" applyFont="1" applyFill="1" applyBorder="1" applyAlignment="1">
      <alignment vertical="center" wrapText="1"/>
    </xf>
    <xf numFmtId="0" fontId="105" fillId="82" borderId="11" xfId="0" applyFont="1" applyFill="1" applyBorder="1" applyAlignment="1">
      <alignment vertical="center" wrapText="1"/>
    </xf>
    <xf numFmtId="0" fontId="105" fillId="3" borderId="99" xfId="0" applyFont="1" applyFill="1" applyBorder="1" applyAlignment="1">
      <alignment vertical="center" wrapText="1"/>
    </xf>
    <xf numFmtId="0" fontId="105" fillId="3" borderId="97" xfId="0" applyFont="1" applyFill="1" applyBorder="1" applyAlignment="1">
      <alignment vertical="center" wrapText="1"/>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4" fillId="0" borderId="71" xfId="0" applyFont="1" applyFill="1" applyBorder="1" applyAlignment="1">
      <alignment horizontal="center" vertical="center"/>
    </xf>
    <xf numFmtId="0" fontId="105" fillId="0" borderId="98" xfId="0" applyFont="1" applyFill="1" applyBorder="1" applyAlignment="1">
      <alignment horizontal="left" vertical="center" wrapText="1"/>
    </xf>
    <xf numFmtId="0" fontId="125" fillId="3" borderId="99" xfId="0" applyFont="1" applyFill="1" applyBorder="1" applyAlignment="1">
      <alignment vertical="center" wrapText="1"/>
    </xf>
    <xf numFmtId="0" fontId="125" fillId="3" borderId="97" xfId="0" applyFont="1" applyFill="1" applyBorder="1" applyAlignment="1">
      <alignment vertical="center" wrapText="1"/>
    </xf>
    <xf numFmtId="0" fontId="105" fillId="0" borderId="99" xfId="0" applyFont="1" applyFill="1" applyBorder="1" applyAlignment="1">
      <alignment horizontal="left"/>
    </xf>
    <xf numFmtId="0" fontId="105" fillId="0" borderId="97" xfId="0" applyFont="1" applyFill="1" applyBorder="1" applyAlignment="1">
      <alignment horizontal="left"/>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zoomScale="55" zoomScaleNormal="55" workbookViewId="0">
      <pane xSplit="1" ySplit="7" topLeftCell="B8" activePane="bottomRight" state="frozen"/>
      <selection activeCell="B1" sqref="B1"/>
      <selection pane="topRight" activeCell="B1" sqref="B1"/>
      <selection pane="bottomLeft" activeCell="B1" sqref="B1"/>
      <selection pane="bottomRight" activeCell="B17" sqref="B17"/>
    </sheetView>
  </sheetViews>
  <sheetFormatPr defaultRowHeight="14.4"/>
  <cols>
    <col min="1" max="1" width="10.33203125" style="2" customWidth="1"/>
    <col min="2" max="2" width="153" bestFit="1" customWidth="1"/>
    <col min="3" max="3" width="39.44140625" customWidth="1"/>
    <col min="7" max="7" width="25" customWidth="1"/>
  </cols>
  <sheetData>
    <row r="1" spans="1:3">
      <c r="A1" s="9"/>
      <c r="B1" s="122" t="s">
        <v>159</v>
      </c>
      <c r="C1" s="54"/>
    </row>
    <row r="2" spans="1:3" s="119" customFormat="1">
      <c r="A2" s="162">
        <v>1</v>
      </c>
      <c r="B2" s="120" t="s">
        <v>160</v>
      </c>
      <c r="C2" s="117" t="s">
        <v>960</v>
      </c>
    </row>
    <row r="3" spans="1:3" s="119" customFormat="1">
      <c r="A3" s="162">
        <v>2</v>
      </c>
      <c r="B3" s="121" t="s">
        <v>161</v>
      </c>
      <c r="C3" s="117" t="s">
        <v>961</v>
      </c>
    </row>
    <row r="4" spans="1:3" s="119" customFormat="1">
      <c r="A4" s="162">
        <v>3</v>
      </c>
      <c r="B4" s="121" t="s">
        <v>162</v>
      </c>
      <c r="C4" s="117" t="s">
        <v>962</v>
      </c>
    </row>
    <row r="5" spans="1:3" s="119" customFormat="1">
      <c r="A5" s="163">
        <v>4</v>
      </c>
      <c r="B5" s="124" t="s">
        <v>163</v>
      </c>
      <c r="C5" s="117" t="s">
        <v>963</v>
      </c>
    </row>
    <row r="6" spans="1:3" s="123" customFormat="1" ht="65.25" customHeight="1">
      <c r="A6" s="768" t="s">
        <v>321</v>
      </c>
      <c r="B6" s="769"/>
      <c r="C6" s="769"/>
    </row>
    <row r="7" spans="1:3">
      <c r="A7" s="247" t="s">
        <v>251</v>
      </c>
      <c r="B7" s="248" t="s">
        <v>164</v>
      </c>
    </row>
    <row r="8" spans="1:3">
      <c r="A8" s="249">
        <v>1</v>
      </c>
      <c r="B8" s="245" t="s">
        <v>139</v>
      </c>
    </row>
    <row r="9" spans="1:3">
      <c r="A9" s="249">
        <v>2</v>
      </c>
      <c r="B9" s="245" t="s">
        <v>165</v>
      </c>
    </row>
    <row r="10" spans="1:3">
      <c r="A10" s="249">
        <v>3</v>
      </c>
      <c r="B10" s="245" t="s">
        <v>166</v>
      </c>
    </row>
    <row r="11" spans="1:3">
      <c r="A11" s="249">
        <v>4</v>
      </c>
      <c r="B11" s="245" t="s">
        <v>167</v>
      </c>
      <c r="C11" s="118"/>
    </row>
    <row r="12" spans="1:3">
      <c r="A12" s="249">
        <v>5</v>
      </c>
      <c r="B12" s="245" t="s">
        <v>107</v>
      </c>
    </row>
    <row r="13" spans="1:3">
      <c r="A13" s="249">
        <v>6</v>
      </c>
      <c r="B13" s="250" t="s">
        <v>91</v>
      </c>
    </row>
    <row r="14" spans="1:3">
      <c r="A14" s="249">
        <v>7</v>
      </c>
      <c r="B14" s="245" t="s">
        <v>168</v>
      </c>
    </row>
    <row r="15" spans="1:3">
      <c r="A15" s="249">
        <v>8</v>
      </c>
      <c r="B15" s="245" t="s">
        <v>171</v>
      </c>
    </row>
    <row r="16" spans="1:3">
      <c r="A16" s="249">
        <v>9</v>
      </c>
      <c r="B16" s="245" t="s">
        <v>85</v>
      </c>
    </row>
    <row r="17" spans="1:2">
      <c r="A17" s="251" t="s">
        <v>378</v>
      </c>
      <c r="B17" s="245" t="s">
        <v>358</v>
      </c>
    </row>
    <row r="18" spans="1:2">
      <c r="A18" s="249">
        <v>10</v>
      </c>
      <c r="B18" s="245" t="s">
        <v>172</v>
      </c>
    </row>
    <row r="19" spans="1:2">
      <c r="A19" s="249">
        <v>11</v>
      </c>
      <c r="B19" s="250" t="s">
        <v>155</v>
      </c>
    </row>
    <row r="20" spans="1:2">
      <c r="A20" s="249">
        <v>12</v>
      </c>
      <c r="B20" s="250" t="s">
        <v>152</v>
      </c>
    </row>
    <row r="21" spans="1:2">
      <c r="A21" s="249">
        <v>13</v>
      </c>
      <c r="B21" s="252" t="s">
        <v>297</v>
      </c>
    </row>
    <row r="22" spans="1:2">
      <c r="A22" s="249">
        <v>14</v>
      </c>
      <c r="B22" s="245" t="s">
        <v>351</v>
      </c>
    </row>
    <row r="23" spans="1:2">
      <c r="A23" s="253">
        <v>15</v>
      </c>
      <c r="B23" s="245" t="s">
        <v>74</v>
      </c>
    </row>
    <row r="24" spans="1:2">
      <c r="A24" s="253">
        <v>15.1</v>
      </c>
      <c r="B24" s="245" t="s">
        <v>387</v>
      </c>
    </row>
    <row r="25" spans="1:2">
      <c r="A25" s="253">
        <v>16</v>
      </c>
      <c r="B25" s="245" t="s">
        <v>453</v>
      </c>
    </row>
    <row r="26" spans="1:2">
      <c r="A26" s="253">
        <v>17</v>
      </c>
      <c r="B26" s="245" t="s">
        <v>677</v>
      </c>
    </row>
    <row r="27" spans="1:2">
      <c r="A27" s="253">
        <v>18</v>
      </c>
      <c r="B27" s="245" t="s">
        <v>939</v>
      </c>
    </row>
    <row r="28" spans="1:2">
      <c r="A28" s="253">
        <v>19</v>
      </c>
      <c r="B28" s="245" t="s">
        <v>940</v>
      </c>
    </row>
    <row r="29" spans="1:2">
      <c r="A29" s="253">
        <v>20</v>
      </c>
      <c r="B29" s="245" t="s">
        <v>941</v>
      </c>
    </row>
    <row r="30" spans="1:2">
      <c r="A30" s="253">
        <v>21</v>
      </c>
      <c r="B30" s="245" t="s">
        <v>546</v>
      </c>
    </row>
    <row r="31" spans="1:2">
      <c r="A31" s="253">
        <v>22</v>
      </c>
      <c r="B31" s="245" t="s">
        <v>942</v>
      </c>
    </row>
    <row r="32" spans="1:2" ht="26.4">
      <c r="A32" s="253">
        <v>23</v>
      </c>
      <c r="B32" s="577" t="s">
        <v>938</v>
      </c>
    </row>
    <row r="33" spans="1:2">
      <c r="A33" s="253">
        <v>24</v>
      </c>
      <c r="B33" s="245" t="s">
        <v>943</v>
      </c>
    </row>
    <row r="34" spans="1:2">
      <c r="A34" s="253">
        <v>25</v>
      </c>
      <c r="B34" s="245" t="s">
        <v>944</v>
      </c>
    </row>
    <row r="35" spans="1:2">
      <c r="A35" s="249">
        <v>26</v>
      </c>
      <c r="B35" s="245"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6" activePane="bottomRight" state="frozen"/>
      <selection activeCell="C67" sqref="C67"/>
      <selection pane="topRight" activeCell="C67" sqref="C67"/>
      <selection pane="bottomLeft" activeCell="C67" sqref="C67"/>
      <selection pane="bottomRight" activeCell="C67" sqref="C67"/>
    </sheetView>
  </sheetViews>
  <sheetFormatPr defaultRowHeight="14.4"/>
  <cols>
    <col min="1" max="1" width="9.5546875" style="5" bestFit="1" customWidth="1"/>
    <col min="2" max="2" width="132.44140625" style="2" customWidth="1"/>
    <col min="3" max="3" width="18.44140625" style="2" customWidth="1"/>
  </cols>
  <sheetData>
    <row r="1" spans="1:6">
      <c r="A1" s="16" t="s">
        <v>108</v>
      </c>
      <c r="B1" s="15" t="str">
        <f>Info!C2</f>
        <v>სს "ხალიკ ბანკი საქართველო"</v>
      </c>
      <c r="D1" s="2"/>
      <c r="E1" s="2"/>
      <c r="F1" s="2"/>
    </row>
    <row r="2" spans="1:6" s="20" customFormat="1" ht="15.75" customHeight="1">
      <c r="A2" s="20" t="s">
        <v>109</v>
      </c>
      <c r="B2" s="303">
        <f>'1. key ratios'!B2</f>
        <v>45473</v>
      </c>
    </row>
    <row r="3" spans="1:6" s="20" customFormat="1" ht="15.75" customHeight="1"/>
    <row r="4" spans="1:6" ht="15" thickBot="1">
      <c r="A4" s="5" t="s">
        <v>257</v>
      </c>
      <c r="B4" s="29" t="s">
        <v>85</v>
      </c>
    </row>
    <row r="5" spans="1:6">
      <c r="A5" s="84" t="s">
        <v>25</v>
      </c>
      <c r="B5" s="85"/>
      <c r="C5" s="86" t="s">
        <v>26</v>
      </c>
    </row>
    <row r="6" spans="1:6">
      <c r="A6" s="87">
        <v>1</v>
      </c>
      <c r="B6" s="50" t="s">
        <v>27</v>
      </c>
      <c r="C6" s="649">
        <f>SUM(C7:C11)</f>
        <v>185401352.90000001</v>
      </c>
    </row>
    <row r="7" spans="1:6">
      <c r="A7" s="87">
        <v>2</v>
      </c>
      <c r="B7" s="47" t="s">
        <v>28</v>
      </c>
      <c r="C7" s="650">
        <v>76000000</v>
      </c>
    </row>
    <row r="8" spans="1:6">
      <c r="A8" s="87">
        <v>3</v>
      </c>
      <c r="B8" s="41" t="s">
        <v>29</v>
      </c>
      <c r="C8" s="650">
        <v>0</v>
      </c>
    </row>
    <row r="9" spans="1:6">
      <c r="A9" s="87">
        <v>4</v>
      </c>
      <c r="B9" s="41" t="s">
        <v>30</v>
      </c>
      <c r="C9" s="650">
        <v>1828571.6300000001</v>
      </c>
    </row>
    <row r="10" spans="1:6">
      <c r="A10" s="87">
        <v>5</v>
      </c>
      <c r="B10" s="41" t="s">
        <v>31</v>
      </c>
      <c r="C10" s="650">
        <v>0</v>
      </c>
    </row>
    <row r="11" spans="1:6">
      <c r="A11" s="87">
        <v>6</v>
      </c>
      <c r="B11" s="48" t="s">
        <v>32</v>
      </c>
      <c r="C11" s="650">
        <v>107572781.27000001</v>
      </c>
    </row>
    <row r="12" spans="1:6" s="4" customFormat="1">
      <c r="A12" s="87">
        <v>7</v>
      </c>
      <c r="B12" s="50" t="s">
        <v>33</v>
      </c>
      <c r="C12" s="651">
        <f>SUM(C13:C28)</f>
        <v>7057684.5599999996</v>
      </c>
    </row>
    <row r="13" spans="1:6" s="4" customFormat="1">
      <c r="A13" s="87">
        <v>8</v>
      </c>
      <c r="B13" s="49" t="s">
        <v>34</v>
      </c>
      <c r="C13" s="650">
        <v>1828571.6300000001</v>
      </c>
    </row>
    <row r="14" spans="1:6" s="4" customFormat="1" ht="27.6">
      <c r="A14" s="87">
        <v>9</v>
      </c>
      <c r="B14" s="42" t="s">
        <v>35</v>
      </c>
      <c r="C14" s="650">
        <v>0</v>
      </c>
    </row>
    <row r="15" spans="1:6" s="4" customFormat="1">
      <c r="A15" s="87">
        <v>10</v>
      </c>
      <c r="B15" s="43" t="s">
        <v>36</v>
      </c>
      <c r="C15" s="650">
        <v>5229112.93</v>
      </c>
    </row>
    <row r="16" spans="1:6" s="4" customFormat="1">
      <c r="A16" s="87">
        <v>11</v>
      </c>
      <c r="B16" s="44" t="s">
        <v>37</v>
      </c>
      <c r="C16" s="650">
        <v>0</v>
      </c>
    </row>
    <row r="17" spans="1:3" s="4" customFormat="1">
      <c r="A17" s="87">
        <v>12</v>
      </c>
      <c r="B17" s="43" t="s">
        <v>38</v>
      </c>
      <c r="C17" s="650">
        <v>0</v>
      </c>
    </row>
    <row r="18" spans="1:3" s="4" customFormat="1">
      <c r="A18" s="87">
        <v>13</v>
      </c>
      <c r="B18" s="43" t="s">
        <v>39</v>
      </c>
      <c r="C18" s="650">
        <v>0</v>
      </c>
    </row>
    <row r="19" spans="1:3" s="4" customFormat="1">
      <c r="A19" s="87">
        <v>14</v>
      </c>
      <c r="B19" s="43" t="s">
        <v>40</v>
      </c>
      <c r="C19" s="650">
        <v>0</v>
      </c>
    </row>
    <row r="20" spans="1:3" s="4" customFormat="1" ht="27.6">
      <c r="A20" s="87">
        <v>15</v>
      </c>
      <c r="B20" s="43" t="s">
        <v>41</v>
      </c>
      <c r="C20" s="650">
        <v>0</v>
      </c>
    </row>
    <row r="21" spans="1:3" s="4" customFormat="1" ht="27.6">
      <c r="A21" s="87">
        <v>16</v>
      </c>
      <c r="B21" s="42" t="s">
        <v>42</v>
      </c>
      <c r="C21" s="650">
        <v>0</v>
      </c>
    </row>
    <row r="22" spans="1:3" s="4" customFormat="1">
      <c r="A22" s="87">
        <v>17</v>
      </c>
      <c r="B22" s="88" t="s">
        <v>43</v>
      </c>
      <c r="C22" s="650">
        <v>0</v>
      </c>
    </row>
    <row r="23" spans="1:3" s="4" customFormat="1">
      <c r="A23" s="87">
        <v>18</v>
      </c>
      <c r="B23" s="578" t="s">
        <v>726</v>
      </c>
      <c r="C23" s="650">
        <v>0</v>
      </c>
    </row>
    <row r="24" spans="1:3" s="4" customFormat="1" ht="27.6">
      <c r="A24" s="87">
        <v>19</v>
      </c>
      <c r="B24" s="42" t="s">
        <v>44</v>
      </c>
      <c r="C24" s="650">
        <v>0</v>
      </c>
    </row>
    <row r="25" spans="1:3" s="4" customFormat="1" ht="27.6">
      <c r="A25" s="87">
        <v>20</v>
      </c>
      <c r="B25" s="42" t="s">
        <v>45</v>
      </c>
      <c r="C25" s="650">
        <v>0</v>
      </c>
    </row>
    <row r="26" spans="1:3" s="4" customFormat="1" ht="27.6">
      <c r="A26" s="87">
        <v>21</v>
      </c>
      <c r="B26" s="45" t="s">
        <v>46</v>
      </c>
      <c r="C26" s="650">
        <v>0</v>
      </c>
    </row>
    <row r="27" spans="1:3" s="4" customFormat="1">
      <c r="A27" s="87">
        <v>22</v>
      </c>
      <c r="B27" s="45" t="s">
        <v>47</v>
      </c>
      <c r="C27" s="650">
        <v>0</v>
      </c>
    </row>
    <row r="28" spans="1:3" s="4" customFormat="1" ht="27.6">
      <c r="A28" s="87">
        <v>23</v>
      </c>
      <c r="B28" s="45" t="s">
        <v>48</v>
      </c>
      <c r="C28" s="650">
        <v>0</v>
      </c>
    </row>
    <row r="29" spans="1:3" s="4" customFormat="1">
      <c r="A29" s="87">
        <v>24</v>
      </c>
      <c r="B29" s="51" t="s">
        <v>22</v>
      </c>
      <c r="C29" s="651">
        <f>C6-C12</f>
        <v>178343668.34</v>
      </c>
    </row>
    <row r="30" spans="1:3" s="4" customFormat="1">
      <c r="A30" s="89"/>
      <c r="B30" s="46"/>
      <c r="C30" s="652"/>
    </row>
    <row r="31" spans="1:3" s="4" customFormat="1">
      <c r="A31" s="89">
        <v>25</v>
      </c>
      <c r="B31" s="51" t="s">
        <v>49</v>
      </c>
      <c r="C31" s="651">
        <f>C32+C35</f>
        <v>60000000</v>
      </c>
    </row>
    <row r="32" spans="1:3" s="4" customFormat="1">
      <c r="A32" s="89">
        <v>26</v>
      </c>
      <c r="B32" s="41" t="s">
        <v>50</v>
      </c>
      <c r="C32" s="653">
        <f>C33+C34</f>
        <v>60000000</v>
      </c>
    </row>
    <row r="33" spans="1:3" s="4" customFormat="1">
      <c r="A33" s="89">
        <v>27</v>
      </c>
      <c r="B33" s="115" t="s">
        <v>51</v>
      </c>
      <c r="C33" s="650">
        <v>60000000</v>
      </c>
    </row>
    <row r="34" spans="1:3" s="4" customFormat="1">
      <c r="A34" s="89">
        <v>28</v>
      </c>
      <c r="B34" s="115" t="s">
        <v>52</v>
      </c>
      <c r="C34" s="650">
        <v>0</v>
      </c>
    </row>
    <row r="35" spans="1:3" s="4" customFormat="1">
      <c r="A35" s="89">
        <v>29</v>
      </c>
      <c r="B35" s="41" t="s">
        <v>53</v>
      </c>
      <c r="C35" s="650">
        <v>0</v>
      </c>
    </row>
    <row r="36" spans="1:3" s="4" customFormat="1">
      <c r="A36" s="89">
        <v>30</v>
      </c>
      <c r="B36" s="51" t="s">
        <v>54</v>
      </c>
      <c r="C36" s="651">
        <f>SUM(C37:C41)</f>
        <v>0</v>
      </c>
    </row>
    <row r="37" spans="1:3" s="4" customFormat="1">
      <c r="A37" s="89">
        <v>31</v>
      </c>
      <c r="B37" s="42" t="s">
        <v>55</v>
      </c>
      <c r="C37" s="650">
        <v>0</v>
      </c>
    </row>
    <row r="38" spans="1:3" s="4" customFormat="1">
      <c r="A38" s="89">
        <v>32</v>
      </c>
      <c r="B38" s="43" t="s">
        <v>56</v>
      </c>
      <c r="C38" s="650">
        <v>0</v>
      </c>
    </row>
    <row r="39" spans="1:3" s="4" customFormat="1" ht="27.6">
      <c r="A39" s="89">
        <v>33</v>
      </c>
      <c r="B39" s="42" t="s">
        <v>57</v>
      </c>
      <c r="C39" s="650">
        <v>0</v>
      </c>
    </row>
    <row r="40" spans="1:3" s="4" customFormat="1" ht="27.6">
      <c r="A40" s="89">
        <v>34</v>
      </c>
      <c r="B40" s="42" t="s">
        <v>45</v>
      </c>
      <c r="C40" s="650">
        <v>0</v>
      </c>
    </row>
    <row r="41" spans="1:3" s="4" customFormat="1" ht="27.6">
      <c r="A41" s="89">
        <v>35</v>
      </c>
      <c r="B41" s="45" t="s">
        <v>58</v>
      </c>
      <c r="C41" s="650">
        <v>0</v>
      </c>
    </row>
    <row r="42" spans="1:3" s="4" customFormat="1">
      <c r="A42" s="89">
        <v>36</v>
      </c>
      <c r="B42" s="51" t="s">
        <v>23</v>
      </c>
      <c r="C42" s="651">
        <f>C31-C36</f>
        <v>60000000</v>
      </c>
    </row>
    <row r="43" spans="1:3" s="4" customFormat="1">
      <c r="A43" s="89"/>
      <c r="B43" s="46"/>
      <c r="C43" s="652"/>
    </row>
    <row r="44" spans="1:3" s="4" customFormat="1">
      <c r="A44" s="89">
        <v>37</v>
      </c>
      <c r="B44" s="52" t="s">
        <v>59</v>
      </c>
      <c r="C44" s="651">
        <f>SUM(C45:C47)</f>
        <v>22537002</v>
      </c>
    </row>
    <row r="45" spans="1:3" s="4" customFormat="1">
      <c r="A45" s="89">
        <v>38</v>
      </c>
      <c r="B45" s="41" t="s">
        <v>60</v>
      </c>
      <c r="C45" s="650">
        <v>22537002</v>
      </c>
    </row>
    <row r="46" spans="1:3" s="4" customFormat="1">
      <c r="A46" s="89">
        <v>39</v>
      </c>
      <c r="B46" s="41" t="s">
        <v>61</v>
      </c>
      <c r="C46" s="650">
        <v>0</v>
      </c>
    </row>
    <row r="47" spans="1:3" s="4" customFormat="1">
      <c r="A47" s="89">
        <v>40</v>
      </c>
      <c r="B47" s="579" t="s">
        <v>725</v>
      </c>
      <c r="C47" s="650">
        <v>0</v>
      </c>
    </row>
    <row r="48" spans="1:3" s="4" customFormat="1">
      <c r="A48" s="89">
        <v>41</v>
      </c>
      <c r="B48" s="52" t="s">
        <v>62</v>
      </c>
      <c r="C48" s="651">
        <f>SUM(C49:C52)</f>
        <v>0</v>
      </c>
    </row>
    <row r="49" spans="1:3" s="4" customFormat="1">
      <c r="A49" s="89">
        <v>42</v>
      </c>
      <c r="B49" s="42" t="s">
        <v>63</v>
      </c>
      <c r="C49" s="650">
        <v>0</v>
      </c>
    </row>
    <row r="50" spans="1:3" s="4" customFormat="1">
      <c r="A50" s="89">
        <v>43</v>
      </c>
      <c r="B50" s="43" t="s">
        <v>64</v>
      </c>
      <c r="C50" s="650">
        <v>0</v>
      </c>
    </row>
    <row r="51" spans="1:3" s="4" customFormat="1" ht="27.6">
      <c r="A51" s="89">
        <v>44</v>
      </c>
      <c r="B51" s="42" t="s">
        <v>65</v>
      </c>
      <c r="C51" s="650">
        <v>0</v>
      </c>
    </row>
    <row r="52" spans="1:3" s="4" customFormat="1" ht="27.6">
      <c r="A52" s="89">
        <v>45</v>
      </c>
      <c r="B52" s="42" t="s">
        <v>45</v>
      </c>
      <c r="C52" s="650">
        <v>0</v>
      </c>
    </row>
    <row r="53" spans="1:3" s="4" customFormat="1" ht="15" thickBot="1">
      <c r="A53" s="89">
        <v>46</v>
      </c>
      <c r="B53" s="90" t="s">
        <v>24</v>
      </c>
      <c r="C53" s="654">
        <f>C44-C48</f>
        <v>22537002</v>
      </c>
    </row>
    <row r="56" spans="1:3">
      <c r="B56" s="2" t="s">
        <v>141</v>
      </c>
    </row>
  </sheetData>
  <dataValidations count="1">
    <dataValidation operator="lessThanOrEqual" allowBlank="1" showInputMessage="1" showErrorMessage="1" errorTitle="Should be negative number" error="Should be whole negative number or 0" sqref="C29:C32 C36 C42:C44 C48 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67" sqref="C67"/>
    </sheetView>
  </sheetViews>
  <sheetFormatPr defaultColWidth="9.109375" defaultRowHeight="13.8"/>
  <cols>
    <col min="1" max="1" width="10.88671875" style="205" bestFit="1" customWidth="1"/>
    <col min="2" max="2" width="59" style="205" customWidth="1"/>
    <col min="3" max="3" width="16.6640625" style="205" bestFit="1" customWidth="1"/>
    <col min="4" max="4" width="22.109375" style="205" customWidth="1"/>
    <col min="5" max="16384" width="9.109375" style="205"/>
  </cols>
  <sheetData>
    <row r="1" spans="1:4">
      <c r="A1" s="16" t="s">
        <v>108</v>
      </c>
      <c r="B1" s="15" t="str">
        <f>Info!C2</f>
        <v>სს "ხალიკ ბანკი საქართველო"</v>
      </c>
    </row>
    <row r="2" spans="1:4" s="20" customFormat="1" ht="15.75" customHeight="1">
      <c r="A2" s="20" t="s">
        <v>109</v>
      </c>
      <c r="B2" s="303">
        <f>'1. key ratios'!B2</f>
        <v>45473</v>
      </c>
    </row>
    <row r="3" spans="1:4" s="20" customFormat="1" ht="15.75" customHeight="1"/>
    <row r="4" spans="1:4" ht="14.4" thickBot="1">
      <c r="A4" s="206" t="s">
        <v>357</v>
      </c>
      <c r="B4" s="234" t="s">
        <v>358</v>
      </c>
    </row>
    <row r="5" spans="1:4" s="235" customFormat="1">
      <c r="A5" s="804" t="s">
        <v>359</v>
      </c>
      <c r="B5" s="805"/>
      <c r="C5" s="224" t="s">
        <v>360</v>
      </c>
      <c r="D5" s="225" t="s">
        <v>361</v>
      </c>
    </row>
    <row r="6" spans="1:4" s="236" customFormat="1">
      <c r="A6" s="226">
        <v>1</v>
      </c>
      <c r="B6" s="227" t="s">
        <v>362</v>
      </c>
      <c r="C6" s="227"/>
      <c r="D6" s="228"/>
    </row>
    <row r="7" spans="1:4" s="236" customFormat="1">
      <c r="A7" s="229" t="s">
        <v>363</v>
      </c>
      <c r="B7" s="230" t="s">
        <v>364</v>
      </c>
      <c r="C7" s="280">
        <v>4.4999999999999998E-2</v>
      </c>
      <c r="D7" s="655">
        <f>C7*'5. RWA'!$C$13</f>
        <v>38487719.405395404</v>
      </c>
    </row>
    <row r="8" spans="1:4" s="236" customFormat="1">
      <c r="A8" s="229" t="s">
        <v>365</v>
      </c>
      <c r="B8" s="230" t="s">
        <v>366</v>
      </c>
      <c r="C8" s="281">
        <v>0.06</v>
      </c>
      <c r="D8" s="655">
        <f>C8*'5. RWA'!$C$13</f>
        <v>51316959.207193874</v>
      </c>
    </row>
    <row r="9" spans="1:4" s="236" customFormat="1">
      <c r="A9" s="229" t="s">
        <v>367</v>
      </c>
      <c r="B9" s="230" t="s">
        <v>368</v>
      </c>
      <c r="C9" s="281">
        <v>0.08</v>
      </c>
      <c r="D9" s="655">
        <f>C9*'5. RWA'!$C$13</f>
        <v>68422612.276258498</v>
      </c>
    </row>
    <row r="10" spans="1:4" s="236" customFormat="1">
      <c r="A10" s="226" t="s">
        <v>369</v>
      </c>
      <c r="B10" s="227" t="s">
        <v>370</v>
      </c>
      <c r="C10" s="282"/>
      <c r="D10" s="656"/>
    </row>
    <row r="11" spans="1:4" s="237" customFormat="1">
      <c r="A11" s="231" t="s">
        <v>371</v>
      </c>
      <c r="B11" s="232" t="s">
        <v>433</v>
      </c>
      <c r="C11" s="283">
        <v>0</v>
      </c>
      <c r="D11" s="657">
        <f>C11*'5. RWA'!$C$13</f>
        <v>0</v>
      </c>
    </row>
    <row r="12" spans="1:4" s="237" customFormat="1">
      <c r="A12" s="231" t="s">
        <v>372</v>
      </c>
      <c r="B12" s="232" t="s">
        <v>373</v>
      </c>
      <c r="C12" s="283">
        <v>0</v>
      </c>
      <c r="D12" s="657">
        <f>C12*'5. RWA'!$C$13</f>
        <v>0</v>
      </c>
    </row>
    <row r="13" spans="1:4" s="237" customFormat="1">
      <c r="A13" s="231" t="s">
        <v>374</v>
      </c>
      <c r="B13" s="232" t="s">
        <v>375</v>
      </c>
      <c r="C13" s="283"/>
      <c r="D13" s="657">
        <f>C13*'5. RWA'!$C$13</f>
        <v>0</v>
      </c>
    </row>
    <row r="14" spans="1:4" s="236" customFormat="1">
      <c r="A14" s="226" t="s">
        <v>376</v>
      </c>
      <c r="B14" s="227" t="s">
        <v>431</v>
      </c>
      <c r="C14" s="284"/>
      <c r="D14" s="656"/>
    </row>
    <row r="15" spans="1:4" s="236" customFormat="1">
      <c r="A15" s="246" t="s">
        <v>379</v>
      </c>
      <c r="B15" s="232" t="s">
        <v>432</v>
      </c>
      <c r="C15" s="283">
        <v>9.1100096215615337E-2</v>
      </c>
      <c r="D15" s="657">
        <f>C15*'5. RWA'!$C$13</f>
        <v>77916332.02113615</v>
      </c>
    </row>
    <row r="16" spans="1:4" s="236" customFormat="1">
      <c r="A16" s="246" t="s">
        <v>380</v>
      </c>
      <c r="B16" s="232" t="s">
        <v>382</v>
      </c>
      <c r="C16" s="283">
        <v>0.10891592442205317</v>
      </c>
      <c r="D16" s="657">
        <f>C16*'5. RWA'!$C$13</f>
        <v>93153900.843005225</v>
      </c>
    </row>
    <row r="17" spans="1:6" s="236" customFormat="1">
      <c r="A17" s="246" t="s">
        <v>381</v>
      </c>
      <c r="B17" s="232" t="s">
        <v>429</v>
      </c>
      <c r="C17" s="283">
        <v>0.13235780364105032</v>
      </c>
      <c r="D17" s="657">
        <f>C17*'5. RWA'!$C$13</f>
        <v>113203333.50335927</v>
      </c>
    </row>
    <row r="18" spans="1:6" s="235" customFormat="1">
      <c r="A18" s="806" t="s">
        <v>430</v>
      </c>
      <c r="B18" s="807"/>
      <c r="C18" s="285" t="s">
        <v>360</v>
      </c>
      <c r="D18" s="658" t="s">
        <v>361</v>
      </c>
    </row>
    <row r="19" spans="1:6" s="236" customFormat="1">
      <c r="A19" s="233">
        <v>4</v>
      </c>
      <c r="B19" s="232" t="s">
        <v>22</v>
      </c>
      <c r="C19" s="283">
        <f>C7+C11+C12+C13+C15</f>
        <v>0.13610009621561533</v>
      </c>
      <c r="D19" s="655">
        <f>C19*'5. RWA'!$C$13</f>
        <v>116404051.42653155</v>
      </c>
    </row>
    <row r="20" spans="1:6" s="236" customFormat="1">
      <c r="A20" s="233">
        <v>5</v>
      </c>
      <c r="B20" s="232" t="s">
        <v>86</v>
      </c>
      <c r="C20" s="283">
        <f>C8+C11+C12+C13+C16</f>
        <v>0.16891592442205317</v>
      </c>
      <c r="D20" s="655">
        <f>C20*'5. RWA'!$C$13</f>
        <v>144470860.05019909</v>
      </c>
    </row>
    <row r="21" spans="1:6" s="236" customFormat="1" ht="14.4" thickBot="1">
      <c r="A21" s="238" t="s">
        <v>377</v>
      </c>
      <c r="B21" s="239" t="s">
        <v>85</v>
      </c>
      <c r="C21" s="286">
        <f>C9+C11+C12+C13+C17</f>
        <v>0.21235780364105034</v>
      </c>
      <c r="D21" s="659">
        <f>C21*'5. RWA'!$C$13</f>
        <v>181625945.77961779</v>
      </c>
    </row>
    <row r="22" spans="1:6">
      <c r="F22" s="206"/>
    </row>
    <row r="23" spans="1:6" ht="69">
      <c r="B23" s="22"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30" activePane="bottomRight" state="frozen"/>
      <selection activeCell="C67" sqref="C67"/>
      <selection pane="topRight" activeCell="C67" sqref="C67"/>
      <selection pane="bottomLeft" activeCell="C67" sqref="C67"/>
      <selection pane="bottomRight" activeCell="C67" sqref="C67"/>
    </sheetView>
  </sheetViews>
  <sheetFormatPr defaultRowHeight="14.4"/>
  <cols>
    <col min="1" max="1" width="10.6640625" style="38" customWidth="1"/>
    <col min="2" max="2" width="91.88671875" style="38" customWidth="1"/>
    <col min="3" max="3" width="53.109375" style="38" customWidth="1"/>
    <col min="4" max="4" width="32.33203125" style="38" customWidth="1"/>
    <col min="5" max="5" width="9.44140625" customWidth="1"/>
  </cols>
  <sheetData>
    <row r="1" spans="1:6">
      <c r="A1" s="16" t="s">
        <v>108</v>
      </c>
      <c r="B1" s="18" t="str">
        <f>Info!C2</f>
        <v>სს "ხალიკ ბანკი საქართველო"</v>
      </c>
      <c r="E1" s="2"/>
      <c r="F1" s="2"/>
    </row>
    <row r="2" spans="1:6" s="20" customFormat="1" ht="15.75" customHeight="1">
      <c r="A2" s="20" t="s">
        <v>109</v>
      </c>
      <c r="B2" s="303">
        <f>'1. key ratios'!B2</f>
        <v>45473</v>
      </c>
    </row>
    <row r="3" spans="1:6" s="20" customFormat="1" ht="15.75" customHeight="1">
      <c r="A3" s="25"/>
    </row>
    <row r="4" spans="1:6" s="20" customFormat="1" ht="15.75" customHeight="1" thickBot="1">
      <c r="A4" s="20" t="s">
        <v>258</v>
      </c>
      <c r="B4" s="139" t="s">
        <v>172</v>
      </c>
      <c r="D4" s="140" t="s">
        <v>87</v>
      </c>
    </row>
    <row r="5" spans="1:6" ht="27.6">
      <c r="A5" s="91" t="s">
        <v>25</v>
      </c>
      <c r="B5" s="92" t="s">
        <v>144</v>
      </c>
      <c r="C5" s="660" t="s">
        <v>858</v>
      </c>
      <c r="D5" s="661" t="s">
        <v>173</v>
      </c>
    </row>
    <row r="6" spans="1:6">
      <c r="A6" s="411">
        <v>1</v>
      </c>
      <c r="B6" s="368" t="s">
        <v>843</v>
      </c>
      <c r="C6" s="662">
        <f>SUM(C7:C9)</f>
        <v>125261505.28</v>
      </c>
      <c r="D6" s="663"/>
      <c r="E6" s="7"/>
    </row>
    <row r="7" spans="1:6">
      <c r="A7" s="411">
        <v>1.1000000000000001</v>
      </c>
      <c r="B7" s="369" t="s">
        <v>96</v>
      </c>
      <c r="C7" s="664">
        <v>16164604.550000001</v>
      </c>
      <c r="D7" s="665">
        <v>0</v>
      </c>
      <c r="E7" s="7"/>
    </row>
    <row r="8" spans="1:6">
      <c r="A8" s="411">
        <v>1.2</v>
      </c>
      <c r="B8" s="369" t="s">
        <v>97</v>
      </c>
      <c r="C8" s="664">
        <v>2673917.71</v>
      </c>
      <c r="D8" s="665">
        <v>0</v>
      </c>
      <c r="E8" s="7"/>
    </row>
    <row r="9" spans="1:6">
      <c r="A9" s="411">
        <v>1.3</v>
      </c>
      <c r="B9" s="369" t="s">
        <v>98</v>
      </c>
      <c r="C9" s="664">
        <v>106422983.02</v>
      </c>
      <c r="D9" s="665">
        <v>0</v>
      </c>
      <c r="E9" s="7"/>
    </row>
    <row r="10" spans="1:6">
      <c r="A10" s="411">
        <v>2</v>
      </c>
      <c r="B10" s="370" t="s">
        <v>730</v>
      </c>
      <c r="C10" s="666">
        <v>2133469.3199999998</v>
      </c>
      <c r="D10" s="665">
        <v>0</v>
      </c>
      <c r="E10" s="7"/>
    </row>
    <row r="11" spans="1:6">
      <c r="A11" s="411">
        <v>2.1</v>
      </c>
      <c r="B11" s="371" t="s">
        <v>731</v>
      </c>
      <c r="C11" s="667">
        <v>0</v>
      </c>
      <c r="D11" s="668">
        <v>0</v>
      </c>
      <c r="E11" s="8"/>
    </row>
    <row r="12" spans="1:6" ht="23.4" customHeight="1">
      <c r="A12" s="411">
        <v>3</v>
      </c>
      <c r="B12" s="372" t="s">
        <v>732</v>
      </c>
      <c r="C12" s="669">
        <v>0</v>
      </c>
      <c r="D12" s="668">
        <v>0</v>
      </c>
      <c r="E12" s="8"/>
    </row>
    <row r="13" spans="1:6" ht="23.1" customHeight="1">
      <c r="A13" s="411">
        <v>4</v>
      </c>
      <c r="B13" s="373" t="s">
        <v>733</v>
      </c>
      <c r="C13" s="669">
        <v>0</v>
      </c>
      <c r="D13" s="668">
        <v>0</v>
      </c>
      <c r="E13" s="8"/>
    </row>
    <row r="14" spans="1:6">
      <c r="A14" s="411">
        <v>5</v>
      </c>
      <c r="B14" s="373" t="s">
        <v>734</v>
      </c>
      <c r="C14" s="669">
        <f>SUM(C15:C17)</f>
        <v>54000</v>
      </c>
      <c r="D14" s="668"/>
      <c r="E14" s="8"/>
    </row>
    <row r="15" spans="1:6">
      <c r="A15" s="411">
        <v>5.0999999999999996</v>
      </c>
      <c r="B15" s="374" t="s">
        <v>735</v>
      </c>
      <c r="C15" s="670">
        <v>54000</v>
      </c>
      <c r="D15" s="668">
        <v>0</v>
      </c>
      <c r="E15" s="7"/>
    </row>
    <row r="16" spans="1:6">
      <c r="A16" s="411">
        <v>5.2</v>
      </c>
      <c r="B16" s="374" t="s">
        <v>569</v>
      </c>
      <c r="C16" s="664">
        <v>0</v>
      </c>
      <c r="D16" s="665">
        <v>0</v>
      </c>
      <c r="E16" s="7"/>
    </row>
    <row r="17" spans="1:5">
      <c r="A17" s="411">
        <v>5.3</v>
      </c>
      <c r="B17" s="374" t="s">
        <v>736</v>
      </c>
      <c r="C17" s="664">
        <v>0</v>
      </c>
      <c r="D17" s="665">
        <v>0</v>
      </c>
      <c r="E17" s="7"/>
    </row>
    <row r="18" spans="1:5">
      <c r="A18" s="411">
        <v>6</v>
      </c>
      <c r="B18" s="372" t="s">
        <v>737</v>
      </c>
      <c r="C18" s="666">
        <f>SUM(C19:C20)</f>
        <v>734643421.40118086</v>
      </c>
      <c r="D18" s="665"/>
      <c r="E18" s="7"/>
    </row>
    <row r="19" spans="1:5">
      <c r="A19" s="411">
        <v>6.1</v>
      </c>
      <c r="B19" s="374" t="s">
        <v>569</v>
      </c>
      <c r="C19" s="667">
        <v>12116896.75</v>
      </c>
      <c r="D19" s="665">
        <v>0</v>
      </c>
      <c r="E19" s="7"/>
    </row>
    <row r="20" spans="1:5">
      <c r="A20" s="411">
        <v>6.2</v>
      </c>
      <c r="B20" s="374" t="s">
        <v>736</v>
      </c>
      <c r="C20" s="667">
        <v>722526524.65118086</v>
      </c>
      <c r="D20" s="665">
        <v>0</v>
      </c>
      <c r="E20" s="7"/>
    </row>
    <row r="21" spans="1:5">
      <c r="A21" s="411">
        <v>7</v>
      </c>
      <c r="B21" s="375" t="s">
        <v>738</v>
      </c>
      <c r="C21" s="669">
        <v>0</v>
      </c>
      <c r="D21" s="665">
        <v>0</v>
      </c>
      <c r="E21" s="7"/>
    </row>
    <row r="22" spans="1:5">
      <c r="A22" s="411">
        <v>8</v>
      </c>
      <c r="B22" s="376" t="s">
        <v>739</v>
      </c>
      <c r="C22" s="666">
        <v>0</v>
      </c>
      <c r="D22" s="665">
        <v>0</v>
      </c>
      <c r="E22" s="7"/>
    </row>
    <row r="23" spans="1:5">
      <c r="A23" s="411">
        <v>9</v>
      </c>
      <c r="B23" s="373" t="s">
        <v>740</v>
      </c>
      <c r="C23" s="666">
        <f>SUM(C24:C25)</f>
        <v>16187995.27</v>
      </c>
      <c r="D23" s="671"/>
      <c r="E23" s="7"/>
    </row>
    <row r="24" spans="1:5">
      <c r="A24" s="411">
        <v>9.1</v>
      </c>
      <c r="B24" s="377" t="s">
        <v>741</v>
      </c>
      <c r="C24" s="672">
        <v>16187995.27</v>
      </c>
      <c r="D24" s="673">
        <v>0</v>
      </c>
      <c r="E24" s="7"/>
    </row>
    <row r="25" spans="1:5">
      <c r="A25" s="411">
        <v>9.1999999999999993</v>
      </c>
      <c r="B25" s="377" t="s">
        <v>742</v>
      </c>
      <c r="C25" s="674">
        <v>0</v>
      </c>
      <c r="D25" s="675">
        <v>0</v>
      </c>
      <c r="E25" s="6"/>
    </row>
    <row r="26" spans="1:5">
      <c r="A26" s="411">
        <v>10</v>
      </c>
      <c r="B26" s="373" t="s">
        <v>36</v>
      </c>
      <c r="C26" s="676">
        <f>SUM(C27:C28)</f>
        <v>5229112.93</v>
      </c>
      <c r="D26" s="677" t="s">
        <v>935</v>
      </c>
      <c r="E26" s="7"/>
    </row>
    <row r="27" spans="1:5">
      <c r="A27" s="411">
        <v>10.1</v>
      </c>
      <c r="B27" s="377" t="s">
        <v>743</v>
      </c>
      <c r="C27" s="664">
        <v>0</v>
      </c>
      <c r="D27" s="665">
        <v>0</v>
      </c>
      <c r="E27" s="7"/>
    </row>
    <row r="28" spans="1:5">
      <c r="A28" s="411">
        <v>10.199999999999999</v>
      </c>
      <c r="B28" s="377" t="s">
        <v>744</v>
      </c>
      <c r="C28" s="664">
        <v>5229112.93</v>
      </c>
      <c r="D28" s="665">
        <v>0</v>
      </c>
      <c r="E28" s="7"/>
    </row>
    <row r="29" spans="1:5">
      <c r="A29" s="411">
        <v>11</v>
      </c>
      <c r="B29" s="373" t="s">
        <v>745</v>
      </c>
      <c r="C29" s="666">
        <f>SUM(C30:C31)</f>
        <v>1747295</v>
      </c>
      <c r="D29" s="665"/>
      <c r="E29" s="7"/>
    </row>
    <row r="30" spans="1:5">
      <c r="A30" s="411">
        <v>11.1</v>
      </c>
      <c r="B30" s="377" t="s">
        <v>746</v>
      </c>
      <c r="C30" s="664">
        <v>1747295</v>
      </c>
      <c r="D30" s="665">
        <v>0</v>
      </c>
      <c r="E30" s="7"/>
    </row>
    <row r="31" spans="1:5">
      <c r="A31" s="411">
        <v>11.2</v>
      </c>
      <c r="B31" s="377" t="s">
        <v>747</v>
      </c>
      <c r="C31" s="664">
        <v>0</v>
      </c>
      <c r="D31" s="665">
        <v>0</v>
      </c>
      <c r="E31" s="7"/>
    </row>
    <row r="32" spans="1:5">
      <c r="A32" s="411">
        <v>13</v>
      </c>
      <c r="B32" s="373" t="s">
        <v>99</v>
      </c>
      <c r="C32" s="666">
        <v>22716853.859999999</v>
      </c>
      <c r="D32" s="665">
        <v>0</v>
      </c>
      <c r="E32" s="7"/>
    </row>
    <row r="33" spans="1:5">
      <c r="A33" s="411">
        <v>13.1</v>
      </c>
      <c r="B33" s="378" t="s">
        <v>748</v>
      </c>
      <c r="C33" s="664">
        <v>0</v>
      </c>
      <c r="D33" s="665">
        <v>0</v>
      </c>
      <c r="E33" s="7"/>
    </row>
    <row r="34" spans="1:5">
      <c r="A34" s="411">
        <v>13.2</v>
      </c>
      <c r="B34" s="378" t="s">
        <v>749</v>
      </c>
      <c r="C34" s="672">
        <v>0</v>
      </c>
      <c r="D34" s="673">
        <v>0</v>
      </c>
      <c r="E34" s="7"/>
    </row>
    <row r="35" spans="1:5">
      <c r="A35" s="411">
        <v>14</v>
      </c>
      <c r="B35" s="379" t="s">
        <v>750</v>
      </c>
      <c r="C35" s="678">
        <f>SUM(C6,C10,C12,C13,C14,C18,C21,C22,C23,C26,C29,C32)</f>
        <v>907973653.06118083</v>
      </c>
      <c r="D35" s="673"/>
      <c r="E35" s="7"/>
    </row>
    <row r="36" spans="1:5">
      <c r="A36" s="411"/>
      <c r="B36" s="380" t="s">
        <v>104</v>
      </c>
      <c r="C36" s="679"/>
      <c r="D36" s="680"/>
      <c r="E36" s="7"/>
    </row>
    <row r="37" spans="1:5">
      <c r="A37" s="411">
        <v>15</v>
      </c>
      <c r="B37" s="381" t="s">
        <v>751</v>
      </c>
      <c r="C37" s="674">
        <v>2529400</v>
      </c>
      <c r="D37" s="675">
        <v>0</v>
      </c>
      <c r="E37" s="6"/>
    </row>
    <row r="38" spans="1:5">
      <c r="A38" s="411">
        <v>15.1</v>
      </c>
      <c r="B38" s="382" t="s">
        <v>731</v>
      </c>
      <c r="C38" s="664">
        <v>0</v>
      </c>
      <c r="D38" s="665">
        <v>0</v>
      </c>
      <c r="E38" s="7"/>
    </row>
    <row r="39" spans="1:5" ht="20.399999999999999">
      <c r="A39" s="411">
        <v>16</v>
      </c>
      <c r="B39" s="375" t="s">
        <v>752</v>
      </c>
      <c r="C39" s="666">
        <v>0</v>
      </c>
      <c r="D39" s="665">
        <v>0</v>
      </c>
      <c r="E39" s="7"/>
    </row>
    <row r="40" spans="1:5">
      <c r="A40" s="411">
        <v>17</v>
      </c>
      <c r="B40" s="375" t="s">
        <v>753</v>
      </c>
      <c r="C40" s="666">
        <f>SUM(C41:C44)</f>
        <v>624796809.31999981</v>
      </c>
      <c r="D40" s="665"/>
      <c r="E40" s="7"/>
    </row>
    <row r="41" spans="1:5">
      <c r="A41" s="411">
        <v>17.100000000000001</v>
      </c>
      <c r="B41" s="383" t="s">
        <v>754</v>
      </c>
      <c r="C41" s="664">
        <v>611159551.92999983</v>
      </c>
      <c r="D41" s="665">
        <v>0</v>
      </c>
      <c r="E41" s="7"/>
    </row>
    <row r="42" spans="1:5">
      <c r="A42" s="425">
        <v>17.2</v>
      </c>
      <c r="B42" s="426" t="s">
        <v>100</v>
      </c>
      <c r="C42" s="672">
        <v>0</v>
      </c>
      <c r="D42" s="673">
        <v>0</v>
      </c>
      <c r="E42" s="7"/>
    </row>
    <row r="43" spans="1:5">
      <c r="A43" s="411">
        <v>17.3</v>
      </c>
      <c r="B43" s="427" t="s">
        <v>755</v>
      </c>
      <c r="C43" s="681">
        <v>5033595.7799999993</v>
      </c>
      <c r="D43" s="682">
        <v>0</v>
      </c>
      <c r="E43" s="7"/>
    </row>
    <row r="44" spans="1:5">
      <c r="A44" s="411">
        <v>17.399999999999999</v>
      </c>
      <c r="B44" s="427" t="s">
        <v>756</v>
      </c>
      <c r="C44" s="681">
        <v>8603661.6099999994</v>
      </c>
      <c r="D44" s="682">
        <v>0</v>
      </c>
      <c r="E44" s="7"/>
    </row>
    <row r="45" spans="1:5">
      <c r="A45" s="411">
        <v>18</v>
      </c>
      <c r="B45" s="428" t="s">
        <v>757</v>
      </c>
      <c r="C45" s="683">
        <v>332223.67000000004</v>
      </c>
      <c r="D45" s="684">
        <v>0</v>
      </c>
      <c r="E45" s="6"/>
    </row>
    <row r="46" spans="1:5">
      <c r="A46" s="411">
        <v>19</v>
      </c>
      <c r="B46" s="428" t="s">
        <v>758</v>
      </c>
      <c r="C46" s="685">
        <f>SUM(C47:C48)</f>
        <v>2663355.56</v>
      </c>
      <c r="D46" s="686"/>
    </row>
    <row r="47" spans="1:5">
      <c r="A47" s="411">
        <v>19.100000000000001</v>
      </c>
      <c r="B47" s="429" t="s">
        <v>759</v>
      </c>
      <c r="C47" s="687">
        <v>2469122.06</v>
      </c>
      <c r="D47" s="686">
        <v>0</v>
      </c>
    </row>
    <row r="48" spans="1:5">
      <c r="A48" s="411">
        <v>19.2</v>
      </c>
      <c r="B48" s="429" t="s">
        <v>760</v>
      </c>
      <c r="C48" s="687">
        <v>194233.5</v>
      </c>
      <c r="D48" s="686">
        <v>0</v>
      </c>
    </row>
    <row r="49" spans="1:4">
      <c r="A49" s="411">
        <v>20</v>
      </c>
      <c r="B49" s="388" t="s">
        <v>101</v>
      </c>
      <c r="C49" s="685">
        <v>22537002</v>
      </c>
      <c r="D49" s="677" t="s">
        <v>935</v>
      </c>
    </row>
    <row r="50" spans="1:4">
      <c r="A50" s="411">
        <v>21</v>
      </c>
      <c r="B50" s="389" t="s">
        <v>89</v>
      </c>
      <c r="C50" s="685">
        <v>4079259.15</v>
      </c>
      <c r="D50" s="686">
        <v>0</v>
      </c>
    </row>
    <row r="51" spans="1:4">
      <c r="A51" s="411">
        <v>21.1</v>
      </c>
      <c r="B51" s="384" t="s">
        <v>761</v>
      </c>
      <c r="C51" s="687">
        <v>0</v>
      </c>
      <c r="D51" s="686">
        <v>0</v>
      </c>
    </row>
    <row r="52" spans="1:4">
      <c r="A52" s="411">
        <v>22</v>
      </c>
      <c r="B52" s="388" t="s">
        <v>762</v>
      </c>
      <c r="C52" s="685">
        <f>SUM(C37,C39,C40,C45,C46,C49,C50)</f>
        <v>656938049.69999969</v>
      </c>
      <c r="D52" s="686"/>
    </row>
    <row r="53" spans="1:4">
      <c r="A53" s="411"/>
      <c r="B53" s="390" t="s">
        <v>763</v>
      </c>
      <c r="C53" s="688"/>
      <c r="D53" s="686"/>
    </row>
    <row r="54" spans="1:4">
      <c r="A54" s="411">
        <v>23</v>
      </c>
      <c r="B54" s="388" t="s">
        <v>105</v>
      </c>
      <c r="C54" s="689">
        <v>76000000</v>
      </c>
      <c r="D54" s="686">
        <v>0</v>
      </c>
    </row>
    <row r="55" spans="1:4">
      <c r="A55" s="411">
        <v>24</v>
      </c>
      <c r="B55" s="388" t="s">
        <v>764</v>
      </c>
      <c r="C55" s="689">
        <v>60000000</v>
      </c>
      <c r="D55" s="686">
        <v>0</v>
      </c>
    </row>
    <row r="56" spans="1:4">
      <c r="A56" s="411">
        <v>25</v>
      </c>
      <c r="B56" s="391" t="s">
        <v>102</v>
      </c>
      <c r="C56" s="689">
        <v>0</v>
      </c>
      <c r="D56" s="686">
        <v>0</v>
      </c>
    </row>
    <row r="57" spans="1:4">
      <c r="A57" s="411">
        <v>26</v>
      </c>
      <c r="B57" s="428" t="s">
        <v>765</v>
      </c>
      <c r="C57" s="689">
        <v>0</v>
      </c>
      <c r="D57" s="686">
        <v>0</v>
      </c>
    </row>
    <row r="58" spans="1:4">
      <c r="A58" s="411">
        <v>27</v>
      </c>
      <c r="B58" s="428" t="s">
        <v>766</v>
      </c>
      <c r="C58" s="689">
        <f>SUM(C59:C60)</f>
        <v>0</v>
      </c>
      <c r="D58" s="686"/>
    </row>
    <row r="59" spans="1:4">
      <c r="A59" s="411">
        <v>27.1</v>
      </c>
      <c r="B59" s="430" t="s">
        <v>767</v>
      </c>
      <c r="C59" s="681">
        <v>0</v>
      </c>
      <c r="D59" s="686">
        <v>0</v>
      </c>
    </row>
    <row r="60" spans="1:4">
      <c r="A60" s="411">
        <v>27.2</v>
      </c>
      <c r="B60" s="427" t="s">
        <v>768</v>
      </c>
      <c r="C60" s="681">
        <v>0</v>
      </c>
      <c r="D60" s="686">
        <v>0</v>
      </c>
    </row>
    <row r="61" spans="1:4">
      <c r="A61" s="411">
        <v>28</v>
      </c>
      <c r="B61" s="389" t="s">
        <v>769</v>
      </c>
      <c r="C61" s="689">
        <v>0</v>
      </c>
      <c r="D61" s="686">
        <v>0</v>
      </c>
    </row>
    <row r="62" spans="1:4">
      <c r="A62" s="411">
        <v>29</v>
      </c>
      <c r="B62" s="428" t="s">
        <v>770</v>
      </c>
      <c r="C62" s="689">
        <f>SUM(C63:C65)</f>
        <v>1828571.6300000001</v>
      </c>
      <c r="D62" s="686"/>
    </row>
    <row r="63" spans="1:4">
      <c r="A63" s="411">
        <v>29.1</v>
      </c>
      <c r="B63" s="431" t="s">
        <v>771</v>
      </c>
      <c r="C63" s="681">
        <v>1828571.6300000001</v>
      </c>
      <c r="D63" s="686">
        <v>0</v>
      </c>
    </row>
    <row r="64" spans="1:4" ht="24" customHeight="1">
      <c r="A64" s="411">
        <v>29.2</v>
      </c>
      <c r="B64" s="430" t="s">
        <v>772</v>
      </c>
      <c r="C64" s="681">
        <v>0</v>
      </c>
      <c r="D64" s="686">
        <v>0</v>
      </c>
    </row>
    <row r="65" spans="1:4" ht="21.9" customHeight="1">
      <c r="A65" s="411">
        <v>29.3</v>
      </c>
      <c r="B65" s="432" t="s">
        <v>773</v>
      </c>
      <c r="C65" s="681">
        <v>0</v>
      </c>
      <c r="D65" s="686">
        <v>0</v>
      </c>
    </row>
    <row r="66" spans="1:4">
      <c r="A66" s="411">
        <v>30</v>
      </c>
      <c r="B66" s="394" t="s">
        <v>103</v>
      </c>
      <c r="C66" s="689">
        <v>107572781.22864716</v>
      </c>
      <c r="D66" s="686">
        <v>0</v>
      </c>
    </row>
    <row r="67" spans="1:4">
      <c r="A67" s="411">
        <v>31</v>
      </c>
      <c r="B67" s="393" t="s">
        <v>774</v>
      </c>
      <c r="C67" s="689">
        <f>SUM(C54,C55,C56,C57,C58,C61,C62,C66)</f>
        <v>245401352.85864717</v>
      </c>
      <c r="D67" s="686">
        <v>0</v>
      </c>
    </row>
    <row r="68" spans="1:4">
      <c r="A68" s="411">
        <v>32</v>
      </c>
      <c r="B68" s="394" t="s">
        <v>775</v>
      </c>
      <c r="C68" s="689">
        <f>SUM(C52,C67)</f>
        <v>902339402.55864692</v>
      </c>
      <c r="D68" s="686">
        <v>0</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70" zoomScaleNormal="70" workbookViewId="0">
      <pane xSplit="2" ySplit="7" topLeftCell="K8" activePane="bottomRight" state="frozen"/>
      <selection activeCell="C67" sqref="C67"/>
      <selection pane="topRight" activeCell="C67" sqref="C67"/>
      <selection pane="bottomLeft" activeCell="C67" sqref="C67"/>
      <selection pane="bottomRight" activeCell="O20" sqref="O20"/>
    </sheetView>
  </sheetViews>
  <sheetFormatPr defaultColWidth="9.109375" defaultRowHeight="13.8"/>
  <cols>
    <col min="1" max="1" width="10.5546875" style="2" bestFit="1" customWidth="1"/>
    <col min="2" max="2" width="97" style="2" bestFit="1" customWidth="1"/>
    <col min="3" max="3" width="12.6640625" style="2" bestFit="1" customWidth="1"/>
    <col min="4" max="4" width="13.44140625" style="2" bestFit="1" customWidth="1"/>
    <col min="5" max="5" width="12.6640625" style="2" bestFit="1" customWidth="1"/>
    <col min="6" max="6" width="13.44140625" style="2" bestFit="1" customWidth="1"/>
    <col min="7" max="7" width="9.5546875" style="2" bestFit="1" customWidth="1"/>
    <col min="8" max="8" width="13.44140625" style="2" bestFit="1" customWidth="1"/>
    <col min="9" max="9" width="12.6640625" style="2" bestFit="1" customWidth="1"/>
    <col min="10" max="10" width="13.44140625" style="2" bestFit="1" customWidth="1"/>
    <col min="11" max="11" width="9.5546875" style="2" bestFit="1" customWidth="1"/>
    <col min="12" max="12" width="13.44140625" style="2" bestFit="1" customWidth="1"/>
    <col min="13" max="13" width="13.5546875" style="2" bestFit="1" customWidth="1"/>
    <col min="14" max="14" width="13.44140625" style="2" bestFit="1" customWidth="1"/>
    <col min="15" max="15" width="12.6640625" style="2" bestFit="1" customWidth="1"/>
    <col min="16" max="16" width="13.44140625" style="2" bestFit="1" customWidth="1"/>
    <col min="17" max="17" width="9.5546875" style="2" bestFit="1" customWidth="1"/>
    <col min="18" max="18" width="13.44140625" style="2" bestFit="1" customWidth="1"/>
    <col min="19" max="19" width="31.5546875" style="2" bestFit="1" customWidth="1"/>
    <col min="20" max="16384" width="9.109375" style="12"/>
  </cols>
  <sheetData>
    <row r="1" spans="1:19">
      <c r="A1" s="2" t="s">
        <v>108</v>
      </c>
      <c r="B1" s="205" t="str">
        <f>Info!C2</f>
        <v>სს "ხალიკ ბანკი საქართველო"</v>
      </c>
    </row>
    <row r="2" spans="1:19">
      <c r="A2" s="2" t="s">
        <v>109</v>
      </c>
      <c r="B2" s="303">
        <f>'1. key ratios'!B2</f>
        <v>45473</v>
      </c>
    </row>
    <row r="4" spans="1:19" ht="28.2" thickBot="1">
      <c r="A4" s="37" t="s">
        <v>259</v>
      </c>
      <c r="B4" s="177" t="s">
        <v>294</v>
      </c>
    </row>
    <row r="5" spans="1:19">
      <c r="A5" s="81"/>
      <c r="B5" s="83"/>
      <c r="C5" s="76" t="s">
        <v>0</v>
      </c>
      <c r="D5" s="76" t="s">
        <v>1</v>
      </c>
      <c r="E5" s="76" t="s">
        <v>2</v>
      </c>
      <c r="F5" s="76" t="s">
        <v>3</v>
      </c>
      <c r="G5" s="76" t="s">
        <v>4</v>
      </c>
      <c r="H5" s="76" t="s">
        <v>5</v>
      </c>
      <c r="I5" s="76" t="s">
        <v>145</v>
      </c>
      <c r="J5" s="76" t="s">
        <v>146</v>
      </c>
      <c r="K5" s="76" t="s">
        <v>147</v>
      </c>
      <c r="L5" s="76" t="s">
        <v>148</v>
      </c>
      <c r="M5" s="76" t="s">
        <v>149</v>
      </c>
      <c r="N5" s="76" t="s">
        <v>150</v>
      </c>
      <c r="O5" s="76" t="s">
        <v>281</v>
      </c>
      <c r="P5" s="76" t="s">
        <v>282</v>
      </c>
      <c r="Q5" s="76" t="s">
        <v>283</v>
      </c>
      <c r="R5" s="172" t="s">
        <v>284</v>
      </c>
      <c r="S5" s="77" t="s">
        <v>285</v>
      </c>
    </row>
    <row r="6" spans="1:19" ht="46.5" customHeight="1">
      <c r="A6" s="94"/>
      <c r="B6" s="812" t="s">
        <v>286</v>
      </c>
      <c r="C6" s="810">
        <v>0</v>
      </c>
      <c r="D6" s="811"/>
      <c r="E6" s="810">
        <v>0.2</v>
      </c>
      <c r="F6" s="811"/>
      <c r="G6" s="810">
        <v>0.35</v>
      </c>
      <c r="H6" s="811"/>
      <c r="I6" s="810">
        <v>0.5</v>
      </c>
      <c r="J6" s="811"/>
      <c r="K6" s="810">
        <v>0.75</v>
      </c>
      <c r="L6" s="811"/>
      <c r="M6" s="810">
        <v>1</v>
      </c>
      <c r="N6" s="811"/>
      <c r="O6" s="810">
        <v>1.5</v>
      </c>
      <c r="P6" s="811"/>
      <c r="Q6" s="810">
        <v>2.5</v>
      </c>
      <c r="R6" s="811"/>
      <c r="S6" s="808" t="s">
        <v>156</v>
      </c>
    </row>
    <row r="7" spans="1:19">
      <c r="A7" s="94"/>
      <c r="B7" s="813"/>
      <c r="C7" s="176" t="s">
        <v>279</v>
      </c>
      <c r="D7" s="176" t="s">
        <v>280</v>
      </c>
      <c r="E7" s="176" t="s">
        <v>279</v>
      </c>
      <c r="F7" s="176" t="s">
        <v>280</v>
      </c>
      <c r="G7" s="176" t="s">
        <v>279</v>
      </c>
      <c r="H7" s="176" t="s">
        <v>280</v>
      </c>
      <c r="I7" s="176" t="s">
        <v>279</v>
      </c>
      <c r="J7" s="176" t="s">
        <v>280</v>
      </c>
      <c r="K7" s="176" t="s">
        <v>279</v>
      </c>
      <c r="L7" s="176" t="s">
        <v>280</v>
      </c>
      <c r="M7" s="176" t="s">
        <v>279</v>
      </c>
      <c r="N7" s="176" t="s">
        <v>280</v>
      </c>
      <c r="O7" s="176" t="s">
        <v>279</v>
      </c>
      <c r="P7" s="176" t="s">
        <v>280</v>
      </c>
      <c r="Q7" s="176" t="s">
        <v>279</v>
      </c>
      <c r="R7" s="176" t="s">
        <v>280</v>
      </c>
      <c r="S7" s="809"/>
    </row>
    <row r="8" spans="1:19" s="97" customFormat="1">
      <c r="A8" s="80">
        <v>1</v>
      </c>
      <c r="B8" s="114" t="s">
        <v>134</v>
      </c>
      <c r="C8" s="690">
        <v>14642598.670000002</v>
      </c>
      <c r="D8" s="690">
        <v>0</v>
      </c>
      <c r="E8" s="690">
        <v>0</v>
      </c>
      <c r="F8" s="691">
        <v>0</v>
      </c>
      <c r="G8" s="690">
        <v>0</v>
      </c>
      <c r="H8" s="690">
        <v>0</v>
      </c>
      <c r="I8" s="690">
        <v>0</v>
      </c>
      <c r="J8" s="690">
        <v>0</v>
      </c>
      <c r="K8" s="690">
        <v>0</v>
      </c>
      <c r="L8" s="690">
        <v>0</v>
      </c>
      <c r="M8" s="690">
        <v>31918466.270000007</v>
      </c>
      <c r="N8" s="690">
        <v>0</v>
      </c>
      <c r="O8" s="690">
        <v>0</v>
      </c>
      <c r="P8" s="690">
        <v>0</v>
      </c>
      <c r="Q8" s="690">
        <v>0</v>
      </c>
      <c r="R8" s="691">
        <v>0</v>
      </c>
      <c r="S8" s="182">
        <f>$C$6*SUM(C8:D8)+$E$6*SUM(E8:F8)+$G$6*SUM(G8:H8)+$I$6*SUM(I8:J8)+$K$6*SUM(K8:L8)+$M$6*SUM(M8:N8)+$O$6*SUM(O8:P8)+$Q$6*SUM(Q8:R8)</f>
        <v>31918466.270000007</v>
      </c>
    </row>
    <row r="9" spans="1:19" s="97" customFormat="1">
      <c r="A9" s="80">
        <v>2</v>
      </c>
      <c r="B9" s="114" t="s">
        <v>135</v>
      </c>
      <c r="C9" s="690">
        <v>0</v>
      </c>
      <c r="D9" s="690">
        <v>0</v>
      </c>
      <c r="E9" s="690">
        <v>0</v>
      </c>
      <c r="F9" s="690">
        <v>0</v>
      </c>
      <c r="G9" s="690">
        <v>0</v>
      </c>
      <c r="H9" s="690">
        <v>0</v>
      </c>
      <c r="I9" s="690">
        <v>0</v>
      </c>
      <c r="J9" s="690">
        <v>0</v>
      </c>
      <c r="K9" s="690">
        <v>0</v>
      </c>
      <c r="L9" s="690">
        <v>0</v>
      </c>
      <c r="M9" s="690">
        <v>0</v>
      </c>
      <c r="N9" s="690">
        <v>0</v>
      </c>
      <c r="O9" s="690">
        <v>0</v>
      </c>
      <c r="P9" s="690">
        <v>0</v>
      </c>
      <c r="Q9" s="690">
        <v>0</v>
      </c>
      <c r="R9" s="691">
        <v>0</v>
      </c>
      <c r="S9" s="182">
        <f t="shared" ref="S9:S21" si="0">$C$6*SUM(C9:D9)+$E$6*SUM(E9:F9)+$G$6*SUM(G9:H9)+$I$6*SUM(I9:J9)+$K$6*SUM(K9:L9)+$M$6*SUM(M9:N9)+$O$6*SUM(O9:P9)+$Q$6*SUM(Q9:R9)</f>
        <v>0</v>
      </c>
    </row>
    <row r="10" spans="1:19" s="97" customFormat="1">
      <c r="A10" s="80">
        <v>3</v>
      </c>
      <c r="B10" s="114" t="s">
        <v>136</v>
      </c>
      <c r="C10" s="690">
        <v>0</v>
      </c>
      <c r="D10" s="690">
        <v>0</v>
      </c>
      <c r="E10" s="690">
        <v>0</v>
      </c>
      <c r="F10" s="690">
        <v>0</v>
      </c>
      <c r="G10" s="690">
        <v>0</v>
      </c>
      <c r="H10" s="690">
        <v>0</v>
      </c>
      <c r="I10" s="690">
        <v>0</v>
      </c>
      <c r="J10" s="690">
        <v>0</v>
      </c>
      <c r="K10" s="690">
        <v>0</v>
      </c>
      <c r="L10" s="690">
        <v>0</v>
      </c>
      <c r="M10" s="690">
        <v>0</v>
      </c>
      <c r="N10" s="690">
        <v>0</v>
      </c>
      <c r="O10" s="690">
        <v>0</v>
      </c>
      <c r="P10" s="690">
        <v>0</v>
      </c>
      <c r="Q10" s="690">
        <v>0</v>
      </c>
      <c r="R10" s="691">
        <v>0</v>
      </c>
      <c r="S10" s="182">
        <f t="shared" si="0"/>
        <v>0</v>
      </c>
    </row>
    <row r="11" spans="1:19" s="97" customFormat="1">
      <c r="A11" s="80">
        <v>4</v>
      </c>
      <c r="B11" s="114" t="s">
        <v>137</v>
      </c>
      <c r="C11" s="690">
        <v>0</v>
      </c>
      <c r="D11" s="690">
        <v>0</v>
      </c>
      <c r="E11" s="690">
        <v>0</v>
      </c>
      <c r="F11" s="690">
        <v>0</v>
      </c>
      <c r="G11" s="690">
        <v>0</v>
      </c>
      <c r="H11" s="690">
        <v>0</v>
      </c>
      <c r="I11" s="690">
        <v>0</v>
      </c>
      <c r="J11" s="690">
        <v>0</v>
      </c>
      <c r="K11" s="690">
        <v>0</v>
      </c>
      <c r="L11" s="690">
        <v>0</v>
      </c>
      <c r="M11" s="690">
        <v>0</v>
      </c>
      <c r="N11" s="690">
        <v>0</v>
      </c>
      <c r="O11" s="690">
        <v>0</v>
      </c>
      <c r="P11" s="690">
        <v>0</v>
      </c>
      <c r="Q11" s="690">
        <v>0</v>
      </c>
      <c r="R11" s="691">
        <v>0</v>
      </c>
      <c r="S11" s="182">
        <f t="shared" si="0"/>
        <v>0</v>
      </c>
    </row>
    <row r="12" spans="1:19" s="97" customFormat="1">
      <c r="A12" s="80">
        <v>5</v>
      </c>
      <c r="B12" s="114" t="s">
        <v>949</v>
      </c>
      <c r="C12" s="690">
        <v>0</v>
      </c>
      <c r="D12" s="690">
        <v>0</v>
      </c>
      <c r="E12" s="690">
        <v>0</v>
      </c>
      <c r="F12" s="690">
        <v>0</v>
      </c>
      <c r="G12" s="690">
        <v>0</v>
      </c>
      <c r="H12" s="690">
        <v>0</v>
      </c>
      <c r="I12" s="690">
        <v>0</v>
      </c>
      <c r="J12" s="690">
        <v>0</v>
      </c>
      <c r="K12" s="690">
        <v>0</v>
      </c>
      <c r="L12" s="690">
        <v>0</v>
      </c>
      <c r="M12" s="690">
        <v>0</v>
      </c>
      <c r="N12" s="690">
        <v>0</v>
      </c>
      <c r="O12" s="690">
        <v>0</v>
      </c>
      <c r="P12" s="690">
        <v>0</v>
      </c>
      <c r="Q12" s="690">
        <v>0</v>
      </c>
      <c r="R12" s="691">
        <v>0</v>
      </c>
      <c r="S12" s="182">
        <f t="shared" si="0"/>
        <v>0</v>
      </c>
    </row>
    <row r="13" spans="1:19" s="97" customFormat="1">
      <c r="A13" s="80">
        <v>6</v>
      </c>
      <c r="B13" s="114" t="s">
        <v>138</v>
      </c>
      <c r="C13" s="690">
        <v>0</v>
      </c>
      <c r="D13" s="690">
        <v>0</v>
      </c>
      <c r="E13" s="690">
        <v>56656173.069999993</v>
      </c>
      <c r="F13" s="690">
        <v>0</v>
      </c>
      <c r="G13" s="690">
        <v>0</v>
      </c>
      <c r="H13" s="690">
        <v>0</v>
      </c>
      <c r="I13" s="690">
        <v>50550850.720000006</v>
      </c>
      <c r="J13" s="690">
        <v>0</v>
      </c>
      <c r="K13" s="690">
        <v>0</v>
      </c>
      <c r="L13" s="690">
        <v>0</v>
      </c>
      <c r="M13" s="690">
        <v>30774.11</v>
      </c>
      <c r="N13" s="690">
        <v>0</v>
      </c>
      <c r="O13" s="690">
        <v>0</v>
      </c>
      <c r="P13" s="690">
        <v>0</v>
      </c>
      <c r="Q13" s="690">
        <v>0</v>
      </c>
      <c r="R13" s="691">
        <v>0</v>
      </c>
      <c r="S13" s="182">
        <f t="shared" si="0"/>
        <v>36637434.084000006</v>
      </c>
    </row>
    <row r="14" spans="1:19" s="97" customFormat="1">
      <c r="A14" s="80">
        <v>7</v>
      </c>
      <c r="B14" s="114" t="s">
        <v>71</v>
      </c>
      <c r="C14" s="690">
        <v>0</v>
      </c>
      <c r="D14" s="690">
        <v>0</v>
      </c>
      <c r="E14" s="690">
        <v>0</v>
      </c>
      <c r="F14" s="690">
        <v>0</v>
      </c>
      <c r="G14" s="690">
        <v>0</v>
      </c>
      <c r="H14" s="690">
        <v>0</v>
      </c>
      <c r="I14" s="690">
        <v>0</v>
      </c>
      <c r="J14" s="690">
        <v>0</v>
      </c>
      <c r="K14" s="690">
        <v>0</v>
      </c>
      <c r="L14" s="690">
        <v>0</v>
      </c>
      <c r="M14" s="690">
        <v>427108813.16453487</v>
      </c>
      <c r="N14" s="690">
        <v>19686087.121206544</v>
      </c>
      <c r="O14" s="690">
        <v>0</v>
      </c>
      <c r="P14" s="690">
        <v>0</v>
      </c>
      <c r="Q14" s="690">
        <v>0</v>
      </c>
      <c r="R14" s="691">
        <v>0</v>
      </c>
      <c r="S14" s="182">
        <f t="shared" si="0"/>
        <v>446794900.28574139</v>
      </c>
    </row>
    <row r="15" spans="1:19" s="97" customFormat="1">
      <c r="A15" s="80">
        <v>8</v>
      </c>
      <c r="B15" s="114" t="s">
        <v>72</v>
      </c>
      <c r="C15" s="690">
        <v>0</v>
      </c>
      <c r="D15" s="690">
        <v>0</v>
      </c>
      <c r="E15" s="690">
        <v>0</v>
      </c>
      <c r="F15" s="690">
        <v>0</v>
      </c>
      <c r="G15" s="690">
        <v>0</v>
      </c>
      <c r="H15" s="690">
        <v>0</v>
      </c>
      <c r="I15" s="690">
        <v>0</v>
      </c>
      <c r="J15" s="690">
        <v>0</v>
      </c>
      <c r="K15" s="690">
        <v>155940215.23250288</v>
      </c>
      <c r="L15" s="690">
        <v>0</v>
      </c>
      <c r="M15" s="690">
        <v>0</v>
      </c>
      <c r="N15" s="690">
        <v>779501.79300000356</v>
      </c>
      <c r="O15" s="690">
        <v>0</v>
      </c>
      <c r="P15" s="690">
        <v>0</v>
      </c>
      <c r="Q15" s="690">
        <v>0</v>
      </c>
      <c r="R15" s="691">
        <v>0</v>
      </c>
      <c r="S15" s="182">
        <f t="shared" si="0"/>
        <v>117734663.21737716</v>
      </c>
    </row>
    <row r="16" spans="1:19" s="97" customFormat="1">
      <c r="A16" s="80">
        <v>9</v>
      </c>
      <c r="B16" s="114" t="s">
        <v>950</v>
      </c>
      <c r="C16" s="690">
        <v>0</v>
      </c>
      <c r="D16" s="690">
        <v>0</v>
      </c>
      <c r="E16" s="690">
        <v>0</v>
      </c>
      <c r="F16" s="690">
        <v>0</v>
      </c>
      <c r="G16" s="690">
        <v>0</v>
      </c>
      <c r="H16" s="690">
        <v>0</v>
      </c>
      <c r="I16" s="690">
        <v>0</v>
      </c>
      <c r="J16" s="690">
        <v>0</v>
      </c>
      <c r="K16" s="690">
        <v>0</v>
      </c>
      <c r="L16" s="690">
        <v>0</v>
      </c>
      <c r="M16" s="690">
        <v>0</v>
      </c>
      <c r="N16" s="690">
        <v>0</v>
      </c>
      <c r="O16" s="690">
        <v>0</v>
      </c>
      <c r="P16" s="690">
        <v>0</v>
      </c>
      <c r="Q16" s="690">
        <v>0</v>
      </c>
      <c r="R16" s="691">
        <v>0</v>
      </c>
      <c r="S16" s="182">
        <f t="shared" si="0"/>
        <v>0</v>
      </c>
    </row>
    <row r="17" spans="1:19" s="97" customFormat="1">
      <c r="A17" s="80">
        <v>10</v>
      </c>
      <c r="B17" s="114" t="s">
        <v>67</v>
      </c>
      <c r="C17" s="690">
        <v>0</v>
      </c>
      <c r="D17" s="690">
        <v>0</v>
      </c>
      <c r="E17" s="690">
        <v>0</v>
      </c>
      <c r="F17" s="690">
        <v>0</v>
      </c>
      <c r="G17" s="690">
        <v>0</v>
      </c>
      <c r="H17" s="690">
        <v>0</v>
      </c>
      <c r="I17" s="690">
        <v>0</v>
      </c>
      <c r="J17" s="690">
        <v>0</v>
      </c>
      <c r="K17" s="690">
        <v>0</v>
      </c>
      <c r="L17" s="690">
        <v>0</v>
      </c>
      <c r="M17" s="690">
        <v>14898725.745451793</v>
      </c>
      <c r="N17" s="690">
        <v>11515.475</v>
      </c>
      <c r="O17" s="690">
        <v>14459412.074241862</v>
      </c>
      <c r="P17" s="690">
        <v>0</v>
      </c>
      <c r="Q17" s="690">
        <v>0</v>
      </c>
      <c r="R17" s="691">
        <v>0</v>
      </c>
      <c r="S17" s="182">
        <f t="shared" si="0"/>
        <v>36599359.331814587</v>
      </c>
    </row>
    <row r="18" spans="1:19" s="97" customFormat="1">
      <c r="A18" s="80">
        <v>11</v>
      </c>
      <c r="B18" s="114" t="s">
        <v>68</v>
      </c>
      <c r="C18" s="690">
        <v>0</v>
      </c>
      <c r="D18" s="690">
        <v>0</v>
      </c>
      <c r="E18" s="690">
        <v>0</v>
      </c>
      <c r="F18" s="690">
        <v>0</v>
      </c>
      <c r="G18" s="690">
        <v>0</v>
      </c>
      <c r="H18" s="690">
        <v>0</v>
      </c>
      <c r="I18" s="690">
        <v>0</v>
      </c>
      <c r="J18" s="690">
        <v>0</v>
      </c>
      <c r="K18" s="690">
        <v>0</v>
      </c>
      <c r="L18" s="690">
        <v>0</v>
      </c>
      <c r="M18" s="690">
        <v>0</v>
      </c>
      <c r="N18" s="690">
        <v>0</v>
      </c>
      <c r="O18" s="690">
        <v>0</v>
      </c>
      <c r="P18" s="690">
        <v>0</v>
      </c>
      <c r="Q18" s="690">
        <v>0</v>
      </c>
      <c r="R18" s="691">
        <v>0</v>
      </c>
      <c r="S18" s="182">
        <f t="shared" si="0"/>
        <v>0</v>
      </c>
    </row>
    <row r="19" spans="1:19" s="97" customFormat="1">
      <c r="A19" s="80">
        <v>12</v>
      </c>
      <c r="B19" s="114" t="s">
        <v>69</v>
      </c>
      <c r="C19" s="690">
        <v>0</v>
      </c>
      <c r="D19" s="690">
        <v>0</v>
      </c>
      <c r="E19" s="690">
        <v>0</v>
      </c>
      <c r="F19" s="690">
        <v>0</v>
      </c>
      <c r="G19" s="690">
        <v>0</v>
      </c>
      <c r="H19" s="690">
        <v>0</v>
      </c>
      <c r="I19" s="690">
        <v>0</v>
      </c>
      <c r="J19" s="690">
        <v>0</v>
      </c>
      <c r="K19" s="690">
        <v>0</v>
      </c>
      <c r="L19" s="690">
        <v>0</v>
      </c>
      <c r="M19" s="690">
        <v>0</v>
      </c>
      <c r="N19" s="690">
        <v>0</v>
      </c>
      <c r="O19" s="690">
        <v>0</v>
      </c>
      <c r="P19" s="690">
        <v>0</v>
      </c>
      <c r="Q19" s="690">
        <v>0</v>
      </c>
      <c r="R19" s="691">
        <v>0</v>
      </c>
      <c r="S19" s="182">
        <f t="shared" si="0"/>
        <v>0</v>
      </c>
    </row>
    <row r="20" spans="1:19" s="97" customFormat="1">
      <c r="A20" s="80">
        <v>13</v>
      </c>
      <c r="B20" s="114" t="s">
        <v>70</v>
      </c>
      <c r="C20" s="690">
        <v>0</v>
      </c>
      <c r="D20" s="690">
        <v>0</v>
      </c>
      <c r="E20" s="690">
        <v>0</v>
      </c>
      <c r="F20" s="690">
        <v>0</v>
      </c>
      <c r="G20" s="690">
        <v>0</v>
      </c>
      <c r="H20" s="690">
        <v>0</v>
      </c>
      <c r="I20" s="690">
        <v>0</v>
      </c>
      <c r="J20" s="690">
        <v>0</v>
      </c>
      <c r="K20" s="690">
        <v>0</v>
      </c>
      <c r="L20" s="690">
        <v>0</v>
      </c>
      <c r="M20" s="690">
        <v>0</v>
      </c>
      <c r="N20" s="690">
        <v>0</v>
      </c>
      <c r="O20" s="690">
        <v>0</v>
      </c>
      <c r="P20" s="690">
        <v>0</v>
      </c>
      <c r="Q20" s="690">
        <v>0</v>
      </c>
      <c r="R20" s="691">
        <v>0</v>
      </c>
      <c r="S20" s="182">
        <f t="shared" si="0"/>
        <v>0</v>
      </c>
    </row>
    <row r="21" spans="1:19" s="97" customFormat="1">
      <c r="A21" s="80">
        <v>14</v>
      </c>
      <c r="B21" s="114" t="s">
        <v>154</v>
      </c>
      <c r="C21" s="690">
        <v>16164604.550000003</v>
      </c>
      <c r="D21" s="690">
        <v>0</v>
      </c>
      <c r="E21" s="690">
        <v>0</v>
      </c>
      <c r="F21" s="690">
        <v>0</v>
      </c>
      <c r="G21" s="690">
        <v>0</v>
      </c>
      <c r="H21" s="690">
        <v>0</v>
      </c>
      <c r="I21" s="690">
        <v>0</v>
      </c>
      <c r="J21" s="690">
        <v>0</v>
      </c>
      <c r="K21" s="690">
        <v>0</v>
      </c>
      <c r="L21" s="690">
        <v>0</v>
      </c>
      <c r="M21" s="690">
        <v>120373906.32677439</v>
      </c>
      <c r="N21" s="690">
        <v>98974.512000000017</v>
      </c>
      <c r="O21" s="690">
        <v>0</v>
      </c>
      <c r="P21" s="690">
        <v>0</v>
      </c>
      <c r="Q21" s="690">
        <v>0</v>
      </c>
      <c r="R21" s="691">
        <v>0</v>
      </c>
      <c r="S21" s="182">
        <f t="shared" si="0"/>
        <v>120472880.83877438</v>
      </c>
    </row>
    <row r="22" spans="1:19" ht="14.4" thickBot="1">
      <c r="A22" s="64"/>
      <c r="B22" s="99" t="s">
        <v>66</v>
      </c>
      <c r="C22" s="170">
        <f>SUM(C8:C21)</f>
        <v>30807203.220000006</v>
      </c>
      <c r="D22" s="170">
        <f t="shared" ref="D22:S22" si="1">SUM(D8:D21)</f>
        <v>0</v>
      </c>
      <c r="E22" s="170">
        <f t="shared" si="1"/>
        <v>56656173.069999993</v>
      </c>
      <c r="F22" s="170">
        <f t="shared" si="1"/>
        <v>0</v>
      </c>
      <c r="G22" s="170">
        <f t="shared" si="1"/>
        <v>0</v>
      </c>
      <c r="H22" s="170">
        <f t="shared" si="1"/>
        <v>0</v>
      </c>
      <c r="I22" s="170">
        <f t="shared" si="1"/>
        <v>50550850.720000006</v>
      </c>
      <c r="J22" s="170">
        <f t="shared" si="1"/>
        <v>0</v>
      </c>
      <c r="K22" s="170">
        <f t="shared" si="1"/>
        <v>155940215.23250288</v>
      </c>
      <c r="L22" s="170">
        <f t="shared" si="1"/>
        <v>0</v>
      </c>
      <c r="M22" s="170">
        <f t="shared" si="1"/>
        <v>594330685.61676109</v>
      </c>
      <c r="N22" s="170">
        <f t="shared" si="1"/>
        <v>20576078.901206549</v>
      </c>
      <c r="O22" s="170">
        <f t="shared" si="1"/>
        <v>14459412.074241862</v>
      </c>
      <c r="P22" s="170">
        <f t="shared" si="1"/>
        <v>0</v>
      </c>
      <c r="Q22" s="170">
        <f t="shared" si="1"/>
        <v>0</v>
      </c>
      <c r="R22" s="170">
        <f t="shared" si="1"/>
        <v>0</v>
      </c>
      <c r="S22" s="692">
        <f t="shared" si="1"/>
        <v>790157704.02770758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55" zoomScaleNormal="55" workbookViewId="0">
      <pane xSplit="2" ySplit="6" topLeftCell="G7" activePane="bottomRight" state="frozen"/>
      <selection activeCell="C67" sqref="C67"/>
      <selection pane="topRight" activeCell="C67" sqref="C67"/>
      <selection pane="bottomLeft" activeCell="C67" sqref="C67"/>
      <selection pane="bottomRight" activeCell="U33" sqref="T31:U33"/>
    </sheetView>
  </sheetViews>
  <sheetFormatPr defaultColWidth="9.109375" defaultRowHeight="13.8"/>
  <cols>
    <col min="1" max="1" width="10.5546875" style="2" bestFit="1" customWidth="1"/>
    <col min="2" max="2" width="97" style="2" bestFit="1" customWidth="1"/>
    <col min="3" max="3" width="19" style="2" customWidth="1"/>
    <col min="4" max="4" width="19.5546875" style="2" customWidth="1"/>
    <col min="5" max="5" width="31.109375" style="2" customWidth="1"/>
    <col min="6" max="6" width="29.10937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3" width="20.88671875" style="2" customWidth="1"/>
    <col min="14" max="14" width="19.33203125" style="2" customWidth="1"/>
    <col min="15" max="15" width="18.44140625" style="2" customWidth="1"/>
    <col min="16" max="16" width="19" style="2" customWidth="1"/>
    <col min="17" max="17" width="20.33203125" style="2" customWidth="1"/>
    <col min="18" max="18" width="18" style="2" customWidth="1"/>
    <col min="19" max="19" width="36" style="2" customWidth="1"/>
    <col min="20" max="20" width="19.44140625" style="2" customWidth="1"/>
    <col min="21" max="21" width="19.109375" style="2" customWidth="1"/>
    <col min="22" max="22" width="20" style="2" customWidth="1"/>
    <col min="23" max="16384" width="9.109375" style="12"/>
  </cols>
  <sheetData>
    <row r="1" spans="1:22">
      <c r="A1" s="2" t="s">
        <v>108</v>
      </c>
      <c r="B1" s="205" t="str">
        <f>Info!C2</f>
        <v>სს "ხალიკ ბანკი საქართველო"</v>
      </c>
    </row>
    <row r="2" spans="1:22">
      <c r="A2" s="2" t="s">
        <v>109</v>
      </c>
      <c r="B2" s="303">
        <f>'1. key ratios'!B2</f>
        <v>45473</v>
      </c>
    </row>
    <row r="4" spans="1:22" ht="28.2" thickBot="1">
      <c r="A4" s="2" t="s">
        <v>260</v>
      </c>
      <c r="B4" s="178" t="s">
        <v>295</v>
      </c>
      <c r="V4" s="140" t="s">
        <v>87</v>
      </c>
    </row>
    <row r="5" spans="1:22">
      <c r="A5" s="62"/>
      <c r="B5" s="63"/>
      <c r="C5" s="814" t="s">
        <v>116</v>
      </c>
      <c r="D5" s="815"/>
      <c r="E5" s="815"/>
      <c r="F5" s="815"/>
      <c r="G5" s="815"/>
      <c r="H5" s="815"/>
      <c r="I5" s="815"/>
      <c r="J5" s="815"/>
      <c r="K5" s="815"/>
      <c r="L5" s="816"/>
      <c r="M5" s="814" t="s">
        <v>117</v>
      </c>
      <c r="N5" s="815"/>
      <c r="O5" s="815"/>
      <c r="P5" s="815"/>
      <c r="Q5" s="815"/>
      <c r="R5" s="815"/>
      <c r="S5" s="816"/>
      <c r="T5" s="819" t="s">
        <v>293</v>
      </c>
      <c r="U5" s="819" t="s">
        <v>292</v>
      </c>
      <c r="V5" s="817" t="s">
        <v>118</v>
      </c>
    </row>
    <row r="6" spans="1:22" s="37" customFormat="1" ht="151.80000000000001">
      <c r="A6" s="78"/>
      <c r="B6" s="116"/>
      <c r="C6" s="60" t="s">
        <v>119</v>
      </c>
      <c r="D6" s="59" t="s">
        <v>120</v>
      </c>
      <c r="E6" s="56" t="s">
        <v>121</v>
      </c>
      <c r="F6" s="179"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20"/>
      <c r="U6" s="820"/>
      <c r="V6" s="818"/>
    </row>
    <row r="7" spans="1:22" s="97" customFormat="1">
      <c r="A7" s="98">
        <v>1</v>
      </c>
      <c r="B7" s="114" t="s">
        <v>134</v>
      </c>
      <c r="C7" s="693">
        <v>0</v>
      </c>
      <c r="D7" s="690">
        <v>0</v>
      </c>
      <c r="E7" s="690">
        <v>0</v>
      </c>
      <c r="F7" s="690">
        <v>0</v>
      </c>
      <c r="G7" s="690">
        <v>0</v>
      </c>
      <c r="H7" s="690">
        <v>0</v>
      </c>
      <c r="I7" s="690">
        <v>0</v>
      </c>
      <c r="J7" s="690">
        <v>0</v>
      </c>
      <c r="K7" s="690">
        <v>0</v>
      </c>
      <c r="L7" s="694">
        <v>0</v>
      </c>
      <c r="M7" s="693">
        <v>0</v>
      </c>
      <c r="N7" s="690">
        <v>0</v>
      </c>
      <c r="O7" s="690">
        <v>0</v>
      </c>
      <c r="P7" s="690">
        <v>0</v>
      </c>
      <c r="Q7" s="690">
        <v>0</v>
      </c>
      <c r="R7" s="690">
        <v>0</v>
      </c>
      <c r="S7" s="694">
        <v>0</v>
      </c>
      <c r="T7" s="695">
        <v>0</v>
      </c>
      <c r="U7" s="696">
        <v>0</v>
      </c>
      <c r="V7" s="697">
        <f>SUM(C7:S7)</f>
        <v>0</v>
      </c>
    </row>
    <row r="8" spans="1:22" s="97" customFormat="1">
      <c r="A8" s="98">
        <v>2</v>
      </c>
      <c r="B8" s="114" t="s">
        <v>135</v>
      </c>
      <c r="C8" s="693">
        <v>0</v>
      </c>
      <c r="D8" s="690">
        <v>0</v>
      </c>
      <c r="E8" s="690">
        <v>0</v>
      </c>
      <c r="F8" s="690">
        <v>0</v>
      </c>
      <c r="G8" s="690">
        <v>0</v>
      </c>
      <c r="H8" s="690">
        <v>0</v>
      </c>
      <c r="I8" s="690">
        <v>0</v>
      </c>
      <c r="J8" s="690">
        <v>0</v>
      </c>
      <c r="K8" s="690">
        <v>0</v>
      </c>
      <c r="L8" s="694">
        <v>0</v>
      </c>
      <c r="M8" s="693">
        <v>0</v>
      </c>
      <c r="N8" s="690">
        <v>0</v>
      </c>
      <c r="O8" s="690">
        <v>0</v>
      </c>
      <c r="P8" s="690">
        <v>0</v>
      </c>
      <c r="Q8" s="690">
        <v>0</v>
      </c>
      <c r="R8" s="690">
        <v>0</v>
      </c>
      <c r="S8" s="694">
        <v>0</v>
      </c>
      <c r="T8" s="696">
        <v>0</v>
      </c>
      <c r="U8" s="696">
        <v>0</v>
      </c>
      <c r="V8" s="697">
        <f t="shared" ref="V8:V20" si="0">SUM(C8:S8)</f>
        <v>0</v>
      </c>
    </row>
    <row r="9" spans="1:22" s="97" customFormat="1">
      <c r="A9" s="98">
        <v>3</v>
      </c>
      <c r="B9" s="114" t="s">
        <v>136</v>
      </c>
      <c r="C9" s="693">
        <v>0</v>
      </c>
      <c r="D9" s="690">
        <v>0</v>
      </c>
      <c r="E9" s="690">
        <v>0</v>
      </c>
      <c r="F9" s="690">
        <v>0</v>
      </c>
      <c r="G9" s="690">
        <v>0</v>
      </c>
      <c r="H9" s="690">
        <v>0</v>
      </c>
      <c r="I9" s="690">
        <v>0</v>
      </c>
      <c r="J9" s="690">
        <v>0</v>
      </c>
      <c r="K9" s="690">
        <v>0</v>
      </c>
      <c r="L9" s="694">
        <v>0</v>
      </c>
      <c r="M9" s="693">
        <v>0</v>
      </c>
      <c r="N9" s="690">
        <v>0</v>
      </c>
      <c r="O9" s="690">
        <v>0</v>
      </c>
      <c r="P9" s="690">
        <v>0</v>
      </c>
      <c r="Q9" s="690">
        <v>0</v>
      </c>
      <c r="R9" s="690">
        <v>0</v>
      </c>
      <c r="S9" s="694">
        <v>0</v>
      </c>
      <c r="T9" s="696">
        <v>0</v>
      </c>
      <c r="U9" s="696">
        <v>0</v>
      </c>
      <c r="V9" s="697">
        <f>SUM(C9:S9)</f>
        <v>0</v>
      </c>
    </row>
    <row r="10" spans="1:22" s="97" customFormat="1">
      <c r="A10" s="98">
        <v>4</v>
      </c>
      <c r="B10" s="114" t="s">
        <v>137</v>
      </c>
      <c r="C10" s="693">
        <v>0</v>
      </c>
      <c r="D10" s="690">
        <v>0</v>
      </c>
      <c r="E10" s="690">
        <v>0</v>
      </c>
      <c r="F10" s="690">
        <v>0</v>
      </c>
      <c r="G10" s="690">
        <v>0</v>
      </c>
      <c r="H10" s="690">
        <v>0</v>
      </c>
      <c r="I10" s="690">
        <v>0</v>
      </c>
      <c r="J10" s="690">
        <v>0</v>
      </c>
      <c r="K10" s="690">
        <v>0</v>
      </c>
      <c r="L10" s="694">
        <v>0</v>
      </c>
      <c r="M10" s="693">
        <v>0</v>
      </c>
      <c r="N10" s="690">
        <v>0</v>
      </c>
      <c r="O10" s="690">
        <v>0</v>
      </c>
      <c r="P10" s="690">
        <v>0</v>
      </c>
      <c r="Q10" s="690">
        <v>0</v>
      </c>
      <c r="R10" s="690">
        <v>0</v>
      </c>
      <c r="S10" s="694">
        <v>0</v>
      </c>
      <c r="T10" s="696">
        <v>0</v>
      </c>
      <c r="U10" s="696">
        <v>0</v>
      </c>
      <c r="V10" s="697">
        <f t="shared" si="0"/>
        <v>0</v>
      </c>
    </row>
    <row r="11" spans="1:22" s="97" customFormat="1">
      <c r="A11" s="98">
        <v>5</v>
      </c>
      <c r="B11" s="114" t="s">
        <v>949</v>
      </c>
      <c r="C11" s="693">
        <v>0</v>
      </c>
      <c r="D11" s="690">
        <v>0</v>
      </c>
      <c r="E11" s="690">
        <v>0</v>
      </c>
      <c r="F11" s="690">
        <v>0</v>
      </c>
      <c r="G11" s="690">
        <v>0</v>
      </c>
      <c r="H11" s="690">
        <v>0</v>
      </c>
      <c r="I11" s="690">
        <v>0</v>
      </c>
      <c r="J11" s="690">
        <v>0</v>
      </c>
      <c r="K11" s="690">
        <v>0</v>
      </c>
      <c r="L11" s="694">
        <v>0</v>
      </c>
      <c r="M11" s="693">
        <v>0</v>
      </c>
      <c r="N11" s="690">
        <v>0</v>
      </c>
      <c r="O11" s="690">
        <v>0</v>
      </c>
      <c r="P11" s="690">
        <v>0</v>
      </c>
      <c r="Q11" s="690">
        <v>0</v>
      </c>
      <c r="R11" s="690">
        <v>0</v>
      </c>
      <c r="S11" s="694">
        <v>0</v>
      </c>
      <c r="T11" s="696">
        <v>0</v>
      </c>
      <c r="U11" s="696">
        <v>0</v>
      </c>
      <c r="V11" s="697">
        <f t="shared" si="0"/>
        <v>0</v>
      </c>
    </row>
    <row r="12" spans="1:22" s="97" customFormat="1">
      <c r="A12" s="98">
        <v>6</v>
      </c>
      <c r="B12" s="114" t="s">
        <v>138</v>
      </c>
      <c r="C12" s="693">
        <v>0</v>
      </c>
      <c r="D12" s="690">
        <v>0</v>
      </c>
      <c r="E12" s="690">
        <v>0</v>
      </c>
      <c r="F12" s="690">
        <v>0</v>
      </c>
      <c r="G12" s="690">
        <v>0</v>
      </c>
      <c r="H12" s="690">
        <v>0</v>
      </c>
      <c r="I12" s="690">
        <v>0</v>
      </c>
      <c r="J12" s="690">
        <v>0</v>
      </c>
      <c r="K12" s="690">
        <v>0</v>
      </c>
      <c r="L12" s="694">
        <v>0</v>
      </c>
      <c r="M12" s="693">
        <v>0</v>
      </c>
      <c r="N12" s="690">
        <v>0</v>
      </c>
      <c r="O12" s="690">
        <v>0</v>
      </c>
      <c r="P12" s="690">
        <v>0</v>
      </c>
      <c r="Q12" s="690">
        <v>0</v>
      </c>
      <c r="R12" s="690">
        <v>0</v>
      </c>
      <c r="S12" s="694">
        <v>0</v>
      </c>
      <c r="T12" s="696">
        <v>0</v>
      </c>
      <c r="U12" s="696">
        <v>0</v>
      </c>
      <c r="V12" s="697">
        <f t="shared" si="0"/>
        <v>0</v>
      </c>
    </row>
    <row r="13" spans="1:22" s="97" customFormat="1">
      <c r="A13" s="98">
        <v>7</v>
      </c>
      <c r="B13" s="114" t="s">
        <v>71</v>
      </c>
      <c r="C13" s="693">
        <v>0</v>
      </c>
      <c r="D13" s="690">
        <v>11012588.395032911</v>
      </c>
      <c r="E13" s="690">
        <v>0</v>
      </c>
      <c r="F13" s="690">
        <v>0</v>
      </c>
      <c r="G13" s="690">
        <v>0</v>
      </c>
      <c r="H13" s="690">
        <v>0</v>
      </c>
      <c r="I13" s="690">
        <v>0</v>
      </c>
      <c r="J13" s="690">
        <v>0</v>
      </c>
      <c r="K13" s="690">
        <v>0</v>
      </c>
      <c r="L13" s="694">
        <v>0</v>
      </c>
      <c r="M13" s="693">
        <v>276432.58793417842</v>
      </c>
      <c r="N13" s="690">
        <v>0</v>
      </c>
      <c r="O13" s="690">
        <v>0</v>
      </c>
      <c r="P13" s="690">
        <v>0</v>
      </c>
      <c r="Q13" s="690">
        <v>0</v>
      </c>
      <c r="R13" s="690">
        <v>0</v>
      </c>
      <c r="S13" s="694">
        <v>0</v>
      </c>
      <c r="T13" s="696">
        <v>11279012.44796709</v>
      </c>
      <c r="U13" s="696">
        <v>10008.535</v>
      </c>
      <c r="V13" s="697">
        <f t="shared" si="0"/>
        <v>11289020.98296709</v>
      </c>
    </row>
    <row r="14" spans="1:22" s="97" customFormat="1">
      <c r="A14" s="98">
        <v>8</v>
      </c>
      <c r="B14" s="114" t="s">
        <v>72</v>
      </c>
      <c r="C14" s="693">
        <v>0</v>
      </c>
      <c r="D14" s="690">
        <v>416729.40149999998</v>
      </c>
      <c r="E14" s="690">
        <v>0</v>
      </c>
      <c r="F14" s="690">
        <v>0</v>
      </c>
      <c r="G14" s="690">
        <v>0</v>
      </c>
      <c r="H14" s="690">
        <v>0</v>
      </c>
      <c r="I14" s="690">
        <v>0</v>
      </c>
      <c r="J14" s="690">
        <v>0</v>
      </c>
      <c r="K14" s="690">
        <v>0</v>
      </c>
      <c r="L14" s="694">
        <v>0</v>
      </c>
      <c r="M14" s="693">
        <v>65740.930251886777</v>
      </c>
      <c r="N14" s="690">
        <v>0</v>
      </c>
      <c r="O14" s="690">
        <v>0</v>
      </c>
      <c r="P14" s="690">
        <v>0</v>
      </c>
      <c r="Q14" s="690">
        <v>0</v>
      </c>
      <c r="R14" s="690">
        <v>0</v>
      </c>
      <c r="S14" s="694">
        <v>0</v>
      </c>
      <c r="T14" s="696">
        <v>482470.33175188676</v>
      </c>
      <c r="U14" s="696">
        <v>0</v>
      </c>
      <c r="V14" s="697">
        <f t="shared" si="0"/>
        <v>482470.33175188676</v>
      </c>
    </row>
    <row r="15" spans="1:22" s="97" customFormat="1">
      <c r="A15" s="98">
        <v>9</v>
      </c>
      <c r="B15" s="114" t="s">
        <v>950</v>
      </c>
      <c r="C15" s="693">
        <v>0</v>
      </c>
      <c r="D15" s="690">
        <v>0</v>
      </c>
      <c r="E15" s="690">
        <v>0</v>
      </c>
      <c r="F15" s="690">
        <v>0</v>
      </c>
      <c r="G15" s="690">
        <v>0</v>
      </c>
      <c r="H15" s="690">
        <v>0</v>
      </c>
      <c r="I15" s="690">
        <v>0</v>
      </c>
      <c r="J15" s="690">
        <v>0</v>
      </c>
      <c r="K15" s="690">
        <v>0</v>
      </c>
      <c r="L15" s="694">
        <v>0</v>
      </c>
      <c r="M15" s="693">
        <v>0</v>
      </c>
      <c r="N15" s="690">
        <v>0</v>
      </c>
      <c r="O15" s="690">
        <v>0</v>
      </c>
      <c r="P15" s="690">
        <v>0</v>
      </c>
      <c r="Q15" s="690">
        <v>0</v>
      </c>
      <c r="R15" s="690">
        <v>0</v>
      </c>
      <c r="S15" s="694">
        <v>0</v>
      </c>
      <c r="T15" s="696">
        <v>0</v>
      </c>
      <c r="U15" s="696">
        <v>0</v>
      </c>
      <c r="V15" s="697">
        <f t="shared" si="0"/>
        <v>0</v>
      </c>
    </row>
    <row r="16" spans="1:22" s="97" customFormat="1">
      <c r="A16" s="98">
        <v>10</v>
      </c>
      <c r="B16" s="114" t="s">
        <v>67</v>
      </c>
      <c r="C16" s="693">
        <v>0</v>
      </c>
      <c r="D16" s="690">
        <v>0</v>
      </c>
      <c r="E16" s="690">
        <v>0</v>
      </c>
      <c r="F16" s="690">
        <v>0</v>
      </c>
      <c r="G16" s="690">
        <v>0</v>
      </c>
      <c r="H16" s="690">
        <v>0</v>
      </c>
      <c r="I16" s="690">
        <v>0</v>
      </c>
      <c r="J16" s="690">
        <v>0</v>
      </c>
      <c r="K16" s="690">
        <v>0</v>
      </c>
      <c r="L16" s="694">
        <v>0</v>
      </c>
      <c r="M16" s="693">
        <v>0</v>
      </c>
      <c r="N16" s="690">
        <v>0</v>
      </c>
      <c r="O16" s="690">
        <v>0</v>
      </c>
      <c r="P16" s="690">
        <v>0</v>
      </c>
      <c r="Q16" s="690">
        <v>0</v>
      </c>
      <c r="R16" s="690">
        <v>0</v>
      </c>
      <c r="S16" s="694">
        <v>0</v>
      </c>
      <c r="T16" s="696">
        <v>0</v>
      </c>
      <c r="U16" s="696">
        <v>0</v>
      </c>
      <c r="V16" s="697">
        <f t="shared" si="0"/>
        <v>0</v>
      </c>
    </row>
    <row r="17" spans="1:22" s="97" customFormat="1">
      <c r="A17" s="98">
        <v>11</v>
      </c>
      <c r="B17" s="114" t="s">
        <v>68</v>
      </c>
      <c r="C17" s="693">
        <v>0</v>
      </c>
      <c r="D17" s="690">
        <v>0</v>
      </c>
      <c r="E17" s="690">
        <v>0</v>
      </c>
      <c r="F17" s="690">
        <v>0</v>
      </c>
      <c r="G17" s="690">
        <v>0</v>
      </c>
      <c r="H17" s="690">
        <v>0</v>
      </c>
      <c r="I17" s="690">
        <v>0</v>
      </c>
      <c r="J17" s="690">
        <v>0</v>
      </c>
      <c r="K17" s="690">
        <v>0</v>
      </c>
      <c r="L17" s="694">
        <v>0</v>
      </c>
      <c r="M17" s="693">
        <v>0</v>
      </c>
      <c r="N17" s="690">
        <v>0</v>
      </c>
      <c r="O17" s="690">
        <v>0</v>
      </c>
      <c r="P17" s="690">
        <v>0</v>
      </c>
      <c r="Q17" s="690">
        <v>0</v>
      </c>
      <c r="R17" s="690">
        <v>0</v>
      </c>
      <c r="S17" s="694">
        <v>0</v>
      </c>
      <c r="T17" s="696">
        <v>0</v>
      </c>
      <c r="U17" s="696">
        <v>0</v>
      </c>
      <c r="V17" s="697">
        <f t="shared" si="0"/>
        <v>0</v>
      </c>
    </row>
    <row r="18" spans="1:22" s="97" customFormat="1">
      <c r="A18" s="98">
        <v>12</v>
      </c>
      <c r="B18" s="114" t="s">
        <v>69</v>
      </c>
      <c r="C18" s="693">
        <v>0</v>
      </c>
      <c r="D18" s="690">
        <v>0</v>
      </c>
      <c r="E18" s="690">
        <v>0</v>
      </c>
      <c r="F18" s="690">
        <v>0</v>
      </c>
      <c r="G18" s="690">
        <v>0</v>
      </c>
      <c r="H18" s="690">
        <v>0</v>
      </c>
      <c r="I18" s="690">
        <v>0</v>
      </c>
      <c r="J18" s="690">
        <v>0</v>
      </c>
      <c r="K18" s="690">
        <v>0</v>
      </c>
      <c r="L18" s="694">
        <v>0</v>
      </c>
      <c r="M18" s="693">
        <v>0</v>
      </c>
      <c r="N18" s="690">
        <v>0</v>
      </c>
      <c r="O18" s="690">
        <v>0</v>
      </c>
      <c r="P18" s="690">
        <v>0</v>
      </c>
      <c r="Q18" s="690">
        <v>0</v>
      </c>
      <c r="R18" s="690">
        <v>0</v>
      </c>
      <c r="S18" s="694">
        <v>0</v>
      </c>
      <c r="T18" s="696">
        <v>0</v>
      </c>
      <c r="U18" s="696">
        <v>0</v>
      </c>
      <c r="V18" s="697">
        <f t="shared" si="0"/>
        <v>0</v>
      </c>
    </row>
    <row r="19" spans="1:22" s="97" customFormat="1">
      <c r="A19" s="98">
        <v>13</v>
      </c>
      <c r="B19" s="114" t="s">
        <v>70</v>
      </c>
      <c r="C19" s="693">
        <v>0</v>
      </c>
      <c r="D19" s="690">
        <v>0</v>
      </c>
      <c r="E19" s="690">
        <v>0</v>
      </c>
      <c r="F19" s="690">
        <v>0</v>
      </c>
      <c r="G19" s="690">
        <v>0</v>
      </c>
      <c r="H19" s="690">
        <v>0</v>
      </c>
      <c r="I19" s="690">
        <v>0</v>
      </c>
      <c r="J19" s="690">
        <v>0</v>
      </c>
      <c r="K19" s="690">
        <v>0</v>
      </c>
      <c r="L19" s="694">
        <v>0</v>
      </c>
      <c r="M19" s="693">
        <v>0</v>
      </c>
      <c r="N19" s="690">
        <v>0</v>
      </c>
      <c r="O19" s="690">
        <v>0</v>
      </c>
      <c r="P19" s="690">
        <v>0</v>
      </c>
      <c r="Q19" s="690">
        <v>0</v>
      </c>
      <c r="R19" s="690">
        <v>0</v>
      </c>
      <c r="S19" s="694">
        <v>0</v>
      </c>
      <c r="T19" s="696">
        <v>0</v>
      </c>
      <c r="U19" s="696">
        <v>0</v>
      </c>
      <c r="V19" s="697">
        <f t="shared" si="0"/>
        <v>0</v>
      </c>
    </row>
    <row r="20" spans="1:22" s="97" customFormat="1">
      <c r="A20" s="98">
        <v>14</v>
      </c>
      <c r="B20" s="114" t="s">
        <v>154</v>
      </c>
      <c r="C20" s="693">
        <v>0</v>
      </c>
      <c r="D20" s="690">
        <v>3965481.37</v>
      </c>
      <c r="E20" s="690">
        <v>0</v>
      </c>
      <c r="F20" s="690">
        <v>0</v>
      </c>
      <c r="G20" s="690">
        <v>0</v>
      </c>
      <c r="H20" s="690">
        <v>0</v>
      </c>
      <c r="I20" s="690">
        <v>0</v>
      </c>
      <c r="J20" s="690">
        <v>0</v>
      </c>
      <c r="K20" s="690">
        <v>0</v>
      </c>
      <c r="L20" s="694">
        <v>0</v>
      </c>
      <c r="M20" s="693">
        <v>0</v>
      </c>
      <c r="N20" s="690">
        <v>0</v>
      </c>
      <c r="O20" s="690">
        <v>0</v>
      </c>
      <c r="P20" s="690">
        <v>0</v>
      </c>
      <c r="Q20" s="690">
        <v>0</v>
      </c>
      <c r="R20" s="690">
        <v>0</v>
      </c>
      <c r="S20" s="694">
        <v>0</v>
      </c>
      <c r="T20" s="696">
        <v>3965481.37</v>
      </c>
      <c r="U20" s="696">
        <v>0</v>
      </c>
      <c r="V20" s="697">
        <f t="shared" si="0"/>
        <v>3965481.37</v>
      </c>
    </row>
    <row r="21" spans="1:22" ht="14.4" thickBot="1">
      <c r="A21" s="64"/>
      <c r="B21" s="65" t="s">
        <v>66</v>
      </c>
      <c r="C21" s="698">
        <f>SUM(C7:C20)</f>
        <v>0</v>
      </c>
      <c r="D21" s="699">
        <f t="shared" ref="D21:V21" si="1">SUM(D7:D20)</f>
        <v>15394799.166532911</v>
      </c>
      <c r="E21" s="699">
        <f t="shared" si="1"/>
        <v>0</v>
      </c>
      <c r="F21" s="699">
        <f t="shared" si="1"/>
        <v>0</v>
      </c>
      <c r="G21" s="699">
        <f t="shared" si="1"/>
        <v>0</v>
      </c>
      <c r="H21" s="699">
        <f t="shared" si="1"/>
        <v>0</v>
      </c>
      <c r="I21" s="699">
        <f t="shared" si="1"/>
        <v>0</v>
      </c>
      <c r="J21" s="699">
        <f t="shared" si="1"/>
        <v>0</v>
      </c>
      <c r="K21" s="699">
        <f t="shared" si="1"/>
        <v>0</v>
      </c>
      <c r="L21" s="692">
        <f t="shared" si="1"/>
        <v>0</v>
      </c>
      <c r="M21" s="698">
        <f t="shared" si="1"/>
        <v>342173.51818606519</v>
      </c>
      <c r="N21" s="699">
        <f t="shared" si="1"/>
        <v>0</v>
      </c>
      <c r="O21" s="699">
        <f t="shared" si="1"/>
        <v>0</v>
      </c>
      <c r="P21" s="699">
        <f t="shared" si="1"/>
        <v>0</v>
      </c>
      <c r="Q21" s="699">
        <f t="shared" si="1"/>
        <v>0</v>
      </c>
      <c r="R21" s="699">
        <f t="shared" si="1"/>
        <v>0</v>
      </c>
      <c r="S21" s="692">
        <f t="shared" si="1"/>
        <v>0</v>
      </c>
      <c r="T21" s="692">
        <f>SUM(T7:T20)</f>
        <v>15726964.149718978</v>
      </c>
      <c r="U21" s="692">
        <f t="shared" si="1"/>
        <v>10008.535</v>
      </c>
      <c r="V21" s="700">
        <f t="shared" si="1"/>
        <v>15736972.684718978</v>
      </c>
    </row>
    <row r="24" spans="1:22">
      <c r="A24" s="17"/>
      <c r="B24" s="17"/>
      <c r="C24" s="40"/>
      <c r="D24" s="40"/>
      <c r="E24" s="40"/>
    </row>
    <row r="25" spans="1:22">
      <c r="A25" s="57"/>
      <c r="B25" s="57"/>
      <c r="C25" s="17"/>
      <c r="D25" s="40"/>
      <c r="E25" s="40"/>
    </row>
    <row r="26" spans="1:22">
      <c r="A26" s="57"/>
      <c r="B26" s="58"/>
      <c r="C26" s="17"/>
      <c r="D26" s="40"/>
      <c r="E26" s="40"/>
    </row>
    <row r="27" spans="1:22">
      <c r="A27" s="57"/>
      <c r="B27" s="57"/>
      <c r="C27" s="17"/>
      <c r="D27" s="40"/>
      <c r="E27" s="40"/>
    </row>
    <row r="28" spans="1:22">
      <c r="A28" s="57"/>
      <c r="B28" s="58"/>
      <c r="C28" s="17"/>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70" zoomScaleNormal="70" workbookViewId="0">
      <pane xSplit="1" ySplit="7" topLeftCell="B8" activePane="bottomRight" state="frozen"/>
      <selection activeCell="C67" sqref="C67"/>
      <selection pane="topRight" activeCell="C67" sqref="C67"/>
      <selection pane="bottomLeft" activeCell="C67" sqref="C67"/>
      <selection pane="bottomRight" activeCell="C67" sqref="C67"/>
    </sheetView>
  </sheetViews>
  <sheetFormatPr defaultColWidth="9.109375" defaultRowHeight="13.8"/>
  <cols>
    <col min="1" max="1" width="10.5546875" style="2" bestFit="1" customWidth="1"/>
    <col min="2" max="2" width="101.88671875" style="2" customWidth="1"/>
    <col min="3" max="3" width="13.6640625" style="2" customWidth="1"/>
    <col min="4" max="4" width="14.88671875" style="2" bestFit="1" customWidth="1"/>
    <col min="5" max="5" width="17.6640625" style="2" customWidth="1"/>
    <col min="6" max="6" width="15.88671875" style="2" customWidth="1"/>
    <col min="7" max="7" width="17.44140625" style="2" customWidth="1"/>
    <col min="8" max="8" width="15.33203125" style="2" customWidth="1"/>
    <col min="9" max="16384" width="9.109375" style="12"/>
  </cols>
  <sheetData>
    <row r="1" spans="1:9">
      <c r="A1" s="2" t="s">
        <v>108</v>
      </c>
      <c r="B1" s="205" t="str">
        <f>Info!C2</f>
        <v>სს "ხალიკ ბანკი საქართველო"</v>
      </c>
    </row>
    <row r="2" spans="1:9">
      <c r="A2" s="2" t="s">
        <v>109</v>
      </c>
      <c r="B2" s="303">
        <f>'1. key ratios'!B2</f>
        <v>45473</v>
      </c>
    </row>
    <row r="4" spans="1:9" ht="14.4" thickBot="1">
      <c r="A4" s="2" t="s">
        <v>261</v>
      </c>
      <c r="B4" s="175" t="s">
        <v>296</v>
      </c>
    </row>
    <row r="5" spans="1:9">
      <c r="A5" s="62"/>
      <c r="B5" s="95"/>
      <c r="C5" s="100" t="s">
        <v>0</v>
      </c>
      <c r="D5" s="100" t="s">
        <v>1</v>
      </c>
      <c r="E5" s="100" t="s">
        <v>2</v>
      </c>
      <c r="F5" s="100" t="s">
        <v>3</v>
      </c>
      <c r="G5" s="173" t="s">
        <v>4</v>
      </c>
      <c r="H5" s="101" t="s">
        <v>5</v>
      </c>
      <c r="I5" s="23"/>
    </row>
    <row r="6" spans="1:9" ht="15" customHeight="1">
      <c r="A6" s="94"/>
      <c r="B6" s="21"/>
      <c r="C6" s="821" t="s">
        <v>288</v>
      </c>
      <c r="D6" s="825" t="s">
        <v>309</v>
      </c>
      <c r="E6" s="826"/>
      <c r="F6" s="821" t="s">
        <v>315</v>
      </c>
      <c r="G6" s="821" t="s">
        <v>316</v>
      </c>
      <c r="H6" s="823" t="s">
        <v>290</v>
      </c>
      <c r="I6" s="23"/>
    </row>
    <row r="7" spans="1:9" ht="69">
      <c r="A7" s="94"/>
      <c r="B7" s="21"/>
      <c r="C7" s="822"/>
      <c r="D7" s="174" t="s">
        <v>291</v>
      </c>
      <c r="E7" s="174" t="s">
        <v>289</v>
      </c>
      <c r="F7" s="822"/>
      <c r="G7" s="822"/>
      <c r="H7" s="824"/>
      <c r="I7" s="23"/>
    </row>
    <row r="8" spans="1:9">
      <c r="A8" s="53">
        <v>1</v>
      </c>
      <c r="B8" s="114" t="s">
        <v>134</v>
      </c>
      <c r="C8" s="701">
        <v>46561064.940000013</v>
      </c>
      <c r="D8" s="702">
        <v>0</v>
      </c>
      <c r="E8" s="701">
        <v>0</v>
      </c>
      <c r="F8" s="701">
        <v>31918466.270000007</v>
      </c>
      <c r="G8" s="703">
        <v>31918466.270000007</v>
      </c>
      <c r="H8" s="180">
        <f>G8/(C8+E8)</f>
        <v>0.68551838990648306</v>
      </c>
    </row>
    <row r="9" spans="1:9" ht="15" customHeight="1">
      <c r="A9" s="53">
        <v>2</v>
      </c>
      <c r="B9" s="114" t="s">
        <v>135</v>
      </c>
      <c r="C9" s="701">
        <v>0</v>
      </c>
      <c r="D9" s="702">
        <v>0</v>
      </c>
      <c r="E9" s="701">
        <v>0</v>
      </c>
      <c r="F9" s="701">
        <v>0</v>
      </c>
      <c r="G9" s="703">
        <v>0</v>
      </c>
      <c r="H9" s="180" t="e">
        <f t="shared" ref="H9:H21" si="0">G9/(C9+E9)</f>
        <v>#DIV/0!</v>
      </c>
    </row>
    <row r="10" spans="1:9">
      <c r="A10" s="53">
        <v>3</v>
      </c>
      <c r="B10" s="114" t="s">
        <v>136</v>
      </c>
      <c r="C10" s="701">
        <v>0</v>
      </c>
      <c r="D10" s="702">
        <v>0</v>
      </c>
      <c r="E10" s="701">
        <v>0</v>
      </c>
      <c r="F10" s="701">
        <v>0</v>
      </c>
      <c r="G10" s="703">
        <v>0</v>
      </c>
      <c r="H10" s="180" t="e">
        <f t="shared" si="0"/>
        <v>#DIV/0!</v>
      </c>
    </row>
    <row r="11" spans="1:9">
      <c r="A11" s="53">
        <v>4</v>
      </c>
      <c r="B11" s="114" t="s">
        <v>137</v>
      </c>
      <c r="C11" s="701">
        <v>0</v>
      </c>
      <c r="D11" s="702">
        <v>0</v>
      </c>
      <c r="E11" s="701">
        <v>0</v>
      </c>
      <c r="F11" s="701">
        <v>0</v>
      </c>
      <c r="G11" s="703">
        <v>0</v>
      </c>
      <c r="H11" s="180" t="e">
        <f t="shared" si="0"/>
        <v>#DIV/0!</v>
      </c>
    </row>
    <row r="12" spans="1:9">
      <c r="A12" s="53">
        <v>5</v>
      </c>
      <c r="B12" s="114" t="s">
        <v>949</v>
      </c>
      <c r="C12" s="701">
        <v>0</v>
      </c>
      <c r="D12" s="702">
        <v>0</v>
      </c>
      <c r="E12" s="701">
        <v>0</v>
      </c>
      <c r="F12" s="701">
        <v>0</v>
      </c>
      <c r="G12" s="703">
        <v>0</v>
      </c>
      <c r="H12" s="180" t="e">
        <f t="shared" si="0"/>
        <v>#DIV/0!</v>
      </c>
    </row>
    <row r="13" spans="1:9">
      <c r="A13" s="53">
        <v>6</v>
      </c>
      <c r="B13" s="114" t="s">
        <v>138</v>
      </c>
      <c r="C13" s="701">
        <v>107237797.89999999</v>
      </c>
      <c r="D13" s="702">
        <v>0</v>
      </c>
      <c r="E13" s="701">
        <v>0</v>
      </c>
      <c r="F13" s="701">
        <v>36637434.084000006</v>
      </c>
      <c r="G13" s="703">
        <v>36637434.084000006</v>
      </c>
      <c r="H13" s="180">
        <f t="shared" si="0"/>
        <v>0.34164664699814773</v>
      </c>
    </row>
    <row r="14" spans="1:9">
      <c r="A14" s="53">
        <v>7</v>
      </c>
      <c r="B14" s="114" t="s">
        <v>71</v>
      </c>
      <c r="C14" s="701">
        <v>427108813.16453487</v>
      </c>
      <c r="D14" s="702">
        <v>66511188.599706203</v>
      </c>
      <c r="E14" s="701">
        <v>19686087.121206544</v>
      </c>
      <c r="F14" s="702">
        <v>446794900.28574139</v>
      </c>
      <c r="G14" s="704">
        <v>435505879.30277425</v>
      </c>
      <c r="H14" s="180">
        <f>G14/(C14+E14)</f>
        <v>0.97473332624041276</v>
      </c>
    </row>
    <row r="15" spans="1:9">
      <c r="A15" s="53">
        <v>8</v>
      </c>
      <c r="B15" s="114" t="s">
        <v>72</v>
      </c>
      <c r="C15" s="701">
        <v>155940215.23250288</v>
      </c>
      <c r="D15" s="702">
        <v>2273619.1200000071</v>
      </c>
      <c r="E15" s="701">
        <v>779501.79300000356</v>
      </c>
      <c r="F15" s="702">
        <v>117734663.21737716</v>
      </c>
      <c r="G15" s="704">
        <v>117252192.88562527</v>
      </c>
      <c r="H15" s="180">
        <f t="shared" si="0"/>
        <v>0.74816490937477198</v>
      </c>
    </row>
    <row r="16" spans="1:9">
      <c r="A16" s="53">
        <v>9</v>
      </c>
      <c r="B16" s="114" t="s">
        <v>950</v>
      </c>
      <c r="C16" s="701">
        <v>0</v>
      </c>
      <c r="D16" s="702">
        <v>0</v>
      </c>
      <c r="E16" s="701">
        <v>0</v>
      </c>
      <c r="F16" s="702">
        <v>0</v>
      </c>
      <c r="G16" s="704">
        <v>0</v>
      </c>
      <c r="H16" s="180" t="e">
        <f t="shared" si="0"/>
        <v>#DIV/0!</v>
      </c>
    </row>
    <row r="17" spans="1:8">
      <c r="A17" s="53">
        <v>10</v>
      </c>
      <c r="B17" s="114" t="s">
        <v>67</v>
      </c>
      <c r="C17" s="701">
        <v>29358137.819693655</v>
      </c>
      <c r="D17" s="702">
        <v>23030.95</v>
      </c>
      <c r="E17" s="701">
        <v>11515.475</v>
      </c>
      <c r="F17" s="702">
        <v>36599359.331814587</v>
      </c>
      <c r="G17" s="704">
        <v>36599359.331814587</v>
      </c>
      <c r="H17" s="180">
        <f t="shared" si="0"/>
        <v>1.2461624577102908</v>
      </c>
    </row>
    <row r="18" spans="1:8">
      <c r="A18" s="53">
        <v>11</v>
      </c>
      <c r="B18" s="114" t="s">
        <v>68</v>
      </c>
      <c r="C18" s="701">
        <v>0</v>
      </c>
      <c r="D18" s="702">
        <v>0</v>
      </c>
      <c r="E18" s="701">
        <v>0</v>
      </c>
      <c r="F18" s="702">
        <v>0</v>
      </c>
      <c r="G18" s="704">
        <v>0</v>
      </c>
      <c r="H18" s="180" t="e">
        <f t="shared" si="0"/>
        <v>#DIV/0!</v>
      </c>
    </row>
    <row r="19" spans="1:8">
      <c r="A19" s="53">
        <v>12</v>
      </c>
      <c r="B19" s="114" t="s">
        <v>69</v>
      </c>
      <c r="C19" s="701">
        <v>0</v>
      </c>
      <c r="D19" s="702">
        <v>0</v>
      </c>
      <c r="E19" s="701">
        <v>0</v>
      </c>
      <c r="F19" s="702">
        <v>0</v>
      </c>
      <c r="G19" s="704">
        <v>0</v>
      </c>
      <c r="H19" s="180" t="e">
        <f t="shared" si="0"/>
        <v>#DIV/0!</v>
      </c>
    </row>
    <row r="20" spans="1:8">
      <c r="A20" s="53">
        <v>13</v>
      </c>
      <c r="B20" s="114" t="s">
        <v>70</v>
      </c>
      <c r="C20" s="701">
        <v>0</v>
      </c>
      <c r="D20" s="702">
        <v>0</v>
      </c>
      <c r="E20" s="701">
        <v>0</v>
      </c>
      <c r="F20" s="702">
        <v>0</v>
      </c>
      <c r="G20" s="704">
        <v>0</v>
      </c>
      <c r="H20" s="180" t="e">
        <f t="shared" si="0"/>
        <v>#DIV/0!</v>
      </c>
    </row>
    <row r="21" spans="1:8">
      <c r="A21" s="53">
        <v>14</v>
      </c>
      <c r="B21" s="114" t="s">
        <v>154</v>
      </c>
      <c r="C21" s="701">
        <v>136538510.8767744</v>
      </c>
      <c r="D21" s="702">
        <v>409020.06000000006</v>
      </c>
      <c r="E21" s="701">
        <v>98974.512000000017</v>
      </c>
      <c r="F21" s="702">
        <v>120472880.83877438</v>
      </c>
      <c r="G21" s="704">
        <v>116507399.46877438</v>
      </c>
      <c r="H21" s="180">
        <f t="shared" si="0"/>
        <v>0.85267523137794932</v>
      </c>
    </row>
    <row r="22" spans="1:8" ht="14.4" thickBot="1">
      <c r="A22" s="96"/>
      <c r="B22" s="102" t="s">
        <v>66</v>
      </c>
      <c r="C22" s="170">
        <f>SUM(C8:C21)</f>
        <v>902744539.93350577</v>
      </c>
      <c r="D22" s="170">
        <f>SUM(D8:D21)</f>
        <v>69216858.729706213</v>
      </c>
      <c r="E22" s="170">
        <f>SUM(E8:E21)</f>
        <v>20576078.901206549</v>
      </c>
      <c r="F22" s="170">
        <f>SUM(F8:F21)</f>
        <v>790157704.02770758</v>
      </c>
      <c r="G22" s="170">
        <f>SUM(G8:G21)</f>
        <v>774420731.34298849</v>
      </c>
      <c r="H22" s="181">
        <f>G22/(C22+E22)</f>
        <v>0.83873436328147355</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70" zoomScaleNormal="70" workbookViewId="0">
      <pane xSplit="2" ySplit="6" topLeftCell="C7" activePane="bottomRight" state="frozen"/>
      <selection activeCell="C67" sqref="C67"/>
      <selection pane="topRight" activeCell="C67" sqref="C67"/>
      <selection pane="bottomLeft" activeCell="C67" sqref="C67"/>
      <selection pane="bottomRight" activeCell="C67" sqref="C67"/>
    </sheetView>
  </sheetViews>
  <sheetFormatPr defaultColWidth="9.109375" defaultRowHeight="13.8"/>
  <cols>
    <col min="1" max="1" width="10.5546875" style="205" bestFit="1" customWidth="1"/>
    <col min="2" max="2" width="104.109375" style="205" customWidth="1"/>
    <col min="3" max="11" width="12.6640625" style="205" customWidth="1"/>
    <col min="12" max="16384" width="9.109375" style="205"/>
  </cols>
  <sheetData>
    <row r="1" spans="1:11">
      <c r="A1" s="205" t="s">
        <v>108</v>
      </c>
      <c r="B1" s="205" t="str">
        <f>Info!C2</f>
        <v>სს "ხალიკ ბანკი საქართველო"</v>
      </c>
    </row>
    <row r="2" spans="1:11">
      <c r="A2" s="205" t="s">
        <v>109</v>
      </c>
      <c r="B2" s="303">
        <f>'1. key ratios'!B2</f>
        <v>45473</v>
      </c>
      <c r="C2" s="206"/>
      <c r="D2" s="206"/>
    </row>
    <row r="3" spans="1:11">
      <c r="B3" s="206"/>
      <c r="C3" s="206"/>
      <c r="D3" s="206"/>
    </row>
    <row r="4" spans="1:11" ht="14.4" thickBot="1">
      <c r="A4" s="205" t="s">
        <v>352</v>
      </c>
      <c r="B4" s="175" t="s">
        <v>351</v>
      </c>
      <c r="C4" s="206"/>
      <c r="D4" s="206"/>
    </row>
    <row r="5" spans="1:11" ht="30" customHeight="1">
      <c r="A5" s="830"/>
      <c r="B5" s="831"/>
      <c r="C5" s="832" t="s">
        <v>384</v>
      </c>
      <c r="D5" s="832"/>
      <c r="E5" s="832"/>
      <c r="F5" s="832" t="s">
        <v>385</v>
      </c>
      <c r="G5" s="832"/>
      <c r="H5" s="832"/>
      <c r="I5" s="832" t="s">
        <v>386</v>
      </c>
      <c r="J5" s="832"/>
      <c r="K5" s="833"/>
    </row>
    <row r="6" spans="1:11">
      <c r="A6" s="203"/>
      <c r="B6" s="204"/>
      <c r="C6" s="207" t="s">
        <v>26</v>
      </c>
      <c r="D6" s="207" t="s">
        <v>90</v>
      </c>
      <c r="E6" s="207" t="s">
        <v>66</v>
      </c>
      <c r="F6" s="207" t="s">
        <v>26</v>
      </c>
      <c r="G6" s="207" t="s">
        <v>90</v>
      </c>
      <c r="H6" s="207" t="s">
        <v>66</v>
      </c>
      <c r="I6" s="207" t="s">
        <v>26</v>
      </c>
      <c r="J6" s="207" t="s">
        <v>90</v>
      </c>
      <c r="K6" s="209" t="s">
        <v>66</v>
      </c>
    </row>
    <row r="7" spans="1:11">
      <c r="A7" s="210" t="s">
        <v>322</v>
      </c>
      <c r="B7" s="202"/>
      <c r="C7" s="202"/>
      <c r="D7" s="202"/>
      <c r="E7" s="202"/>
      <c r="F7" s="202"/>
      <c r="G7" s="202"/>
      <c r="H7" s="202"/>
      <c r="I7" s="202"/>
      <c r="J7" s="202"/>
      <c r="K7" s="211"/>
    </row>
    <row r="8" spans="1:11">
      <c r="A8" s="201">
        <v>1</v>
      </c>
      <c r="B8" s="187" t="s">
        <v>322</v>
      </c>
      <c r="C8" s="185"/>
      <c r="D8" s="582"/>
      <c r="E8" s="582"/>
      <c r="F8" s="705">
        <v>77383114.42692931</v>
      </c>
      <c r="G8" s="705">
        <v>78961675.108942345</v>
      </c>
      <c r="H8" s="705">
        <v>156344789.53587165</v>
      </c>
      <c r="I8" s="705">
        <v>36487189.967912905</v>
      </c>
      <c r="J8" s="705">
        <v>38933001.092548914</v>
      </c>
      <c r="K8" s="706">
        <v>75420191.060461819</v>
      </c>
    </row>
    <row r="9" spans="1:11">
      <c r="A9" s="210" t="s">
        <v>323</v>
      </c>
      <c r="B9" s="202"/>
      <c r="C9" s="202"/>
      <c r="D9" s="707"/>
      <c r="E9" s="707"/>
      <c r="F9" s="707"/>
      <c r="G9" s="707"/>
      <c r="H9" s="707"/>
      <c r="I9" s="707"/>
      <c r="J9" s="707"/>
      <c r="K9" s="708"/>
    </row>
    <row r="10" spans="1:11">
      <c r="A10" s="212">
        <v>2</v>
      </c>
      <c r="B10" s="188" t="s">
        <v>324</v>
      </c>
      <c r="C10" s="330">
        <v>13796418.4429508</v>
      </c>
      <c r="D10" s="709">
        <v>52520795.972557247</v>
      </c>
      <c r="E10" s="709">
        <v>66317214.415508032</v>
      </c>
      <c r="F10" s="709">
        <v>2885328.9953516391</v>
      </c>
      <c r="G10" s="709">
        <v>11606172.345167214</v>
      </c>
      <c r="H10" s="709">
        <v>14491501.340518853</v>
      </c>
      <c r="I10" s="709">
        <v>752309.96386065567</v>
      </c>
      <c r="J10" s="709">
        <v>2984438.7438032795</v>
      </c>
      <c r="K10" s="710">
        <v>3736748.7076639342</v>
      </c>
    </row>
    <row r="11" spans="1:11">
      <c r="A11" s="212">
        <v>3</v>
      </c>
      <c r="B11" s="188" t="s">
        <v>325</v>
      </c>
      <c r="C11" s="330">
        <v>86719480.710491806</v>
      </c>
      <c r="D11" s="709">
        <v>457140390.73535657</v>
      </c>
      <c r="E11" s="709">
        <v>543859871.44584835</v>
      </c>
      <c r="F11" s="709">
        <v>19574401.77028688</v>
      </c>
      <c r="G11" s="709">
        <v>24755046.711973827</v>
      </c>
      <c r="H11" s="709">
        <v>44329448.482260704</v>
      </c>
      <c r="I11" s="709">
        <v>15398870.216983601</v>
      </c>
      <c r="J11" s="709">
        <v>20401490.812990218</v>
      </c>
      <c r="K11" s="710">
        <v>35800361.029973827</v>
      </c>
    </row>
    <row r="12" spans="1:11">
      <c r="A12" s="212">
        <v>4</v>
      </c>
      <c r="B12" s="188" t="s">
        <v>326</v>
      </c>
      <c r="C12" s="330">
        <v>0</v>
      </c>
      <c r="D12" s="709">
        <v>0</v>
      </c>
      <c r="E12" s="709">
        <v>0</v>
      </c>
      <c r="F12" s="709">
        <v>0</v>
      </c>
      <c r="G12" s="709">
        <v>0</v>
      </c>
      <c r="H12" s="709">
        <v>0</v>
      </c>
      <c r="I12" s="709">
        <v>0</v>
      </c>
      <c r="J12" s="709">
        <v>0</v>
      </c>
      <c r="K12" s="710">
        <v>0</v>
      </c>
    </row>
    <row r="13" spans="1:11">
      <c r="A13" s="212">
        <v>5</v>
      </c>
      <c r="B13" s="188" t="s">
        <v>327</v>
      </c>
      <c r="C13" s="330">
        <v>41466567.429836079</v>
      </c>
      <c r="D13" s="709">
        <v>56351589.21901641</v>
      </c>
      <c r="E13" s="709">
        <v>97818156.648852423</v>
      </c>
      <c r="F13" s="709">
        <v>3710145.2005508197</v>
      </c>
      <c r="G13" s="709">
        <v>20074268.226030327</v>
      </c>
      <c r="H13" s="709">
        <v>23784413.426581148</v>
      </c>
      <c r="I13" s="709">
        <v>1184283.8318360657</v>
      </c>
      <c r="J13" s="709">
        <v>5324935.0600000015</v>
      </c>
      <c r="K13" s="710">
        <v>6509218.8918360677</v>
      </c>
    </row>
    <row r="14" spans="1:11">
      <c r="A14" s="212">
        <v>6</v>
      </c>
      <c r="B14" s="188" t="s">
        <v>342</v>
      </c>
      <c r="C14" s="330">
        <v>0</v>
      </c>
      <c r="D14" s="709">
        <v>0</v>
      </c>
      <c r="E14" s="709">
        <v>0</v>
      </c>
      <c r="F14" s="709">
        <v>0</v>
      </c>
      <c r="G14" s="709">
        <v>0</v>
      </c>
      <c r="H14" s="709">
        <v>0</v>
      </c>
      <c r="I14" s="709">
        <v>0</v>
      </c>
      <c r="J14" s="709">
        <v>0</v>
      </c>
      <c r="K14" s="710">
        <v>0</v>
      </c>
    </row>
    <row r="15" spans="1:11">
      <c r="A15" s="212">
        <v>7</v>
      </c>
      <c r="B15" s="188" t="s">
        <v>329</v>
      </c>
      <c r="C15" s="330">
        <v>6854814.8031147541</v>
      </c>
      <c r="D15" s="709">
        <v>67103554.323770493</v>
      </c>
      <c r="E15" s="709">
        <v>73958369.126885265</v>
      </c>
      <c r="F15" s="709">
        <v>2006885.7757377049</v>
      </c>
      <c r="G15" s="709">
        <v>4782573.2083606552</v>
      </c>
      <c r="H15" s="709">
        <v>6789458.9840983599</v>
      </c>
      <c r="I15" s="709">
        <v>2006885.7757377049</v>
      </c>
      <c r="J15" s="709">
        <v>4782573.2083606552</v>
      </c>
      <c r="K15" s="710">
        <v>6789458.9840983599</v>
      </c>
    </row>
    <row r="16" spans="1:11">
      <c r="A16" s="212">
        <v>8</v>
      </c>
      <c r="B16" s="189" t="s">
        <v>330</v>
      </c>
      <c r="C16" s="330">
        <v>148837281.38639343</v>
      </c>
      <c r="D16" s="709">
        <v>633116330.25070071</v>
      </c>
      <c r="E16" s="709">
        <v>781953611.63709414</v>
      </c>
      <c r="F16" s="709">
        <v>28176761.741927046</v>
      </c>
      <c r="G16" s="709">
        <v>61218060.491532028</v>
      </c>
      <c r="H16" s="709">
        <v>89394822.23345907</v>
      </c>
      <c r="I16" s="709">
        <v>19342349.788418029</v>
      </c>
      <c r="J16" s="709">
        <v>33493437.825154155</v>
      </c>
      <c r="K16" s="710">
        <v>52835787.613572188</v>
      </c>
    </row>
    <row r="17" spans="1:11">
      <c r="A17" s="210" t="s">
        <v>331</v>
      </c>
      <c r="B17" s="202"/>
      <c r="C17" s="707"/>
      <c r="D17" s="707"/>
      <c r="E17" s="707"/>
      <c r="F17" s="707"/>
      <c r="G17" s="707"/>
      <c r="H17" s="707"/>
      <c r="I17" s="707"/>
      <c r="J17" s="707"/>
      <c r="K17" s="708"/>
    </row>
    <row r="18" spans="1:11">
      <c r="A18" s="212">
        <v>9</v>
      </c>
      <c r="B18" s="188" t="s">
        <v>332</v>
      </c>
      <c r="C18" s="330">
        <v>0</v>
      </c>
      <c r="D18" s="709">
        <v>0</v>
      </c>
      <c r="E18" s="709">
        <v>0</v>
      </c>
      <c r="F18" s="709">
        <v>0</v>
      </c>
      <c r="G18" s="709">
        <v>0</v>
      </c>
      <c r="H18" s="709">
        <v>0</v>
      </c>
      <c r="I18" s="709">
        <v>0</v>
      </c>
      <c r="J18" s="709">
        <v>0</v>
      </c>
      <c r="K18" s="710">
        <v>0</v>
      </c>
    </row>
    <row r="19" spans="1:11">
      <c r="A19" s="212">
        <v>10</v>
      </c>
      <c r="B19" s="188" t="s">
        <v>333</v>
      </c>
      <c r="C19" s="330">
        <v>190324973.92249832</v>
      </c>
      <c r="D19" s="709">
        <v>441593796.99820054</v>
      </c>
      <c r="E19" s="709">
        <v>631918770.920699</v>
      </c>
      <c r="F19" s="709">
        <v>1978234.8008527127</v>
      </c>
      <c r="G19" s="709">
        <v>6137258.8226880264</v>
      </c>
      <c r="H19" s="709">
        <v>8115493.6235407386</v>
      </c>
      <c r="I19" s="709">
        <v>42874159.259869106</v>
      </c>
      <c r="J19" s="709">
        <v>46621901.724327363</v>
      </c>
      <c r="K19" s="710">
        <v>89496060.984196469</v>
      </c>
    </row>
    <row r="20" spans="1:11">
      <c r="A20" s="212">
        <v>11</v>
      </c>
      <c r="B20" s="188" t="s">
        <v>334</v>
      </c>
      <c r="C20" s="330">
        <v>59601665.380983599</v>
      </c>
      <c r="D20" s="709">
        <v>707148.46000000031</v>
      </c>
      <c r="E20" s="709">
        <v>60308813.840983607</v>
      </c>
      <c r="F20" s="709">
        <v>3436594.5863934425</v>
      </c>
      <c r="G20" s="709">
        <v>0</v>
      </c>
      <c r="H20" s="709">
        <v>3436594.5863934425</v>
      </c>
      <c r="I20" s="709">
        <v>3436594.5863934425</v>
      </c>
      <c r="J20" s="709">
        <v>0</v>
      </c>
      <c r="K20" s="710">
        <v>3436594.5863934425</v>
      </c>
    </row>
    <row r="21" spans="1:11" ht="14.4" thickBot="1">
      <c r="A21" s="148">
        <v>12</v>
      </c>
      <c r="B21" s="213" t="s">
        <v>335</v>
      </c>
      <c r="C21" s="712">
        <v>249926639.30348191</v>
      </c>
      <c r="D21" s="711">
        <v>442300945.45820051</v>
      </c>
      <c r="E21" s="712">
        <v>692227584.76168263</v>
      </c>
      <c r="F21" s="711">
        <v>5414829.3872461552</v>
      </c>
      <c r="G21" s="711">
        <v>6137258.8226880264</v>
      </c>
      <c r="H21" s="711">
        <v>11552088.209934181</v>
      </c>
      <c r="I21" s="711">
        <v>46310753.846262552</v>
      </c>
      <c r="J21" s="711">
        <v>46621901.724327363</v>
      </c>
      <c r="K21" s="713">
        <v>92932655.570589915</v>
      </c>
    </row>
    <row r="22" spans="1:11" ht="38.25" customHeight="1" thickBot="1">
      <c r="A22" s="199"/>
      <c r="B22" s="200"/>
      <c r="C22" s="200"/>
      <c r="D22" s="327"/>
      <c r="E22" s="327"/>
      <c r="F22" s="827" t="s">
        <v>336</v>
      </c>
      <c r="G22" s="828"/>
      <c r="H22" s="828"/>
      <c r="I22" s="827" t="s">
        <v>337</v>
      </c>
      <c r="J22" s="828"/>
      <c r="K22" s="829"/>
    </row>
    <row r="23" spans="1:11">
      <c r="A23" s="193">
        <v>13</v>
      </c>
      <c r="B23" s="190" t="s">
        <v>322</v>
      </c>
      <c r="C23" s="198"/>
      <c r="D23" s="714"/>
      <c r="E23" s="714"/>
      <c r="F23" s="715">
        <v>77383114.42692931</v>
      </c>
      <c r="G23" s="715">
        <v>78961675.108942345</v>
      </c>
      <c r="H23" s="715">
        <v>156344789.53587165</v>
      </c>
      <c r="I23" s="715">
        <v>36487189.967912905</v>
      </c>
      <c r="J23" s="715">
        <v>38933001.092548914</v>
      </c>
      <c r="K23" s="716">
        <v>75420191.060461819</v>
      </c>
    </row>
    <row r="24" spans="1:11" ht="14.4" thickBot="1">
      <c r="A24" s="194">
        <v>14</v>
      </c>
      <c r="B24" s="191" t="s">
        <v>338</v>
      </c>
      <c r="C24" s="214"/>
      <c r="D24" s="717"/>
      <c r="E24" s="718"/>
      <c r="F24" s="719">
        <v>22761932.354680892</v>
      </c>
      <c r="G24" s="719">
        <v>55080801.668844</v>
      </c>
      <c r="H24" s="719">
        <v>77842734.023524895</v>
      </c>
      <c r="I24" s="719">
        <v>4835587.4471045071</v>
      </c>
      <c r="J24" s="719">
        <v>8373359.4562885389</v>
      </c>
      <c r="K24" s="720">
        <v>13208946.903393047</v>
      </c>
    </row>
    <row r="25" spans="1:11" ht="14.4" thickBot="1">
      <c r="A25" s="195">
        <v>15</v>
      </c>
      <c r="B25" s="192" t="s">
        <v>339</v>
      </c>
      <c r="C25" s="196"/>
      <c r="D25" s="721"/>
      <c r="E25" s="721"/>
      <c r="F25" s="722">
        <v>3.3996724540399494</v>
      </c>
      <c r="G25" s="722">
        <v>1.433560745605603</v>
      </c>
      <c r="H25" s="722">
        <v>2.0084699169048021</v>
      </c>
      <c r="I25" s="722">
        <v>7.5455547784087758</v>
      </c>
      <c r="J25" s="722">
        <v>4.6496273444118721</v>
      </c>
      <c r="K25" s="723">
        <v>5.7097807729916958</v>
      </c>
    </row>
    <row r="28" spans="1:11" ht="41.4">
      <c r="B28" s="22"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70" zoomScaleNormal="70" workbookViewId="0">
      <pane xSplit="1" ySplit="5" topLeftCell="B6" activePane="bottomRight" state="frozen"/>
      <selection activeCell="C67" sqref="C67"/>
      <selection pane="topRight" activeCell="C67" sqref="C67"/>
      <selection pane="bottomLeft" activeCell="C67" sqref="C67"/>
      <selection pane="bottomRight" activeCell="C67" sqref="C67"/>
    </sheetView>
  </sheetViews>
  <sheetFormatPr defaultColWidth="9.109375" defaultRowHeight="13.8"/>
  <cols>
    <col min="1" max="1" width="10.5546875" style="38" bestFit="1" customWidth="1"/>
    <col min="2" max="2" width="95" style="38" customWidth="1"/>
    <col min="3" max="3" width="12.5546875" style="38" bestFit="1" customWidth="1"/>
    <col min="4" max="4" width="10" style="38" bestFit="1" customWidth="1"/>
    <col min="5" max="5" width="18.33203125" style="38" bestFit="1" customWidth="1"/>
    <col min="6" max="13" width="10.6640625" style="38" customWidth="1"/>
    <col min="14" max="14" width="31" style="38" bestFit="1" customWidth="1"/>
    <col min="15" max="16384" width="9.109375" style="12"/>
  </cols>
  <sheetData>
    <row r="1" spans="1:14">
      <c r="A1" s="5" t="s">
        <v>108</v>
      </c>
      <c r="B1" s="38" t="str">
        <f>Info!C2</f>
        <v>სს "ხალიკ ბანკი საქართველო"</v>
      </c>
    </row>
    <row r="2" spans="1:14" ht="14.25" customHeight="1">
      <c r="A2" s="38" t="s">
        <v>109</v>
      </c>
      <c r="B2" s="303">
        <f>'1. key ratios'!B2</f>
        <v>45473</v>
      </c>
    </row>
    <row r="3" spans="1:14" ht="14.25" customHeight="1"/>
    <row r="4" spans="1:14" ht="14.4" thickBot="1">
      <c r="A4" s="2" t="s">
        <v>262</v>
      </c>
      <c r="B4" s="55" t="s">
        <v>74</v>
      </c>
    </row>
    <row r="5" spans="1:14" s="24" customFormat="1">
      <c r="A5" s="110"/>
      <c r="B5" s="111"/>
      <c r="C5" s="112" t="s">
        <v>0</v>
      </c>
      <c r="D5" s="112" t="s">
        <v>1</v>
      </c>
      <c r="E5" s="112" t="s">
        <v>2</v>
      </c>
      <c r="F5" s="112" t="s">
        <v>3</v>
      </c>
      <c r="G5" s="112" t="s">
        <v>4</v>
      </c>
      <c r="H5" s="112" t="s">
        <v>5</v>
      </c>
      <c r="I5" s="112" t="s">
        <v>145</v>
      </c>
      <c r="J5" s="112" t="s">
        <v>146</v>
      </c>
      <c r="K5" s="112" t="s">
        <v>147</v>
      </c>
      <c r="L5" s="112" t="s">
        <v>148</v>
      </c>
      <c r="M5" s="112" t="s">
        <v>149</v>
      </c>
      <c r="N5" s="113" t="s">
        <v>150</v>
      </c>
    </row>
    <row r="6" spans="1:14" ht="41.4">
      <c r="A6" s="103"/>
      <c r="B6" s="67"/>
      <c r="C6" s="68" t="s">
        <v>84</v>
      </c>
      <c r="D6" s="69" t="s">
        <v>73</v>
      </c>
      <c r="E6" s="70" t="s">
        <v>83</v>
      </c>
      <c r="F6" s="71">
        <v>0</v>
      </c>
      <c r="G6" s="71">
        <v>0.2</v>
      </c>
      <c r="H6" s="71">
        <v>0.35</v>
      </c>
      <c r="I6" s="71">
        <v>0.5</v>
      </c>
      <c r="J6" s="71">
        <v>0.75</v>
      </c>
      <c r="K6" s="71">
        <v>1</v>
      </c>
      <c r="L6" s="71">
        <v>1.5</v>
      </c>
      <c r="M6" s="71">
        <v>2.5</v>
      </c>
      <c r="N6" s="104" t="s">
        <v>74</v>
      </c>
    </row>
    <row r="7" spans="1:14">
      <c r="A7" s="105">
        <v>1</v>
      </c>
      <c r="B7" s="72" t="s">
        <v>75</v>
      </c>
      <c r="C7" s="729">
        <f>SUM(C8:C13)</f>
        <v>68450390.700000003</v>
      </c>
      <c r="D7" s="725"/>
      <c r="E7" s="729">
        <f t="shared" ref="E7:M7" si="0">SUM(E8:E13)</f>
        <v>1369007.814</v>
      </c>
      <c r="F7" s="724">
        <f>SUM(F8:F13)</f>
        <v>0</v>
      </c>
      <c r="G7" s="724">
        <f t="shared" si="0"/>
        <v>0</v>
      </c>
      <c r="H7" s="724">
        <f t="shared" si="0"/>
        <v>0</v>
      </c>
      <c r="I7" s="724">
        <f t="shared" si="0"/>
        <v>0</v>
      </c>
      <c r="J7" s="724">
        <f t="shared" si="0"/>
        <v>0</v>
      </c>
      <c r="K7" s="724">
        <f t="shared" si="0"/>
        <v>1369007.814</v>
      </c>
      <c r="L7" s="724">
        <f t="shared" si="0"/>
        <v>0</v>
      </c>
      <c r="M7" s="724">
        <f t="shared" si="0"/>
        <v>0</v>
      </c>
      <c r="N7" s="106">
        <f>SUM(N8:N13)</f>
        <v>1369007.814</v>
      </c>
    </row>
    <row r="8" spans="1:14">
      <c r="A8" s="105">
        <v>1.1000000000000001</v>
      </c>
      <c r="B8" s="73" t="s">
        <v>76</v>
      </c>
      <c r="C8" s="730">
        <v>68450390.700000003</v>
      </c>
      <c r="D8" s="726">
        <v>0.02</v>
      </c>
      <c r="E8" s="729">
        <f>C8*D8</f>
        <v>1369007.814</v>
      </c>
      <c r="F8" s="730">
        <v>0</v>
      </c>
      <c r="G8" s="730">
        <v>0</v>
      </c>
      <c r="H8" s="730">
        <v>0</v>
      </c>
      <c r="I8" s="730">
        <v>0</v>
      </c>
      <c r="J8" s="730">
        <v>0</v>
      </c>
      <c r="K8" s="730">
        <v>1369007.814</v>
      </c>
      <c r="L8" s="730">
        <v>0</v>
      </c>
      <c r="M8" s="730">
        <v>0</v>
      </c>
      <c r="N8" s="106">
        <f>SUMPRODUCT($F$6:$M$6,F8:M8)</f>
        <v>1369007.814</v>
      </c>
    </row>
    <row r="9" spans="1:14">
      <c r="A9" s="105">
        <v>1.2</v>
      </c>
      <c r="B9" s="73" t="s">
        <v>77</v>
      </c>
      <c r="C9" s="730">
        <v>0</v>
      </c>
      <c r="D9" s="726">
        <v>0.05</v>
      </c>
      <c r="E9" s="729">
        <f>C9*D9</f>
        <v>0</v>
      </c>
      <c r="F9" s="730">
        <v>0</v>
      </c>
      <c r="G9" s="730">
        <v>0</v>
      </c>
      <c r="H9" s="730">
        <v>0</v>
      </c>
      <c r="I9" s="730">
        <v>0</v>
      </c>
      <c r="J9" s="730">
        <v>0</v>
      </c>
      <c r="K9" s="730">
        <v>0</v>
      </c>
      <c r="L9" s="730">
        <v>0</v>
      </c>
      <c r="M9" s="730">
        <v>0</v>
      </c>
      <c r="N9" s="106">
        <f t="shared" ref="N9:N12" si="1">SUMPRODUCT($F$6:$M$6,F9:M9)</f>
        <v>0</v>
      </c>
    </row>
    <row r="10" spans="1:14">
      <c r="A10" s="105">
        <v>1.3</v>
      </c>
      <c r="B10" s="73" t="s">
        <v>78</v>
      </c>
      <c r="C10" s="730">
        <v>0</v>
      </c>
      <c r="D10" s="726">
        <v>0.08</v>
      </c>
      <c r="E10" s="729">
        <f>C10*D10</f>
        <v>0</v>
      </c>
      <c r="F10" s="730">
        <v>0</v>
      </c>
      <c r="G10" s="730">
        <v>0</v>
      </c>
      <c r="H10" s="730">
        <v>0</v>
      </c>
      <c r="I10" s="730">
        <v>0</v>
      </c>
      <c r="J10" s="730">
        <v>0</v>
      </c>
      <c r="K10" s="730">
        <v>0</v>
      </c>
      <c r="L10" s="730">
        <v>0</v>
      </c>
      <c r="M10" s="730">
        <v>0</v>
      </c>
      <c r="N10" s="106">
        <f>SUMPRODUCT($F$6:$M$6,F10:M10)</f>
        <v>0</v>
      </c>
    </row>
    <row r="11" spans="1:14">
      <c r="A11" s="105">
        <v>1.4</v>
      </c>
      <c r="B11" s="73" t="s">
        <v>79</v>
      </c>
      <c r="C11" s="730">
        <v>0</v>
      </c>
      <c r="D11" s="726">
        <v>0.11</v>
      </c>
      <c r="E11" s="729">
        <f>C11*D11</f>
        <v>0</v>
      </c>
      <c r="F11" s="730">
        <v>0</v>
      </c>
      <c r="G11" s="730">
        <v>0</v>
      </c>
      <c r="H11" s="730">
        <v>0</v>
      </c>
      <c r="I11" s="730">
        <v>0</v>
      </c>
      <c r="J11" s="730">
        <v>0</v>
      </c>
      <c r="K11" s="730">
        <v>0</v>
      </c>
      <c r="L11" s="730">
        <v>0</v>
      </c>
      <c r="M11" s="730">
        <v>0</v>
      </c>
      <c r="N11" s="106">
        <f t="shared" si="1"/>
        <v>0</v>
      </c>
    </row>
    <row r="12" spans="1:14">
      <c r="A12" s="105">
        <v>1.5</v>
      </c>
      <c r="B12" s="73" t="s">
        <v>80</v>
      </c>
      <c r="C12" s="730">
        <v>0</v>
      </c>
      <c r="D12" s="726">
        <v>0.14000000000000001</v>
      </c>
      <c r="E12" s="729">
        <f>C12*D12</f>
        <v>0</v>
      </c>
      <c r="F12" s="730">
        <v>0</v>
      </c>
      <c r="G12" s="730">
        <v>0</v>
      </c>
      <c r="H12" s="730">
        <v>0</v>
      </c>
      <c r="I12" s="730">
        <v>0</v>
      </c>
      <c r="J12" s="730">
        <v>0</v>
      </c>
      <c r="K12" s="730">
        <v>0</v>
      </c>
      <c r="L12" s="730">
        <v>0</v>
      </c>
      <c r="M12" s="730">
        <v>0</v>
      </c>
      <c r="N12" s="106">
        <f t="shared" si="1"/>
        <v>0</v>
      </c>
    </row>
    <row r="13" spans="1:14">
      <c r="A13" s="105">
        <v>1.6</v>
      </c>
      <c r="B13" s="74" t="s">
        <v>81</v>
      </c>
      <c r="C13" s="730">
        <v>0</v>
      </c>
      <c r="D13" s="727"/>
      <c r="E13" s="730"/>
      <c r="F13" s="730">
        <v>0</v>
      </c>
      <c r="G13" s="730">
        <v>0</v>
      </c>
      <c r="H13" s="730">
        <v>0</v>
      </c>
      <c r="I13" s="730">
        <v>0</v>
      </c>
      <c r="J13" s="730">
        <v>0</v>
      </c>
      <c r="K13" s="730">
        <v>0</v>
      </c>
      <c r="L13" s="730">
        <v>0</v>
      </c>
      <c r="M13" s="730">
        <v>0</v>
      </c>
      <c r="N13" s="106">
        <f>SUMPRODUCT($F$6:$M$6,F13:M13)</f>
        <v>0</v>
      </c>
    </row>
    <row r="14" spans="1:14">
      <c r="A14" s="105">
        <v>2</v>
      </c>
      <c r="B14" s="75" t="s">
        <v>82</v>
      </c>
      <c r="C14" s="729">
        <f>SUM(C15:C20)</f>
        <v>0</v>
      </c>
      <c r="D14" s="725"/>
      <c r="E14" s="729">
        <f t="shared" ref="E14:M14" si="2">SUM(E15:E20)</f>
        <v>0</v>
      </c>
      <c r="F14" s="730">
        <f t="shared" si="2"/>
        <v>0</v>
      </c>
      <c r="G14" s="730">
        <f t="shared" si="2"/>
        <v>0</v>
      </c>
      <c r="H14" s="730">
        <f t="shared" si="2"/>
        <v>0</v>
      </c>
      <c r="I14" s="730">
        <f t="shared" si="2"/>
        <v>0</v>
      </c>
      <c r="J14" s="730">
        <f t="shared" si="2"/>
        <v>0</v>
      </c>
      <c r="K14" s="730">
        <f t="shared" si="2"/>
        <v>0</v>
      </c>
      <c r="L14" s="730">
        <f t="shared" si="2"/>
        <v>0</v>
      </c>
      <c r="M14" s="730">
        <f t="shared" si="2"/>
        <v>0</v>
      </c>
      <c r="N14" s="106">
        <f>SUM(N15:N20)</f>
        <v>0</v>
      </c>
    </row>
    <row r="15" spans="1:14">
      <c r="A15" s="105">
        <v>2.1</v>
      </c>
      <c r="B15" s="74" t="s">
        <v>76</v>
      </c>
      <c r="C15" s="730">
        <v>0</v>
      </c>
      <c r="D15" s="726">
        <v>5.0000000000000001E-3</v>
      </c>
      <c r="E15" s="729">
        <f>C15*D15</f>
        <v>0</v>
      </c>
      <c r="F15" s="730">
        <v>0</v>
      </c>
      <c r="G15" s="730">
        <v>0</v>
      </c>
      <c r="H15" s="730">
        <v>0</v>
      </c>
      <c r="I15" s="730">
        <v>0</v>
      </c>
      <c r="J15" s="730">
        <v>0</v>
      </c>
      <c r="K15" s="730">
        <v>0</v>
      </c>
      <c r="L15" s="730">
        <v>0</v>
      </c>
      <c r="M15" s="730">
        <v>0</v>
      </c>
      <c r="N15" s="106">
        <f>SUMPRODUCT($F$6:$M$6,F15:M15)</f>
        <v>0</v>
      </c>
    </row>
    <row r="16" spans="1:14">
      <c r="A16" s="105">
        <v>2.2000000000000002</v>
      </c>
      <c r="B16" s="74" t="s">
        <v>77</v>
      </c>
      <c r="C16" s="730">
        <v>0</v>
      </c>
      <c r="D16" s="726">
        <v>0.01</v>
      </c>
      <c r="E16" s="729">
        <f>C16*D16</f>
        <v>0</v>
      </c>
      <c r="F16" s="730">
        <v>0</v>
      </c>
      <c r="G16" s="730">
        <v>0</v>
      </c>
      <c r="H16" s="730">
        <v>0</v>
      </c>
      <c r="I16" s="730">
        <v>0</v>
      </c>
      <c r="J16" s="730">
        <v>0</v>
      </c>
      <c r="K16" s="730">
        <v>0</v>
      </c>
      <c r="L16" s="730">
        <v>0</v>
      </c>
      <c r="M16" s="730">
        <v>0</v>
      </c>
      <c r="N16" s="106">
        <f t="shared" ref="N16:N20" si="3">SUMPRODUCT($F$6:$M$6,F16:M16)</f>
        <v>0</v>
      </c>
    </row>
    <row r="17" spans="1:14">
      <c r="A17" s="105">
        <v>2.2999999999999998</v>
      </c>
      <c r="B17" s="74" t="s">
        <v>78</v>
      </c>
      <c r="C17" s="730">
        <v>0</v>
      </c>
      <c r="D17" s="726">
        <v>0.02</v>
      </c>
      <c r="E17" s="729">
        <f>C17*D17</f>
        <v>0</v>
      </c>
      <c r="F17" s="730">
        <v>0</v>
      </c>
      <c r="G17" s="730">
        <v>0</v>
      </c>
      <c r="H17" s="730">
        <v>0</v>
      </c>
      <c r="I17" s="730">
        <v>0</v>
      </c>
      <c r="J17" s="730">
        <v>0</v>
      </c>
      <c r="K17" s="730">
        <v>0</v>
      </c>
      <c r="L17" s="730">
        <v>0</v>
      </c>
      <c r="M17" s="730">
        <v>0</v>
      </c>
      <c r="N17" s="106">
        <f t="shared" si="3"/>
        <v>0</v>
      </c>
    </row>
    <row r="18" spans="1:14">
      <c r="A18" s="105">
        <v>2.4</v>
      </c>
      <c r="B18" s="74" t="s">
        <v>79</v>
      </c>
      <c r="C18" s="730">
        <v>0</v>
      </c>
      <c r="D18" s="726">
        <v>0.03</v>
      </c>
      <c r="E18" s="729">
        <f>C18*D18</f>
        <v>0</v>
      </c>
      <c r="F18" s="730">
        <v>0</v>
      </c>
      <c r="G18" s="730">
        <v>0</v>
      </c>
      <c r="H18" s="730">
        <v>0</v>
      </c>
      <c r="I18" s="730">
        <v>0</v>
      </c>
      <c r="J18" s="730">
        <v>0</v>
      </c>
      <c r="K18" s="730">
        <v>0</v>
      </c>
      <c r="L18" s="730">
        <v>0</v>
      </c>
      <c r="M18" s="730">
        <v>0</v>
      </c>
      <c r="N18" s="106">
        <f t="shared" si="3"/>
        <v>0</v>
      </c>
    </row>
    <row r="19" spans="1:14">
      <c r="A19" s="105">
        <v>2.5</v>
      </c>
      <c r="B19" s="74" t="s">
        <v>80</v>
      </c>
      <c r="C19" s="730">
        <v>0</v>
      </c>
      <c r="D19" s="726">
        <v>0.04</v>
      </c>
      <c r="E19" s="729">
        <f>C19*D19</f>
        <v>0</v>
      </c>
      <c r="F19" s="730">
        <v>0</v>
      </c>
      <c r="G19" s="730">
        <v>0</v>
      </c>
      <c r="H19" s="730">
        <v>0</v>
      </c>
      <c r="I19" s="730">
        <v>0</v>
      </c>
      <c r="J19" s="730">
        <v>0</v>
      </c>
      <c r="K19" s="730">
        <v>0</v>
      </c>
      <c r="L19" s="730">
        <v>0</v>
      </c>
      <c r="M19" s="730">
        <v>0</v>
      </c>
      <c r="N19" s="106">
        <f t="shared" si="3"/>
        <v>0</v>
      </c>
    </row>
    <row r="20" spans="1:14">
      <c r="A20" s="105">
        <v>2.6</v>
      </c>
      <c r="B20" s="74" t="s">
        <v>81</v>
      </c>
      <c r="C20" s="730">
        <v>0</v>
      </c>
      <c r="D20" s="727"/>
      <c r="E20" s="766"/>
      <c r="F20" s="730">
        <v>0</v>
      </c>
      <c r="G20" s="730">
        <v>0</v>
      </c>
      <c r="H20" s="730">
        <v>0</v>
      </c>
      <c r="I20" s="730">
        <v>0</v>
      </c>
      <c r="J20" s="730">
        <v>0</v>
      </c>
      <c r="K20" s="730">
        <v>0</v>
      </c>
      <c r="L20" s="730">
        <v>0</v>
      </c>
      <c r="M20" s="730">
        <v>0</v>
      </c>
      <c r="N20" s="106">
        <f t="shared" si="3"/>
        <v>0</v>
      </c>
    </row>
    <row r="21" spans="1:14" ht="14.4" thickBot="1">
      <c r="A21" s="107">
        <v>3</v>
      </c>
      <c r="B21" s="108" t="s">
        <v>66</v>
      </c>
      <c r="C21" s="731">
        <f>C14+C7</f>
        <v>68450390.700000003</v>
      </c>
      <c r="D21" s="728"/>
      <c r="E21" s="731">
        <f>E14+E7</f>
        <v>1369007.814</v>
      </c>
      <c r="F21" s="732">
        <f>F7+F14</f>
        <v>0</v>
      </c>
      <c r="G21" s="732">
        <f t="shared" ref="G21:L21" si="4">G7+G14</f>
        <v>0</v>
      </c>
      <c r="H21" s="732">
        <f t="shared" si="4"/>
        <v>0</v>
      </c>
      <c r="I21" s="732">
        <f t="shared" si="4"/>
        <v>0</v>
      </c>
      <c r="J21" s="732">
        <f t="shared" si="4"/>
        <v>0</v>
      </c>
      <c r="K21" s="732">
        <f t="shared" si="4"/>
        <v>1369007.814</v>
      </c>
      <c r="L21" s="732">
        <f t="shared" si="4"/>
        <v>0</v>
      </c>
      <c r="M21" s="732">
        <f>M7+M14</f>
        <v>0</v>
      </c>
      <c r="N21" s="109">
        <f>N14+N7</f>
        <v>1369007.814</v>
      </c>
    </row>
    <row r="22" spans="1:14">
      <c r="E22" s="171"/>
      <c r="F22" s="171"/>
      <c r="G22" s="171"/>
      <c r="H22" s="171"/>
      <c r="I22" s="171"/>
      <c r="J22" s="171"/>
      <c r="K22" s="171"/>
      <c r="L22" s="171"/>
      <c r="M22" s="171"/>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67" sqref="C67"/>
    </sheetView>
  </sheetViews>
  <sheetFormatPr defaultRowHeight="14.4"/>
  <cols>
    <col min="1" max="1" width="11.44140625" customWidth="1"/>
    <col min="2" max="2" width="76.88671875" style="4" customWidth="1"/>
    <col min="3" max="3" width="22.88671875" customWidth="1"/>
  </cols>
  <sheetData>
    <row r="1" spans="1:3">
      <c r="A1" s="205" t="s">
        <v>108</v>
      </c>
      <c r="B1" t="str">
        <f>Info!C2</f>
        <v>სს "ხალიკ ბანკი საქართველო"</v>
      </c>
    </row>
    <row r="2" spans="1:3">
      <c r="A2" s="205" t="s">
        <v>109</v>
      </c>
      <c r="B2" s="303">
        <f>'1. key ratios'!B2</f>
        <v>45473</v>
      </c>
    </row>
    <row r="3" spans="1:3">
      <c r="A3" s="205"/>
      <c r="B3"/>
    </row>
    <row r="4" spans="1:3">
      <c r="A4" s="205" t="s">
        <v>428</v>
      </c>
      <c r="B4" t="s">
        <v>387</v>
      </c>
    </row>
    <row r="5" spans="1:3">
      <c r="A5" s="255"/>
      <c r="B5" s="255" t="s">
        <v>388</v>
      </c>
      <c r="C5" s="267"/>
    </row>
    <row r="6" spans="1:3">
      <c r="A6" s="256">
        <v>1</v>
      </c>
      <c r="B6" s="268" t="s">
        <v>440</v>
      </c>
      <c r="C6" s="269">
        <v>907973653.06350577</v>
      </c>
    </row>
    <row r="7" spans="1:3">
      <c r="A7" s="256">
        <v>2</v>
      </c>
      <c r="B7" s="268" t="s">
        <v>389</v>
      </c>
      <c r="C7" s="269">
        <v>-7057684.5599999996</v>
      </c>
    </row>
    <row r="8" spans="1:3">
      <c r="A8" s="257">
        <v>3</v>
      </c>
      <c r="B8" s="270" t="s">
        <v>390</v>
      </c>
      <c r="C8" s="271">
        <f>C6+C7</f>
        <v>900915968.50350583</v>
      </c>
    </row>
    <row r="9" spans="1:3">
      <c r="A9" s="258"/>
      <c r="B9" s="258" t="s">
        <v>391</v>
      </c>
      <c r="C9" s="272"/>
    </row>
    <row r="10" spans="1:3">
      <c r="A10" s="259">
        <v>4</v>
      </c>
      <c r="B10" s="273" t="s">
        <v>392</v>
      </c>
      <c r="C10" s="269">
        <v>0</v>
      </c>
    </row>
    <row r="11" spans="1:3">
      <c r="A11" s="259">
        <v>5</v>
      </c>
      <c r="B11" s="274" t="s">
        <v>393</v>
      </c>
      <c r="C11" s="269">
        <v>0</v>
      </c>
    </row>
    <row r="12" spans="1:3">
      <c r="A12" s="259" t="s">
        <v>394</v>
      </c>
      <c r="B12" s="268" t="s">
        <v>395</v>
      </c>
      <c r="C12" s="271">
        <f>'15. CCR'!E21</f>
        <v>1369007.814</v>
      </c>
    </row>
    <row r="13" spans="1:3">
      <c r="A13" s="260">
        <v>6</v>
      </c>
      <c r="B13" s="275" t="s">
        <v>396</v>
      </c>
      <c r="C13" s="269">
        <v>0</v>
      </c>
    </row>
    <row r="14" spans="1:3">
      <c r="A14" s="260">
        <v>7</v>
      </c>
      <c r="B14" s="276" t="s">
        <v>397</v>
      </c>
      <c r="C14" s="269">
        <v>0</v>
      </c>
    </row>
    <row r="15" spans="1:3">
      <c r="A15" s="261">
        <v>8</v>
      </c>
      <c r="B15" s="268" t="s">
        <v>398</v>
      </c>
      <c r="C15" s="269">
        <v>0</v>
      </c>
    </row>
    <row r="16" spans="1:3" ht="22.8">
      <c r="A16" s="260">
        <v>9</v>
      </c>
      <c r="B16" s="276" t="s">
        <v>399</v>
      </c>
      <c r="C16" s="269">
        <v>0</v>
      </c>
    </row>
    <row r="17" spans="1:3">
      <c r="A17" s="260">
        <v>10</v>
      </c>
      <c r="B17" s="276" t="s">
        <v>400</v>
      </c>
      <c r="C17" s="269">
        <v>0</v>
      </c>
    </row>
    <row r="18" spans="1:3">
      <c r="A18" s="262">
        <v>11</v>
      </c>
      <c r="B18" s="277" t="s">
        <v>401</v>
      </c>
      <c r="C18" s="271">
        <f>SUM(C10:C17)</f>
        <v>1369007.814</v>
      </c>
    </row>
    <row r="19" spans="1:3">
      <c r="A19" s="258"/>
      <c r="B19" s="258" t="s">
        <v>402</v>
      </c>
      <c r="C19" s="278"/>
    </row>
    <row r="20" spans="1:3">
      <c r="A20" s="260">
        <v>12</v>
      </c>
      <c r="B20" s="273" t="s">
        <v>403</v>
      </c>
      <c r="C20" s="269">
        <v>0</v>
      </c>
    </row>
    <row r="21" spans="1:3">
      <c r="A21" s="260">
        <v>13</v>
      </c>
      <c r="B21" s="273" t="s">
        <v>404</v>
      </c>
      <c r="C21" s="269">
        <v>0</v>
      </c>
    </row>
    <row r="22" spans="1:3">
      <c r="A22" s="260">
        <v>14</v>
      </c>
      <c r="B22" s="273" t="s">
        <v>405</v>
      </c>
      <c r="C22" s="269">
        <v>0</v>
      </c>
    </row>
    <row r="23" spans="1:3" ht="22.8">
      <c r="A23" s="260" t="s">
        <v>406</v>
      </c>
      <c r="B23" s="273" t="s">
        <v>407</v>
      </c>
      <c r="C23" s="269">
        <v>0</v>
      </c>
    </row>
    <row r="24" spans="1:3">
      <c r="A24" s="260">
        <v>15</v>
      </c>
      <c r="B24" s="273" t="s">
        <v>408</v>
      </c>
      <c r="C24" s="269">
        <v>0</v>
      </c>
    </row>
    <row r="25" spans="1:3">
      <c r="A25" s="260" t="s">
        <v>409</v>
      </c>
      <c r="B25" s="268" t="s">
        <v>410</v>
      </c>
      <c r="C25" s="269">
        <v>0</v>
      </c>
    </row>
    <row r="26" spans="1:3">
      <c r="A26" s="262">
        <v>16</v>
      </c>
      <c r="B26" s="277" t="s">
        <v>411</v>
      </c>
      <c r="C26" s="271">
        <f>SUM(C20:C25)</f>
        <v>0</v>
      </c>
    </row>
    <row r="27" spans="1:3">
      <c r="A27" s="258"/>
      <c r="B27" s="258" t="s">
        <v>412</v>
      </c>
      <c r="C27" s="272"/>
    </row>
    <row r="28" spans="1:3">
      <c r="A28" s="259">
        <v>17</v>
      </c>
      <c r="B28" s="268" t="s">
        <v>413</v>
      </c>
      <c r="C28" s="269">
        <v>69216858.729706228</v>
      </c>
    </row>
    <row r="29" spans="1:3">
      <c r="A29" s="259">
        <v>18</v>
      </c>
      <c r="B29" s="268" t="s">
        <v>414</v>
      </c>
      <c r="C29" s="269">
        <v>-48640779.828499682</v>
      </c>
    </row>
    <row r="30" spans="1:3">
      <c r="A30" s="262">
        <v>19</v>
      </c>
      <c r="B30" s="277" t="s">
        <v>415</v>
      </c>
      <c r="C30" s="271">
        <f>C28+C29</f>
        <v>20576078.901206546</v>
      </c>
    </row>
    <row r="31" spans="1:3">
      <c r="A31" s="263"/>
      <c r="B31" s="258" t="s">
        <v>416</v>
      </c>
      <c r="C31" s="272"/>
    </row>
    <row r="32" spans="1:3">
      <c r="A32" s="259" t="s">
        <v>417</v>
      </c>
      <c r="B32" s="273" t="s">
        <v>418</v>
      </c>
      <c r="C32" s="279">
        <v>0</v>
      </c>
    </row>
    <row r="33" spans="1:3">
      <c r="A33" s="259" t="s">
        <v>419</v>
      </c>
      <c r="B33" s="274" t="s">
        <v>420</v>
      </c>
      <c r="C33" s="279">
        <v>0</v>
      </c>
    </row>
    <row r="34" spans="1:3">
      <c r="A34" s="258"/>
      <c r="B34" s="258" t="s">
        <v>421</v>
      </c>
      <c r="C34" s="272"/>
    </row>
    <row r="35" spans="1:3">
      <c r="A35" s="262">
        <v>20</v>
      </c>
      <c r="B35" s="277" t="s">
        <v>86</v>
      </c>
      <c r="C35" s="271">
        <f>'1. key ratios'!C9</f>
        <v>238343668.34</v>
      </c>
    </row>
    <row r="36" spans="1:3">
      <c r="A36" s="262">
        <v>21</v>
      </c>
      <c r="B36" s="277" t="s">
        <v>422</v>
      </c>
      <c r="C36" s="271">
        <f>C8+C18+C26+C30</f>
        <v>922861055.21871233</v>
      </c>
    </row>
    <row r="37" spans="1:3">
      <c r="A37" s="264"/>
      <c r="B37" s="264" t="s">
        <v>387</v>
      </c>
      <c r="C37" s="272"/>
    </row>
    <row r="38" spans="1:3">
      <c r="A38" s="262">
        <v>22</v>
      </c>
      <c r="B38" s="277" t="s">
        <v>387</v>
      </c>
      <c r="C38" s="767">
        <f>IFERROR(C35/C36,0)</f>
        <v>0.25826603798284026</v>
      </c>
    </row>
    <row r="39" spans="1:3">
      <c r="A39" s="264"/>
      <c r="B39" s="264" t="s">
        <v>423</v>
      </c>
      <c r="C39" s="272"/>
    </row>
    <row r="40" spans="1:3">
      <c r="A40" s="265" t="s">
        <v>424</v>
      </c>
      <c r="B40" s="273" t="s">
        <v>425</v>
      </c>
      <c r="C40" s="279">
        <v>0</v>
      </c>
    </row>
    <row r="41" spans="1:3">
      <c r="A41" s="266" t="s">
        <v>426</v>
      </c>
      <c r="B41" s="274" t="s">
        <v>427</v>
      </c>
      <c r="C41" s="279">
        <v>0</v>
      </c>
    </row>
    <row r="43" spans="1:3">
      <c r="B43" s="288"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32" activePane="bottomRight" state="frozen"/>
      <selection activeCell="C67" sqref="C67"/>
      <selection pane="topRight" activeCell="C67" sqref="C67"/>
      <selection pane="bottomLeft" activeCell="C67" sqref="C67"/>
      <selection pane="bottomRight" activeCell="C67" sqref="C67"/>
    </sheetView>
  </sheetViews>
  <sheetFormatPr defaultRowHeight="14.4"/>
  <cols>
    <col min="1" max="1" width="9.88671875" style="205" bestFit="1" customWidth="1"/>
    <col min="2" max="2" width="82.5546875" style="22" customWidth="1"/>
    <col min="3" max="7" width="17.5546875" style="205" customWidth="1"/>
  </cols>
  <sheetData>
    <row r="1" spans="1:7">
      <c r="A1" s="205" t="s">
        <v>108</v>
      </c>
      <c r="B1" s="205" t="str">
        <f>Info!C2</f>
        <v>სს "ხალიკ ბანკი საქართველო"</v>
      </c>
    </row>
    <row r="2" spans="1:7">
      <c r="A2" s="205" t="s">
        <v>109</v>
      </c>
      <c r="B2" s="303">
        <f>'1. key ratios'!B2</f>
        <v>45473</v>
      </c>
    </row>
    <row r="3" spans="1:7">
      <c r="B3" s="303"/>
    </row>
    <row r="4" spans="1:7" ht="15" thickBot="1">
      <c r="A4" s="205" t="s">
        <v>488</v>
      </c>
      <c r="B4" s="304" t="s">
        <v>453</v>
      </c>
    </row>
    <row r="5" spans="1:7">
      <c r="A5" s="305"/>
      <c r="B5" s="306"/>
      <c r="C5" s="834" t="s">
        <v>454</v>
      </c>
      <c r="D5" s="834"/>
      <c r="E5" s="834"/>
      <c r="F5" s="834"/>
      <c r="G5" s="835" t="s">
        <v>455</v>
      </c>
    </row>
    <row r="6" spans="1:7">
      <c r="A6" s="307"/>
      <c r="B6" s="308"/>
      <c r="C6" s="309" t="s">
        <v>456</v>
      </c>
      <c r="D6" s="310" t="s">
        <v>457</v>
      </c>
      <c r="E6" s="310" t="s">
        <v>458</v>
      </c>
      <c r="F6" s="310" t="s">
        <v>459</v>
      </c>
      <c r="G6" s="836"/>
    </row>
    <row r="7" spans="1:7">
      <c r="A7" s="311"/>
      <c r="B7" s="312" t="s">
        <v>460</v>
      </c>
      <c r="C7" s="313"/>
      <c r="D7" s="313"/>
      <c r="E7" s="313"/>
      <c r="F7" s="313"/>
      <c r="G7" s="314"/>
    </row>
    <row r="8" spans="1:7">
      <c r="A8" s="315">
        <v>1</v>
      </c>
      <c r="B8" s="316" t="s">
        <v>461</v>
      </c>
      <c r="C8" s="317">
        <f>SUM(C9:C10)</f>
        <v>232709417.84</v>
      </c>
      <c r="D8" s="317">
        <f>SUM(D9:D10)</f>
        <v>0</v>
      </c>
      <c r="E8" s="317">
        <f>SUM(E9:E10)</f>
        <v>0</v>
      </c>
      <c r="F8" s="317">
        <f>SUM(F9:F10)</f>
        <v>420226438.57784998</v>
      </c>
      <c r="G8" s="318">
        <f>SUM(G9:G10)</f>
        <v>652935856.41785002</v>
      </c>
    </row>
    <row r="9" spans="1:7">
      <c r="A9" s="315">
        <v>2</v>
      </c>
      <c r="B9" s="319" t="s">
        <v>85</v>
      </c>
      <c r="C9" s="317">
        <v>232709417.84</v>
      </c>
      <c r="D9" s="317">
        <v>0</v>
      </c>
      <c r="E9" s="317">
        <v>0</v>
      </c>
      <c r="F9" s="317">
        <v>28171252.5</v>
      </c>
      <c r="G9" s="318">
        <v>260880670.34</v>
      </c>
    </row>
    <row r="10" spans="1:7">
      <c r="A10" s="315">
        <v>3</v>
      </c>
      <c r="B10" s="319" t="s">
        <v>462</v>
      </c>
      <c r="C10" s="320"/>
      <c r="D10" s="320"/>
      <c r="E10" s="320"/>
      <c r="F10" s="317">
        <v>392055186.07784998</v>
      </c>
      <c r="G10" s="318">
        <v>392055186.07784998</v>
      </c>
    </row>
    <row r="11" spans="1:7" ht="27.6">
      <c r="A11" s="315">
        <v>4</v>
      </c>
      <c r="B11" s="316" t="s">
        <v>463</v>
      </c>
      <c r="C11" s="317">
        <f t="shared" ref="C11:F11" si="0">SUM(C12:C13)</f>
        <v>21209090.340000004</v>
      </c>
      <c r="D11" s="317">
        <f t="shared" si="0"/>
        <v>14678576.92</v>
      </c>
      <c r="E11" s="317">
        <f t="shared" si="0"/>
        <v>27132918.840000004</v>
      </c>
      <c r="F11" s="317">
        <f t="shared" si="0"/>
        <v>5321468.38</v>
      </c>
      <c r="G11" s="318">
        <f>SUM(G12:G13)</f>
        <v>60360203.769500002</v>
      </c>
    </row>
    <row r="12" spans="1:7">
      <c r="A12" s="315">
        <v>5</v>
      </c>
      <c r="B12" s="319" t="s">
        <v>464</v>
      </c>
      <c r="C12" s="317">
        <v>15482665.800000001</v>
      </c>
      <c r="D12" s="321">
        <v>11820820.09</v>
      </c>
      <c r="E12" s="317">
        <v>22407819.490000002</v>
      </c>
      <c r="F12" s="317">
        <v>4115691.75</v>
      </c>
      <c r="G12" s="318">
        <v>52759899.589500003</v>
      </c>
    </row>
    <row r="13" spans="1:7">
      <c r="A13" s="315">
        <v>6</v>
      </c>
      <c r="B13" s="319" t="s">
        <v>465</v>
      </c>
      <c r="C13" s="317">
        <v>5726424.540000001</v>
      </c>
      <c r="D13" s="321">
        <v>2857756.83</v>
      </c>
      <c r="E13" s="317">
        <v>4725099.3500000015</v>
      </c>
      <c r="F13" s="317">
        <v>1205776.6299999999</v>
      </c>
      <c r="G13" s="318">
        <v>7600304.1800000006</v>
      </c>
    </row>
    <row r="14" spans="1:7">
      <c r="A14" s="315">
        <v>7</v>
      </c>
      <c r="B14" s="316" t="s">
        <v>466</v>
      </c>
      <c r="C14" s="317">
        <f t="shared" ref="C14:F14" si="1">SUM(C15:C16)</f>
        <v>61429268.210000001</v>
      </c>
      <c r="D14" s="317">
        <f t="shared" si="1"/>
        <v>56455440.942149922</v>
      </c>
      <c r="E14" s="317">
        <f t="shared" si="1"/>
        <v>16759500.5</v>
      </c>
      <c r="F14" s="317">
        <f t="shared" si="1"/>
        <v>6338445.79</v>
      </c>
      <c r="G14" s="318">
        <f>SUM(G15:G16)</f>
        <v>44070895.431074962</v>
      </c>
    </row>
    <row r="15" spans="1:7" ht="55.2">
      <c r="A15" s="315">
        <v>8</v>
      </c>
      <c r="B15" s="319" t="s">
        <v>467</v>
      </c>
      <c r="C15" s="317">
        <v>54859326.539999999</v>
      </c>
      <c r="D15" s="321">
        <v>12019578.532149926</v>
      </c>
      <c r="E15" s="317">
        <v>16464440</v>
      </c>
      <c r="F15" s="317">
        <v>4798445.79</v>
      </c>
      <c r="G15" s="318">
        <v>44070895.431074962</v>
      </c>
    </row>
    <row r="16" spans="1:7" ht="27.6">
      <c r="A16" s="315">
        <v>9</v>
      </c>
      <c r="B16" s="319" t="s">
        <v>468</v>
      </c>
      <c r="C16" s="317">
        <v>6569941.6699999999</v>
      </c>
      <c r="D16" s="321">
        <v>44435862.409999996</v>
      </c>
      <c r="E16" s="317">
        <v>295060.5</v>
      </c>
      <c r="F16" s="317">
        <v>1540000</v>
      </c>
      <c r="G16" s="318">
        <v>0</v>
      </c>
    </row>
    <row r="17" spans="1:7">
      <c r="A17" s="315">
        <v>10</v>
      </c>
      <c r="B17" s="316" t="s">
        <v>469</v>
      </c>
      <c r="C17" s="317">
        <v>0</v>
      </c>
      <c r="D17" s="321">
        <v>0</v>
      </c>
      <c r="E17" s="317">
        <v>0</v>
      </c>
      <c r="F17" s="317">
        <v>0</v>
      </c>
      <c r="G17" s="318">
        <v>0</v>
      </c>
    </row>
    <row r="18" spans="1:7">
      <c r="A18" s="315">
        <v>11</v>
      </c>
      <c r="B18" s="316" t="s">
        <v>89</v>
      </c>
      <c r="C18" s="317">
        <f>SUM(C19:C20)</f>
        <v>0</v>
      </c>
      <c r="D18" s="321">
        <f t="shared" ref="D18:G18" si="2">SUM(D19:D20)</f>
        <v>12471921.390000001</v>
      </c>
      <c r="E18" s="317">
        <f t="shared" si="2"/>
        <v>12482940.25</v>
      </c>
      <c r="F18" s="317">
        <f t="shared" si="2"/>
        <v>7075060.8600000003</v>
      </c>
      <c r="G18" s="318">
        <f t="shared" si="2"/>
        <v>0</v>
      </c>
    </row>
    <row r="19" spans="1:7">
      <c r="A19" s="315">
        <v>12</v>
      </c>
      <c r="B19" s="319" t="s">
        <v>470</v>
      </c>
      <c r="C19" s="320"/>
      <c r="D19" s="321">
        <v>395930.67000000179</v>
      </c>
      <c r="E19" s="317">
        <v>0</v>
      </c>
      <c r="F19" s="317">
        <v>3537530.43</v>
      </c>
      <c r="G19" s="318">
        <v>0</v>
      </c>
    </row>
    <row r="20" spans="1:7" ht="27.6">
      <c r="A20" s="315">
        <v>13</v>
      </c>
      <c r="B20" s="319" t="s">
        <v>471</v>
      </c>
      <c r="C20" s="317">
        <v>0</v>
      </c>
      <c r="D20" s="317">
        <v>12075990.719999999</v>
      </c>
      <c r="E20" s="317">
        <v>12482940.25</v>
      </c>
      <c r="F20" s="317">
        <v>3537530.43</v>
      </c>
      <c r="G20" s="318">
        <v>0</v>
      </c>
    </row>
    <row r="21" spans="1:7">
      <c r="A21" s="322">
        <v>14</v>
      </c>
      <c r="B21" s="323" t="s">
        <v>472</v>
      </c>
      <c r="C21" s="320"/>
      <c r="D21" s="320"/>
      <c r="E21" s="320"/>
      <c r="F21" s="320"/>
      <c r="G21" s="324">
        <f>SUM(G8,G11,G14,G17,G18)</f>
        <v>757366955.61842501</v>
      </c>
    </row>
    <row r="22" spans="1:7">
      <c r="A22" s="325"/>
      <c r="B22" s="340" t="s">
        <v>473</v>
      </c>
      <c r="C22" s="326"/>
      <c r="D22" s="327"/>
      <c r="E22" s="326"/>
      <c r="F22" s="326"/>
      <c r="G22" s="328"/>
    </row>
    <row r="23" spans="1:7">
      <c r="A23" s="315">
        <v>15</v>
      </c>
      <c r="B23" s="316" t="s">
        <v>322</v>
      </c>
      <c r="C23" s="329">
        <v>168291384.16022295</v>
      </c>
      <c r="D23" s="330">
        <v>0</v>
      </c>
      <c r="E23" s="329">
        <v>0</v>
      </c>
      <c r="F23" s="329">
        <v>845804.80999999994</v>
      </c>
      <c r="G23" s="318">
        <v>6729916.4155111481</v>
      </c>
    </row>
    <row r="24" spans="1:7">
      <c r="A24" s="315">
        <v>16</v>
      </c>
      <c r="B24" s="316" t="s">
        <v>474</v>
      </c>
      <c r="C24" s="317">
        <f>SUM(C25:C27,C29,C31)</f>
        <v>235583.77627702645</v>
      </c>
      <c r="D24" s="321">
        <f t="shared" ref="D24:G24" si="3">SUM(D25:D27,D29,D31)</f>
        <v>63699607.10213428</v>
      </c>
      <c r="E24" s="317">
        <f t="shared" si="3"/>
        <v>51765669.60986793</v>
      </c>
      <c r="F24" s="317">
        <f t="shared" si="3"/>
        <v>447873896.94562078</v>
      </c>
      <c r="G24" s="318">
        <f t="shared" si="3"/>
        <v>435915024.08782649</v>
      </c>
    </row>
    <row r="25" spans="1:7" ht="27.6">
      <c r="A25" s="315">
        <v>17</v>
      </c>
      <c r="B25" s="319" t="s">
        <v>475</v>
      </c>
      <c r="C25" s="317">
        <v>0</v>
      </c>
      <c r="D25" s="321">
        <v>0</v>
      </c>
      <c r="E25" s="317">
        <v>0</v>
      </c>
      <c r="F25" s="317">
        <v>0</v>
      </c>
      <c r="G25" s="318">
        <v>0</v>
      </c>
    </row>
    <row r="26" spans="1:7" ht="27.6">
      <c r="A26" s="315">
        <v>18</v>
      </c>
      <c r="B26" s="319" t="s">
        <v>476</v>
      </c>
      <c r="C26" s="317">
        <v>235583.77627702645</v>
      </c>
      <c r="D26" s="321">
        <v>9301823.615732735</v>
      </c>
      <c r="E26" s="317">
        <v>1257439.7110166412</v>
      </c>
      <c r="F26" s="317">
        <v>4732493.5140842693</v>
      </c>
      <c r="G26" s="318">
        <v>6791824.4783940539</v>
      </c>
    </row>
    <row r="27" spans="1:7">
      <c r="A27" s="315">
        <v>19</v>
      </c>
      <c r="B27" s="319" t="s">
        <v>477</v>
      </c>
      <c r="C27" s="317">
        <v>0</v>
      </c>
      <c r="D27" s="321">
        <v>41683773.677250013</v>
      </c>
      <c r="E27" s="317">
        <v>40411635.161503717</v>
      </c>
      <c r="F27" s="317">
        <v>256058444.99602124</v>
      </c>
      <c r="G27" s="318">
        <v>258697382.66599494</v>
      </c>
    </row>
    <row r="28" spans="1:7">
      <c r="A28" s="315">
        <v>20</v>
      </c>
      <c r="B28" s="331" t="s">
        <v>478</v>
      </c>
      <c r="C28" s="317">
        <v>0</v>
      </c>
      <c r="D28" s="321">
        <v>0</v>
      </c>
      <c r="E28" s="317">
        <v>0</v>
      </c>
      <c r="F28" s="317">
        <v>0</v>
      </c>
      <c r="G28" s="318">
        <v>0</v>
      </c>
    </row>
    <row r="29" spans="1:7">
      <c r="A29" s="315">
        <v>21</v>
      </c>
      <c r="B29" s="319" t="s">
        <v>479</v>
      </c>
      <c r="C29" s="317">
        <v>0</v>
      </c>
      <c r="D29" s="321">
        <v>12714009.80915153</v>
      </c>
      <c r="E29" s="317">
        <v>10096594.737347569</v>
      </c>
      <c r="F29" s="317">
        <v>186476347.54201528</v>
      </c>
      <c r="G29" s="318">
        <v>169910197.68396252</v>
      </c>
    </row>
    <row r="30" spans="1:7">
      <c r="A30" s="315">
        <v>22</v>
      </c>
      <c r="B30" s="331" t="s">
        <v>478</v>
      </c>
      <c r="C30" s="317">
        <v>0</v>
      </c>
      <c r="D30" s="321">
        <v>0</v>
      </c>
      <c r="E30" s="317">
        <v>0</v>
      </c>
      <c r="F30" s="317">
        <v>0</v>
      </c>
      <c r="G30" s="318">
        <v>0</v>
      </c>
    </row>
    <row r="31" spans="1:7" ht="27.6">
      <c r="A31" s="315">
        <v>23</v>
      </c>
      <c r="B31" s="319" t="s">
        <v>480</v>
      </c>
      <c r="C31" s="317">
        <v>0</v>
      </c>
      <c r="D31" s="321">
        <v>0</v>
      </c>
      <c r="E31" s="317">
        <v>0</v>
      </c>
      <c r="F31" s="317">
        <v>606610.89350000001</v>
      </c>
      <c r="G31" s="318">
        <v>515619.25947499997</v>
      </c>
    </row>
    <row r="32" spans="1:7">
      <c r="A32" s="315">
        <v>24</v>
      </c>
      <c r="B32" s="316" t="s">
        <v>481</v>
      </c>
      <c r="C32" s="317">
        <v>0</v>
      </c>
      <c r="D32" s="321">
        <v>0</v>
      </c>
      <c r="E32" s="317">
        <v>0</v>
      </c>
      <c r="F32" s="317">
        <v>0</v>
      </c>
      <c r="G32" s="318">
        <v>0</v>
      </c>
    </row>
    <row r="33" spans="1:7">
      <c r="A33" s="315">
        <v>25</v>
      </c>
      <c r="B33" s="316" t="s">
        <v>99</v>
      </c>
      <c r="C33" s="317">
        <f>SUM(C34:C35)</f>
        <v>37698106.899999984</v>
      </c>
      <c r="D33" s="317">
        <f>SUM(D34:D35)</f>
        <v>15332491.060017468</v>
      </c>
      <c r="E33" s="317">
        <f>SUM(E34:E35)</f>
        <v>15866196.417546261</v>
      </c>
      <c r="F33" s="317">
        <f>SUM(F34:F35)</f>
        <v>101135818.73949292</v>
      </c>
      <c r="G33" s="318">
        <f>SUM(G34:G35)</f>
        <v>161070467.44175115</v>
      </c>
    </row>
    <row r="34" spans="1:7">
      <c r="A34" s="315">
        <v>26</v>
      </c>
      <c r="B34" s="319" t="s">
        <v>482</v>
      </c>
      <c r="C34" s="320"/>
      <c r="D34" s="321">
        <v>0</v>
      </c>
      <c r="E34" s="317">
        <v>0</v>
      </c>
      <c r="F34" s="317">
        <v>0</v>
      </c>
      <c r="G34" s="318">
        <v>0</v>
      </c>
    </row>
    <row r="35" spans="1:7">
      <c r="A35" s="315">
        <v>27</v>
      </c>
      <c r="B35" s="319" t="s">
        <v>483</v>
      </c>
      <c r="C35" s="317">
        <v>37698106.899999984</v>
      </c>
      <c r="D35" s="321">
        <v>15332491.060017468</v>
      </c>
      <c r="E35" s="317">
        <v>15866196.417546261</v>
      </c>
      <c r="F35" s="317">
        <v>101135818.73949292</v>
      </c>
      <c r="G35" s="318">
        <v>161070467.44175115</v>
      </c>
    </row>
    <row r="36" spans="1:7">
      <c r="A36" s="315">
        <v>28</v>
      </c>
      <c r="B36" s="316" t="s">
        <v>484</v>
      </c>
      <c r="C36" s="317">
        <v>55834317.119999997</v>
      </c>
      <c r="D36" s="321">
        <v>227750</v>
      </c>
      <c r="E36" s="317">
        <v>6903966.8499999996</v>
      </c>
      <c r="F36" s="317">
        <v>6409603.3700000001</v>
      </c>
      <c r="G36" s="318">
        <v>3515099.2910000002</v>
      </c>
    </row>
    <row r="37" spans="1:7">
      <c r="A37" s="322">
        <v>29</v>
      </c>
      <c r="B37" s="323" t="s">
        <v>485</v>
      </c>
      <c r="C37" s="320"/>
      <c r="D37" s="320"/>
      <c r="E37" s="320"/>
      <c r="F37" s="320"/>
      <c r="G37" s="324">
        <f>SUM(G23:G24,G32:G33,G36)</f>
        <v>607230507.23608875</v>
      </c>
    </row>
    <row r="38" spans="1:7">
      <c r="A38" s="311"/>
      <c r="B38" s="332"/>
      <c r="C38" s="333"/>
      <c r="D38" s="333"/>
      <c r="E38" s="333"/>
      <c r="F38" s="333"/>
      <c r="G38" s="334"/>
    </row>
    <row r="39" spans="1:7" ht="15" thickBot="1">
      <c r="A39" s="335">
        <v>30</v>
      </c>
      <c r="B39" s="336" t="s">
        <v>453</v>
      </c>
      <c r="C39" s="214"/>
      <c r="D39" s="197"/>
      <c r="E39" s="197"/>
      <c r="F39" s="337"/>
      <c r="G39" s="338">
        <f>IFERROR(G21/G37,0)</f>
        <v>1.2472478681377643</v>
      </c>
    </row>
    <row r="42" spans="1:7" ht="41.4">
      <c r="B42" s="22"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1"/>
  <sheetViews>
    <sheetView tabSelected="1" zoomScale="63" zoomScaleNormal="63" workbookViewId="0">
      <pane xSplit="1" ySplit="5" topLeftCell="B6" activePane="bottomRight" state="frozen"/>
      <selection activeCell="G31" sqref="G31"/>
      <selection pane="topRight" activeCell="G31" sqref="G31"/>
      <selection pane="bottomLeft" activeCell="G31" sqref="G31"/>
      <selection pane="bottomRight" activeCell="E10" sqref="E10"/>
    </sheetView>
  </sheetViews>
  <sheetFormatPr defaultRowHeight="14.4"/>
  <cols>
    <col min="1" max="1" width="9.5546875" style="18" bestFit="1" customWidth="1"/>
    <col min="2" max="2" width="88.44140625" style="15" customWidth="1"/>
    <col min="3" max="3" width="12.6640625" style="15" customWidth="1"/>
    <col min="4" max="4" width="12.6640625" style="2" customWidth="1"/>
    <col min="5" max="5" width="13.44140625" style="2" bestFit="1" customWidth="1"/>
    <col min="6" max="6" width="12.6640625" style="2" customWidth="1"/>
    <col min="7" max="7" width="15" style="2" customWidth="1"/>
    <col min="8" max="8" width="6.6640625" customWidth="1"/>
    <col min="9" max="9" width="14.44140625" bestFit="1" customWidth="1"/>
    <col min="10" max="10" width="15.88671875" bestFit="1" customWidth="1"/>
    <col min="11" max="12" width="14.44140625" bestFit="1" customWidth="1"/>
    <col min="13" max="13" width="6.6640625" customWidth="1"/>
  </cols>
  <sheetData>
    <row r="1" spans="1:12">
      <c r="A1" s="16" t="s">
        <v>108</v>
      </c>
      <c r="B1" s="287" t="str">
        <f>Info!C2</f>
        <v>სს "ხალიკ ბანკი საქართველო"</v>
      </c>
    </row>
    <row r="2" spans="1:12">
      <c r="A2" s="16" t="s">
        <v>109</v>
      </c>
      <c r="B2" s="303">
        <v>45473</v>
      </c>
      <c r="C2" s="28"/>
      <c r="D2" s="17"/>
      <c r="E2" s="17"/>
      <c r="F2" s="17"/>
      <c r="G2" s="17"/>
      <c r="H2" s="1"/>
    </row>
    <row r="3" spans="1:12" ht="15" thickBot="1">
      <c r="A3" s="16"/>
      <c r="C3" s="28"/>
      <c r="D3" s="17"/>
      <c r="E3" s="17"/>
      <c r="F3" s="17"/>
      <c r="G3" s="17"/>
      <c r="H3" s="1"/>
    </row>
    <row r="4" spans="1:12" ht="15" thickBot="1">
      <c r="A4" s="39" t="s">
        <v>252</v>
      </c>
      <c r="B4" s="141" t="s">
        <v>139</v>
      </c>
      <c r="C4" s="142"/>
      <c r="D4" s="770" t="s">
        <v>936</v>
      </c>
      <c r="E4" s="771"/>
      <c r="F4" s="771"/>
      <c r="G4" s="772"/>
      <c r="H4" s="1"/>
      <c r="I4" s="773" t="s">
        <v>937</v>
      </c>
      <c r="J4" s="774"/>
      <c r="K4" s="774"/>
      <c r="L4" s="775"/>
    </row>
    <row r="5" spans="1:12">
      <c r="A5" s="183" t="s">
        <v>25</v>
      </c>
      <c r="B5" s="184"/>
      <c r="C5" s="301" t="str">
        <f>INT((MONTH($B$2))/3)&amp;"Q"&amp;"-"&amp;YEAR($B$2)</f>
        <v>2Q-2024</v>
      </c>
      <c r="D5" s="301" t="str">
        <f>IF(INT(MONTH($B$2))=3, "4"&amp;"Q"&amp;"-"&amp;YEAR($B$2)-1, IF(INT(MONTH($B$2))=6, "1"&amp;"Q"&amp;"-"&amp;YEAR($B$2), IF(INT(MONTH($B$2))=9, "2"&amp;"Q"&amp;"-"&amp;YEAR($B$2),IF(INT(MONTH($B$2))=12, "3"&amp;"Q"&amp;"-"&amp;YEAR($B$2), 0))))</f>
        <v>1Q-2024</v>
      </c>
      <c r="E5" s="301" t="str">
        <f>IF(INT(MONTH($B$2))=3, "3"&amp;"Q"&amp;"-"&amp;YEAR($B$2)-1, IF(INT(MONTH($B$2))=6, "4"&amp;"Q"&amp;"-"&amp;YEAR($B$2)-1, IF(INT(MONTH($B$2))=9, "1"&amp;"Q"&amp;"-"&amp;YEAR($B$2),IF(INT(MONTH($B$2))=12, "2"&amp;"Q"&amp;"-"&amp;YEAR($B$2), 0))))</f>
        <v>4Q-2023</v>
      </c>
      <c r="F5" s="301" t="str">
        <f>IF(INT(MONTH($B$2))=3, "2"&amp;"Q"&amp;"-"&amp;YEAR($B$2)-1, IF(INT(MONTH($B$2))=6, "3"&amp;"Q"&amp;"-"&amp;YEAR($B$2)-1, IF(INT(MONTH($B$2))=9, "4"&amp;"Q"&amp;"-"&amp;YEAR($B$2)-1,IF(INT(MONTH($B$2))=12, "1"&amp;"Q"&amp;"-"&amp;YEAR($B$2), 0))))</f>
        <v>3Q-2023</v>
      </c>
      <c r="G5" s="302" t="str">
        <f>IF(INT(MONTH($B$2))=3, "1"&amp;"Q"&amp;"-"&amp;YEAR($B$2)-1, IF(INT(MONTH($B$2))=6, "2"&amp;"Q"&amp;"-"&amp;YEAR($B$2)-1, IF(INT(MONTH($B$2))=9, "3"&amp;"Q"&amp;"-"&amp;YEAR($B$2)-1,IF(INT(MONTH($B$2))=12, "4"&amp;"Q"&amp;"-"&amp;YEAR($B$2)-1, 0))))</f>
        <v>2Q-2023</v>
      </c>
      <c r="I5" s="574" t="str">
        <f>D5</f>
        <v>1Q-2024</v>
      </c>
      <c r="J5" s="301" t="str">
        <f>E5</f>
        <v>4Q-2023</v>
      </c>
      <c r="K5" s="301" t="str">
        <f t="shared" ref="K5:L5" si="0">F5</f>
        <v>3Q-2023</v>
      </c>
      <c r="L5" s="302" t="str">
        <f t="shared" si="0"/>
        <v>2Q-2023</v>
      </c>
    </row>
    <row r="6" spans="1:12">
      <c r="A6" s="596"/>
      <c r="B6" s="597" t="s">
        <v>106</v>
      </c>
      <c r="C6" s="185"/>
      <c r="D6" s="185"/>
      <c r="E6" s="185"/>
      <c r="F6" s="185"/>
      <c r="G6" s="186"/>
      <c r="I6" s="575"/>
      <c r="J6" s="185"/>
      <c r="K6" s="185"/>
      <c r="L6" s="186"/>
    </row>
    <row r="7" spans="1:12">
      <c r="A7" s="596"/>
      <c r="B7" s="598" t="s">
        <v>110</v>
      </c>
      <c r="C7" s="185"/>
      <c r="D7" s="185"/>
      <c r="E7" s="185"/>
      <c r="F7" s="185"/>
      <c r="G7" s="186"/>
      <c r="I7" s="575"/>
      <c r="J7" s="185"/>
      <c r="K7" s="185"/>
      <c r="L7" s="186"/>
    </row>
    <row r="8" spans="1:12">
      <c r="A8" s="599">
        <v>1</v>
      </c>
      <c r="B8" s="600" t="s">
        <v>22</v>
      </c>
      <c r="C8" s="601">
        <v>178343668.34</v>
      </c>
      <c r="D8" s="601">
        <v>172773200.33795455</v>
      </c>
      <c r="E8" s="601">
        <v>168527486.54000002</v>
      </c>
      <c r="F8" s="601">
        <v>165410077.08000004</v>
      </c>
      <c r="G8" s="602">
        <v>159953919.70999998</v>
      </c>
      <c r="H8" s="583"/>
      <c r="I8" s="618">
        <v>0</v>
      </c>
      <c r="J8" s="601">
        <v>0</v>
      </c>
      <c r="K8" s="601">
        <v>0</v>
      </c>
      <c r="L8" s="602">
        <v>130045216</v>
      </c>
    </row>
    <row r="9" spans="1:12">
      <c r="A9" s="599">
        <v>2</v>
      </c>
      <c r="B9" s="600" t="s">
        <v>86</v>
      </c>
      <c r="C9" s="601">
        <v>238343668.34</v>
      </c>
      <c r="D9" s="601">
        <v>232773200.33795455</v>
      </c>
      <c r="E9" s="601">
        <v>198527486.54000002</v>
      </c>
      <c r="F9" s="601">
        <v>195410077.08000004</v>
      </c>
      <c r="G9" s="602">
        <v>159953919.70999998</v>
      </c>
      <c r="H9" s="583"/>
      <c r="I9" s="618">
        <v>0</v>
      </c>
      <c r="J9" s="601">
        <v>0</v>
      </c>
      <c r="K9" s="601">
        <v>0</v>
      </c>
      <c r="L9" s="602">
        <v>130045216</v>
      </c>
    </row>
    <row r="10" spans="1:12">
      <c r="A10" s="599">
        <v>3</v>
      </c>
      <c r="B10" s="600" t="s">
        <v>85</v>
      </c>
      <c r="C10" s="601">
        <v>260880670.34</v>
      </c>
      <c r="D10" s="601">
        <v>254392201.64195454</v>
      </c>
      <c r="E10" s="601">
        <v>220099163.94000003</v>
      </c>
      <c r="F10" s="601">
        <v>216890043.08000004</v>
      </c>
      <c r="G10" s="602">
        <v>186196362.20999998</v>
      </c>
      <c r="H10" s="583"/>
      <c r="I10" s="618">
        <v>0</v>
      </c>
      <c r="J10" s="601">
        <v>0</v>
      </c>
      <c r="K10" s="601">
        <v>0</v>
      </c>
      <c r="L10" s="602">
        <v>165218413.87791002</v>
      </c>
    </row>
    <row r="11" spans="1:12">
      <c r="A11" s="599">
        <v>4</v>
      </c>
      <c r="B11" s="600" t="s">
        <v>445</v>
      </c>
      <c r="C11" s="601">
        <v>139924324.3964954</v>
      </c>
      <c r="D11" s="601">
        <v>133292916.07776003</v>
      </c>
      <c r="E11" s="601">
        <v>134255736.89320508</v>
      </c>
      <c r="F11" s="601">
        <v>126118721.49293147</v>
      </c>
      <c r="G11" s="602">
        <v>102868304.35133559</v>
      </c>
      <c r="H11" s="583"/>
      <c r="I11" s="618">
        <v>0</v>
      </c>
      <c r="J11" s="601">
        <v>0</v>
      </c>
      <c r="K11" s="601">
        <v>0</v>
      </c>
      <c r="L11" s="602">
        <v>72654601.954384238</v>
      </c>
    </row>
    <row r="12" spans="1:12">
      <c r="A12" s="599">
        <v>5</v>
      </c>
      <c r="B12" s="600" t="s">
        <v>446</v>
      </c>
      <c r="C12" s="601">
        <v>167991133.02016294</v>
      </c>
      <c r="D12" s="601">
        <v>160394175.16831201</v>
      </c>
      <c r="E12" s="601">
        <v>162611611.98801294</v>
      </c>
      <c r="F12" s="601">
        <v>151743169.97665516</v>
      </c>
      <c r="G12" s="602">
        <v>127812555.95598882</v>
      </c>
      <c r="H12" s="583"/>
      <c r="I12" s="618">
        <v>0</v>
      </c>
      <c r="J12" s="601">
        <v>0</v>
      </c>
      <c r="K12" s="601">
        <v>0</v>
      </c>
      <c r="L12" s="602">
        <v>97092669.590540141</v>
      </c>
    </row>
    <row r="13" spans="1:12">
      <c r="A13" s="599">
        <v>6</v>
      </c>
      <c r="B13" s="600" t="s">
        <v>447</v>
      </c>
      <c r="C13" s="601">
        <v>205146218.74958161</v>
      </c>
      <c r="D13" s="601">
        <v>196269399.85519204</v>
      </c>
      <c r="E13" s="601">
        <v>200149760.86885029</v>
      </c>
      <c r="F13" s="601">
        <v>185675144.44088531</v>
      </c>
      <c r="G13" s="602">
        <v>160847064.8102535</v>
      </c>
      <c r="H13" s="583"/>
      <c r="I13" s="618">
        <v>0</v>
      </c>
      <c r="J13" s="601">
        <v>0</v>
      </c>
      <c r="K13" s="601">
        <v>0</v>
      </c>
      <c r="L13" s="602">
        <v>129456892.78738685</v>
      </c>
    </row>
    <row r="14" spans="1:12">
      <c r="A14" s="596"/>
      <c r="B14" s="597" t="s">
        <v>449</v>
      </c>
      <c r="C14" s="584"/>
      <c r="D14" s="584"/>
      <c r="E14" s="584"/>
      <c r="F14" s="584"/>
      <c r="G14" s="585"/>
      <c r="H14" s="583"/>
      <c r="I14" s="586"/>
      <c r="J14" s="584"/>
      <c r="K14" s="584"/>
      <c r="L14" s="585"/>
    </row>
    <row r="15" spans="1:12" ht="21.9" customHeight="1">
      <c r="A15" s="599">
        <v>7</v>
      </c>
      <c r="B15" s="600" t="s">
        <v>448</v>
      </c>
      <c r="C15" s="601">
        <v>855282653.45323122</v>
      </c>
      <c r="D15" s="601">
        <v>819558357.38411307</v>
      </c>
      <c r="E15" s="601">
        <v>865590273.14244366</v>
      </c>
      <c r="F15" s="601">
        <v>819260545.45594764</v>
      </c>
      <c r="G15" s="602">
        <v>809875622.93964124</v>
      </c>
      <c r="H15" s="583"/>
      <c r="I15" s="618">
        <v>0</v>
      </c>
      <c r="J15" s="601">
        <v>0</v>
      </c>
      <c r="K15" s="601">
        <v>0</v>
      </c>
      <c r="L15" s="602">
        <v>793709967.23796701</v>
      </c>
    </row>
    <row r="16" spans="1:12">
      <c r="A16" s="596"/>
      <c r="B16" s="597" t="s">
        <v>452</v>
      </c>
      <c r="C16" s="185"/>
      <c r="D16" s="185"/>
      <c r="E16" s="185"/>
      <c r="F16" s="185"/>
      <c r="G16" s="186"/>
      <c r="I16" s="575"/>
      <c r="J16" s="185"/>
      <c r="K16" s="185"/>
      <c r="L16" s="186"/>
    </row>
    <row r="17" spans="1:12" s="3" customFormat="1">
      <c r="A17" s="599"/>
      <c r="B17" s="598" t="s">
        <v>435</v>
      </c>
      <c r="C17" s="185"/>
      <c r="D17" s="185"/>
      <c r="E17" s="185"/>
      <c r="F17" s="185"/>
      <c r="G17" s="186"/>
      <c r="I17" s="575"/>
      <c r="J17" s="185"/>
      <c r="K17" s="185"/>
      <c r="L17" s="186"/>
    </row>
    <row r="18" spans="1:12">
      <c r="A18" s="603">
        <v>8</v>
      </c>
      <c r="B18" s="604" t="s">
        <v>443</v>
      </c>
      <c r="C18" s="605">
        <v>0.20852015134404014</v>
      </c>
      <c r="D18" s="605">
        <v>0.2108125660379041</v>
      </c>
      <c r="E18" s="605">
        <v>0.19469660388878551</v>
      </c>
      <c r="F18" s="605">
        <v>0.20190167584348084</v>
      </c>
      <c r="G18" s="606">
        <v>0.19750430211667341</v>
      </c>
      <c r="H18" s="587"/>
      <c r="I18" s="619">
        <v>0</v>
      </c>
      <c r="J18" s="605">
        <v>0</v>
      </c>
      <c r="K18" s="605">
        <v>0</v>
      </c>
      <c r="L18" s="606">
        <v>0.16384475610473259</v>
      </c>
    </row>
    <row r="19" spans="1:12" ht="15" customHeight="1">
      <c r="A19" s="603">
        <v>9</v>
      </c>
      <c r="B19" s="604" t="s">
        <v>442</v>
      </c>
      <c r="C19" s="605">
        <v>0.27867239839096442</v>
      </c>
      <c r="D19" s="605">
        <v>0.28402272790058036</v>
      </c>
      <c r="E19" s="605">
        <v>0.22935503401541787</v>
      </c>
      <c r="F19" s="605">
        <v>0.23852006320070909</v>
      </c>
      <c r="G19" s="606">
        <v>0.19750430211667341</v>
      </c>
      <c r="H19" s="587"/>
      <c r="I19" s="619">
        <v>0</v>
      </c>
      <c r="J19" s="605">
        <v>0</v>
      </c>
      <c r="K19" s="605">
        <v>0</v>
      </c>
      <c r="L19" s="606">
        <v>0.16384475610473259</v>
      </c>
    </row>
    <row r="20" spans="1:12">
      <c r="A20" s="603">
        <v>10</v>
      </c>
      <c r="B20" s="604" t="s">
        <v>444</v>
      </c>
      <c r="C20" s="605">
        <v>0.30502275392431488</v>
      </c>
      <c r="D20" s="605">
        <v>0.31040157098016785</v>
      </c>
      <c r="E20" s="605">
        <v>0.25427638314482304</v>
      </c>
      <c r="F20" s="605">
        <v>0.26473878704764553</v>
      </c>
      <c r="G20" s="606">
        <v>0.22990735482833133</v>
      </c>
      <c r="H20" s="587"/>
      <c r="I20" s="619">
        <v>0</v>
      </c>
      <c r="J20" s="605">
        <v>0</v>
      </c>
      <c r="K20" s="605">
        <v>0</v>
      </c>
      <c r="L20" s="606">
        <v>0.20815968136680194</v>
      </c>
    </row>
    <row r="21" spans="1:12">
      <c r="A21" s="603">
        <v>11</v>
      </c>
      <c r="B21" s="600" t="s">
        <v>445</v>
      </c>
      <c r="C21" s="605">
        <v>0.16360009621561533</v>
      </c>
      <c r="D21" s="605">
        <v>0.16263993268668225</v>
      </c>
      <c r="E21" s="605">
        <v>0.15510310254042287</v>
      </c>
      <c r="F21" s="605">
        <v>0.15394213988755179</v>
      </c>
      <c r="G21" s="606">
        <v>0.12701741037463254</v>
      </c>
      <c r="H21" s="587"/>
      <c r="I21" s="619">
        <v>0</v>
      </c>
      <c r="J21" s="605">
        <v>0</v>
      </c>
      <c r="K21" s="605">
        <v>0</v>
      </c>
      <c r="L21" s="606">
        <v>9.1537973508402745E-2</v>
      </c>
    </row>
    <row r="22" spans="1:12">
      <c r="A22" s="603">
        <v>12</v>
      </c>
      <c r="B22" s="600" t="s">
        <v>446</v>
      </c>
      <c r="C22" s="605">
        <v>0.19641592442205316</v>
      </c>
      <c r="D22" s="605">
        <v>0.19570805876504288</v>
      </c>
      <c r="E22" s="605">
        <v>0.18786210639551998</v>
      </c>
      <c r="F22" s="605">
        <v>0.18521967256729627</v>
      </c>
      <c r="G22" s="606">
        <v>0.15781751214101489</v>
      </c>
      <c r="H22" s="587"/>
      <c r="I22" s="619">
        <v>0</v>
      </c>
      <c r="J22" s="605">
        <v>0</v>
      </c>
      <c r="K22" s="605">
        <v>0</v>
      </c>
      <c r="L22" s="606">
        <v>0.12232764309161082</v>
      </c>
    </row>
    <row r="23" spans="1:12">
      <c r="A23" s="603">
        <v>13</v>
      </c>
      <c r="B23" s="600" t="s">
        <v>447</v>
      </c>
      <c r="C23" s="605">
        <v>0.2398578036410503</v>
      </c>
      <c r="D23" s="605">
        <v>0.23948190886814896</v>
      </c>
      <c r="E23" s="605">
        <v>0.23122921673117411</v>
      </c>
      <c r="F23" s="605">
        <v>0.22663747872485485</v>
      </c>
      <c r="G23" s="606">
        <v>0.19860711972836004</v>
      </c>
      <c r="H23" s="587"/>
      <c r="I23" s="619">
        <v>0</v>
      </c>
      <c r="J23" s="605">
        <v>0</v>
      </c>
      <c r="K23" s="605">
        <v>0</v>
      </c>
      <c r="L23" s="606">
        <v>0.16310352412214774</v>
      </c>
    </row>
    <row r="24" spans="1:12">
      <c r="A24" s="596"/>
      <c r="B24" s="597" t="s">
        <v>6</v>
      </c>
      <c r="C24" s="185"/>
      <c r="D24" s="185"/>
      <c r="E24" s="185"/>
      <c r="F24" s="185"/>
      <c r="G24" s="186"/>
      <c r="I24" s="575"/>
      <c r="J24" s="185"/>
      <c r="K24" s="185"/>
      <c r="L24" s="186"/>
    </row>
    <row r="25" spans="1:12" ht="15" customHeight="1">
      <c r="A25" s="607">
        <v>14</v>
      </c>
      <c r="B25" s="608" t="s">
        <v>7</v>
      </c>
      <c r="C25" s="605">
        <v>8.3619924787682445E-2</v>
      </c>
      <c r="D25" s="605">
        <v>8.2525892608179274E-2</v>
      </c>
      <c r="E25" s="605">
        <v>7.6121130067917306E-2</v>
      </c>
      <c r="F25" s="605">
        <v>7.3506014199612446E-2</v>
      </c>
      <c r="G25" s="606">
        <v>7.0995868011472049E-2</v>
      </c>
      <c r="H25" s="587"/>
      <c r="I25" s="619">
        <v>0</v>
      </c>
      <c r="J25" s="605">
        <v>0</v>
      </c>
      <c r="K25" s="605">
        <v>0</v>
      </c>
      <c r="L25" s="606">
        <v>7.0031460188136593E-2</v>
      </c>
    </row>
    <row r="26" spans="1:12">
      <c r="A26" s="607">
        <v>15</v>
      </c>
      <c r="B26" s="608" t="s">
        <v>8</v>
      </c>
      <c r="C26" s="605">
        <v>3.6504743561233302E-2</v>
      </c>
      <c r="D26" s="605">
        <v>3.5775766471879321E-2</v>
      </c>
      <c r="E26" s="605">
        <v>3.2662497336805096E-2</v>
      </c>
      <c r="F26" s="605">
        <v>3.2384044586708773E-2</v>
      </c>
      <c r="G26" s="606">
        <v>3.2560184098648824E-2</v>
      </c>
      <c r="H26" s="587"/>
      <c r="I26" s="619">
        <v>0</v>
      </c>
      <c r="J26" s="605">
        <v>0</v>
      </c>
      <c r="K26" s="605">
        <v>0</v>
      </c>
      <c r="L26" s="606">
        <v>3.2033036865176806E-2</v>
      </c>
    </row>
    <row r="27" spans="1:12">
      <c r="A27" s="607">
        <v>16</v>
      </c>
      <c r="B27" s="608" t="s">
        <v>9</v>
      </c>
      <c r="C27" s="605">
        <v>2.3454247897673319E-2</v>
      </c>
      <c r="D27" s="605">
        <v>2.5001226428752854E-2</v>
      </c>
      <c r="E27" s="605">
        <v>2.7584024883792826E-2</v>
      </c>
      <c r="F27" s="605">
        <v>2.7623439047530906E-2</v>
      </c>
      <c r="G27" s="606">
        <v>2.6636405333120179E-2</v>
      </c>
      <c r="H27" s="587"/>
      <c r="I27" s="619">
        <v>0</v>
      </c>
      <c r="J27" s="605">
        <v>0</v>
      </c>
      <c r="K27" s="605">
        <v>0</v>
      </c>
      <c r="L27" s="606">
        <v>2.5802502897190285E-2</v>
      </c>
    </row>
    <row r="28" spans="1:12">
      <c r="A28" s="607">
        <v>17</v>
      </c>
      <c r="B28" s="608" t="s">
        <v>140</v>
      </c>
      <c r="C28" s="605">
        <v>4.7115181226449143E-2</v>
      </c>
      <c r="D28" s="605">
        <v>4.6750126136299953E-2</v>
      </c>
      <c r="E28" s="605">
        <v>4.3458632731112209E-2</v>
      </c>
      <c r="F28" s="605">
        <v>4.1121969612903674E-2</v>
      </c>
      <c r="G28" s="606">
        <v>3.8435683912823225E-2</v>
      </c>
      <c r="H28" s="587"/>
      <c r="I28" s="619">
        <v>0</v>
      </c>
      <c r="J28" s="605">
        <v>0</v>
      </c>
      <c r="K28" s="605">
        <v>0</v>
      </c>
      <c r="L28" s="606">
        <v>3.7998423322959787E-2</v>
      </c>
    </row>
    <row r="29" spans="1:12">
      <c r="A29" s="607">
        <v>18</v>
      </c>
      <c r="B29" s="608" t="s">
        <v>10</v>
      </c>
      <c r="C29" s="605">
        <v>2.3879446448601557E-2</v>
      </c>
      <c r="D29" s="605">
        <v>2.3005112415638605E-2</v>
      </c>
      <c r="E29" s="605">
        <v>2.2355811247894649E-2</v>
      </c>
      <c r="F29" s="605">
        <v>2.5206450539046132E-2</v>
      </c>
      <c r="G29" s="606">
        <v>2.572338549640742E-2</v>
      </c>
      <c r="H29" s="587"/>
      <c r="I29" s="619">
        <v>0</v>
      </c>
      <c r="J29" s="605">
        <v>0</v>
      </c>
      <c r="K29" s="605">
        <v>0</v>
      </c>
      <c r="L29" s="606">
        <v>2.3214047482588901E-2</v>
      </c>
    </row>
    <row r="30" spans="1:12">
      <c r="A30" s="607">
        <v>19</v>
      </c>
      <c r="B30" s="608" t="s">
        <v>11</v>
      </c>
      <c r="C30" s="605">
        <v>8.8178307458519081E-2</v>
      </c>
      <c r="D30" s="605">
        <v>8.5297412824139246E-2</v>
      </c>
      <c r="E30" s="605">
        <v>0.11166604167479334</v>
      </c>
      <c r="F30" s="605">
        <v>0.13427482223047027</v>
      </c>
      <c r="G30" s="606">
        <v>0.14663433363654532</v>
      </c>
      <c r="H30" s="587"/>
      <c r="I30" s="619">
        <v>0</v>
      </c>
      <c r="J30" s="605">
        <v>0</v>
      </c>
      <c r="K30" s="605">
        <v>0</v>
      </c>
      <c r="L30" s="606">
        <v>0.16292646428960619</v>
      </c>
    </row>
    <row r="31" spans="1:12">
      <c r="A31" s="596"/>
      <c r="B31" s="597" t="s">
        <v>12</v>
      </c>
      <c r="C31" s="185"/>
      <c r="D31" s="185"/>
      <c r="E31" s="185"/>
      <c r="F31" s="185"/>
      <c r="G31" s="186"/>
      <c r="I31" s="575"/>
      <c r="J31" s="185"/>
      <c r="K31" s="185"/>
      <c r="L31" s="186"/>
    </row>
    <row r="32" spans="1:12">
      <c r="A32" s="607">
        <v>20</v>
      </c>
      <c r="B32" s="608" t="s">
        <v>13</v>
      </c>
      <c r="C32" s="605">
        <v>0.11447134586708915</v>
      </c>
      <c r="D32" s="605">
        <v>0.11187667631866598</v>
      </c>
      <c r="E32" s="605">
        <v>9.603772025744374E-2</v>
      </c>
      <c r="F32" s="605">
        <v>0.10855478592292228</v>
      </c>
      <c r="G32" s="606">
        <v>0.11604136459410437</v>
      </c>
      <c r="H32" s="587"/>
      <c r="I32" s="619">
        <v>0</v>
      </c>
      <c r="J32" s="605">
        <v>0</v>
      </c>
      <c r="K32" s="605">
        <v>0</v>
      </c>
      <c r="L32" s="606">
        <v>0.10806156461272708</v>
      </c>
    </row>
    <row r="33" spans="1:12" ht="15" customHeight="1">
      <c r="A33" s="607">
        <v>21</v>
      </c>
      <c r="B33" s="608" t="s">
        <v>958</v>
      </c>
      <c r="C33" s="605">
        <v>2.6025098779471831E-2</v>
      </c>
      <c r="D33" s="605">
        <v>2.7828956664933964E-2</v>
      </c>
      <c r="E33" s="605">
        <v>2.6914215113777864E-2</v>
      </c>
      <c r="F33" s="605">
        <v>2.5584967863444913E-2</v>
      </c>
      <c r="G33" s="606">
        <v>2.6313039107584354E-2</v>
      </c>
      <c r="H33" s="587"/>
      <c r="I33" s="619">
        <v>0</v>
      </c>
      <c r="J33" s="605">
        <v>0</v>
      </c>
      <c r="K33" s="605">
        <v>0</v>
      </c>
      <c r="L33" s="606">
        <v>6.7529854948184531E-2</v>
      </c>
    </row>
    <row r="34" spans="1:12">
      <c r="A34" s="607">
        <v>22</v>
      </c>
      <c r="B34" s="608" t="s">
        <v>14</v>
      </c>
      <c r="C34" s="605">
        <v>0.71536641855479177</v>
      </c>
      <c r="D34" s="605">
        <v>0.72729851139605273</v>
      </c>
      <c r="E34" s="605">
        <v>0.72905457199126478</v>
      </c>
      <c r="F34" s="605">
        <v>0.72720061432078231</v>
      </c>
      <c r="G34" s="606">
        <v>0.71272538031033317</v>
      </c>
      <c r="H34" s="587"/>
      <c r="I34" s="619">
        <v>0</v>
      </c>
      <c r="J34" s="605">
        <v>0</v>
      </c>
      <c r="K34" s="605">
        <v>0</v>
      </c>
      <c r="L34" s="606">
        <v>0.71337606464660963</v>
      </c>
    </row>
    <row r="35" spans="1:12" ht="15" customHeight="1">
      <c r="A35" s="607">
        <v>23</v>
      </c>
      <c r="B35" s="608" t="s">
        <v>15</v>
      </c>
      <c r="C35" s="605">
        <v>0.67123805995959629</v>
      </c>
      <c r="D35" s="605">
        <v>0.65763293036631831</v>
      </c>
      <c r="E35" s="605">
        <v>0.67334885148992196</v>
      </c>
      <c r="F35" s="605">
        <v>0.67805320363739696</v>
      </c>
      <c r="G35" s="606">
        <v>0.65634319533423002</v>
      </c>
      <c r="H35" s="587"/>
      <c r="I35" s="619">
        <v>0</v>
      </c>
      <c r="J35" s="605">
        <v>0</v>
      </c>
      <c r="K35" s="605">
        <v>0</v>
      </c>
      <c r="L35" s="606">
        <v>0.65665489982972458</v>
      </c>
    </row>
    <row r="36" spans="1:12">
      <c r="A36" s="607">
        <v>24</v>
      </c>
      <c r="B36" s="608" t="s">
        <v>16</v>
      </c>
      <c r="C36" s="605">
        <v>0.10224298916399892</v>
      </c>
      <c r="D36" s="605">
        <v>0.11342719238222539</v>
      </c>
      <c r="E36" s="605">
        <v>9.5718803454440504E-2</v>
      </c>
      <c r="F36" s="605">
        <v>-1.3469488301891999E-3</v>
      </c>
      <c r="G36" s="606">
        <v>-7.3419355696038871E-2</v>
      </c>
      <c r="H36" s="587"/>
      <c r="I36" s="619">
        <v>0</v>
      </c>
      <c r="J36" s="605">
        <v>0</v>
      </c>
      <c r="K36" s="605">
        <v>0</v>
      </c>
      <c r="L36" s="606">
        <v>-5.6345583433797967E-2</v>
      </c>
    </row>
    <row r="37" spans="1:12" ht="15" customHeight="1">
      <c r="A37" s="596"/>
      <c r="B37" s="597" t="s">
        <v>17</v>
      </c>
      <c r="C37" s="185"/>
      <c r="D37" s="185"/>
      <c r="E37" s="185"/>
      <c r="F37" s="185"/>
      <c r="G37" s="186"/>
      <c r="I37" s="575"/>
      <c r="J37" s="185"/>
      <c r="K37" s="185"/>
      <c r="L37" s="186"/>
    </row>
    <row r="38" spans="1:12" ht="15" customHeight="1">
      <c r="A38" s="607">
        <v>25</v>
      </c>
      <c r="B38" s="608" t="s">
        <v>18</v>
      </c>
      <c r="C38" s="605">
        <v>0.18649781709149424</v>
      </c>
      <c r="D38" s="605">
        <v>0.17566284822813322</v>
      </c>
      <c r="E38" s="605">
        <v>0.14179100988002749</v>
      </c>
      <c r="F38" s="605">
        <v>0.22944063462933986</v>
      </c>
      <c r="G38" s="606">
        <v>0.23356483162341174</v>
      </c>
      <c r="H38" s="587"/>
      <c r="I38" s="619">
        <v>0</v>
      </c>
      <c r="J38" s="605">
        <v>0</v>
      </c>
      <c r="K38" s="605">
        <v>0</v>
      </c>
      <c r="L38" s="606">
        <v>0.23986056984534382</v>
      </c>
    </row>
    <row r="39" spans="1:12" ht="15" customHeight="1">
      <c r="A39" s="607">
        <v>26</v>
      </c>
      <c r="B39" s="608" t="s">
        <v>19</v>
      </c>
      <c r="C39" s="605">
        <v>0.81224445482787488</v>
      </c>
      <c r="D39" s="605">
        <v>0.82294881618076454</v>
      </c>
      <c r="E39" s="605">
        <v>0.8672736980394059</v>
      </c>
      <c r="F39" s="605">
        <v>0.8725994251275061</v>
      </c>
      <c r="G39" s="606">
        <v>0.82265855717587244</v>
      </c>
      <c r="H39" s="587"/>
      <c r="I39" s="619">
        <v>0</v>
      </c>
      <c r="J39" s="605">
        <v>0</v>
      </c>
      <c r="K39" s="605">
        <v>0</v>
      </c>
      <c r="L39" s="606">
        <v>0.82241868220025982</v>
      </c>
    </row>
    <row r="40" spans="1:12" ht="15" customHeight="1">
      <c r="A40" s="607">
        <v>27</v>
      </c>
      <c r="B40" s="576" t="s">
        <v>20</v>
      </c>
      <c r="C40" s="605">
        <v>8.5462898938072226E-2</v>
      </c>
      <c r="D40" s="605">
        <v>7.2200659272914872E-2</v>
      </c>
      <c r="E40" s="605">
        <v>0.11410500089657986</v>
      </c>
      <c r="F40" s="605">
        <v>0.11550399693366714</v>
      </c>
      <c r="G40" s="606">
        <v>0.13373347923727477</v>
      </c>
      <c r="H40" s="587"/>
      <c r="I40" s="619">
        <v>0</v>
      </c>
      <c r="J40" s="605">
        <v>0</v>
      </c>
      <c r="K40" s="605">
        <v>0</v>
      </c>
      <c r="L40" s="606">
        <v>0.13827493291845397</v>
      </c>
    </row>
    <row r="41" spans="1:12" ht="15" customHeight="1">
      <c r="A41" s="609"/>
      <c r="B41" s="597" t="s">
        <v>356</v>
      </c>
      <c r="C41" s="185"/>
      <c r="D41" s="185"/>
      <c r="E41" s="185"/>
      <c r="F41" s="185"/>
      <c r="G41" s="186"/>
      <c r="I41" s="575"/>
      <c r="J41" s="185"/>
      <c r="K41" s="185"/>
      <c r="L41" s="186"/>
    </row>
    <row r="42" spans="1:12" ht="15" customHeight="1">
      <c r="A42" s="607">
        <v>28</v>
      </c>
      <c r="B42" s="610" t="s">
        <v>340</v>
      </c>
      <c r="C42" s="601">
        <v>156344789.53587165</v>
      </c>
      <c r="D42" s="601">
        <v>145279902.83064514</v>
      </c>
      <c r="E42" s="601">
        <v>179949941.91</v>
      </c>
      <c r="F42" s="601">
        <v>204757983.64492309</v>
      </c>
      <c r="G42" s="602">
        <v>208793833.81333333</v>
      </c>
      <c r="H42" s="583"/>
      <c r="I42" s="618">
        <v>0</v>
      </c>
      <c r="J42" s="601">
        <v>0</v>
      </c>
      <c r="K42" s="601">
        <v>0</v>
      </c>
      <c r="L42" s="602">
        <v>208793833.81333333</v>
      </c>
    </row>
    <row r="43" spans="1:12">
      <c r="A43" s="607">
        <v>29</v>
      </c>
      <c r="B43" s="608" t="s">
        <v>341</v>
      </c>
      <c r="C43" s="601">
        <v>77842734.023524895</v>
      </c>
      <c r="D43" s="601">
        <v>76858391.632571444</v>
      </c>
      <c r="E43" s="601">
        <v>98455482.271128699</v>
      </c>
      <c r="F43" s="601">
        <v>105395197.70745748</v>
      </c>
      <c r="G43" s="602">
        <v>96949661.88179636</v>
      </c>
      <c r="H43" s="583"/>
      <c r="I43" s="618">
        <v>0</v>
      </c>
      <c r="J43" s="601">
        <v>0</v>
      </c>
      <c r="K43" s="601">
        <v>0</v>
      </c>
      <c r="L43" s="602">
        <v>95976842.21607703</v>
      </c>
    </row>
    <row r="44" spans="1:12">
      <c r="A44" s="339">
        <v>30</v>
      </c>
      <c r="B44" s="611" t="s">
        <v>339</v>
      </c>
      <c r="C44" s="605">
        <v>2.0084699169048021</v>
      </c>
      <c r="D44" s="605">
        <v>1.8902282463204405</v>
      </c>
      <c r="E44" s="605">
        <v>1.8277290178158918</v>
      </c>
      <c r="F44" s="605">
        <v>1.9427638839225305</v>
      </c>
      <c r="G44" s="606">
        <v>2.1536313769500341</v>
      </c>
      <c r="H44" s="587"/>
      <c r="I44" s="619">
        <v>0</v>
      </c>
      <c r="J44" s="605">
        <v>0</v>
      </c>
      <c r="K44" s="605">
        <v>0</v>
      </c>
      <c r="L44" s="606">
        <v>2.1754605485275946</v>
      </c>
    </row>
    <row r="45" spans="1:12">
      <c r="A45" s="339"/>
      <c r="B45" s="597" t="s">
        <v>453</v>
      </c>
      <c r="C45" s="185"/>
      <c r="D45" s="185"/>
      <c r="E45" s="185"/>
      <c r="F45" s="185"/>
      <c r="G45" s="186"/>
      <c r="I45" s="575"/>
      <c r="J45" s="185"/>
      <c r="K45" s="185"/>
      <c r="L45" s="186"/>
    </row>
    <row r="46" spans="1:12">
      <c r="A46" s="339">
        <v>31</v>
      </c>
      <c r="B46" s="611" t="s">
        <v>460</v>
      </c>
      <c r="C46" s="612">
        <v>757366955.61842501</v>
      </c>
      <c r="D46" s="612">
        <v>756453741.06238019</v>
      </c>
      <c r="E46" s="612">
        <v>653450288.8239001</v>
      </c>
      <c r="F46" s="612">
        <v>670679166.63150001</v>
      </c>
      <c r="G46" s="613">
        <v>591705016.65999997</v>
      </c>
      <c r="H46" s="581"/>
      <c r="I46" s="620">
        <v>0</v>
      </c>
      <c r="J46" s="612">
        <v>0</v>
      </c>
      <c r="K46" s="612">
        <v>0</v>
      </c>
      <c r="L46" s="613">
        <v>563084519.28600001</v>
      </c>
    </row>
    <row r="47" spans="1:12">
      <c r="A47" s="339">
        <v>32</v>
      </c>
      <c r="B47" s="611" t="s">
        <v>473</v>
      </c>
      <c r="C47" s="612">
        <v>607230507.23608875</v>
      </c>
      <c r="D47" s="612">
        <v>582628263.46379697</v>
      </c>
      <c r="E47" s="612">
        <v>618812095.80938935</v>
      </c>
      <c r="F47" s="612">
        <v>543314399.9514643</v>
      </c>
      <c r="G47" s="613">
        <v>530855886.47866172</v>
      </c>
      <c r="H47" s="581"/>
      <c r="I47" s="620">
        <v>0</v>
      </c>
      <c r="J47" s="612">
        <v>0</v>
      </c>
      <c r="K47" s="612">
        <v>0</v>
      </c>
      <c r="L47" s="613">
        <v>502759252.43444002</v>
      </c>
    </row>
    <row r="48" spans="1:12" ht="15" thickBot="1">
      <c r="A48" s="614">
        <v>33</v>
      </c>
      <c r="B48" s="615" t="s">
        <v>487</v>
      </c>
      <c r="C48" s="616">
        <v>1.2472478681377643</v>
      </c>
      <c r="D48" s="616">
        <v>1.2983471425934081</v>
      </c>
      <c r="E48" s="616">
        <v>1.0559753004976493</v>
      </c>
      <c r="F48" s="616">
        <v>1.2344218498376143</v>
      </c>
      <c r="G48" s="617">
        <v>1.114624574637328</v>
      </c>
      <c r="H48" s="587"/>
      <c r="I48" s="621">
        <v>0</v>
      </c>
      <c r="J48" s="616">
        <v>0</v>
      </c>
      <c r="K48" s="616">
        <v>0</v>
      </c>
      <c r="L48" s="617">
        <v>1.1199883772590071</v>
      </c>
    </row>
    <row r="49" spans="1:7">
      <c r="A49" s="19"/>
    </row>
    <row r="50" spans="1:7" ht="41.4">
      <c r="B50" s="22" t="s">
        <v>945</v>
      </c>
    </row>
    <row r="51" spans="1:7" ht="69">
      <c r="B51" s="223" t="s">
        <v>355</v>
      </c>
      <c r="D51" s="205"/>
      <c r="E51" s="205"/>
      <c r="F51" s="205"/>
      <c r="G51" s="205"/>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67" sqref="C67"/>
    </sheetView>
  </sheetViews>
  <sheetFormatPr defaultColWidth="9.109375" defaultRowHeight="12"/>
  <cols>
    <col min="1" max="1" width="11.88671875" style="345" bestFit="1" customWidth="1"/>
    <col min="2" max="2" width="105.109375" style="345" bestFit="1" customWidth="1"/>
    <col min="3" max="3" width="13.88671875" style="345" bestFit="1" customWidth="1"/>
    <col min="4" max="4" width="15.5546875" style="345" bestFit="1" customWidth="1"/>
    <col min="5" max="5" width="17.44140625" style="345" bestFit="1" customWidth="1"/>
    <col min="6" max="6" width="15.88671875" style="345" bestFit="1" customWidth="1"/>
    <col min="7" max="7" width="30.44140625" style="345" customWidth="1"/>
    <col min="8" max="8" width="15.5546875" style="345" bestFit="1" customWidth="1"/>
    <col min="9" max="16384" width="9.109375" style="345"/>
  </cols>
  <sheetData>
    <row r="1" spans="1:8" ht="13.8">
      <c r="A1" s="344" t="s">
        <v>108</v>
      </c>
      <c r="B1" s="287" t="str">
        <f>Info!C2</f>
        <v>სს "ხალიკ ბანკი საქართველო"</v>
      </c>
    </row>
    <row r="2" spans="1:8">
      <c r="A2" s="346" t="s">
        <v>109</v>
      </c>
      <c r="B2" s="348">
        <f>'1. key ratios'!B2</f>
        <v>45473</v>
      </c>
    </row>
    <row r="3" spans="1:8">
      <c r="A3" s="347" t="s">
        <v>493</v>
      </c>
    </row>
    <row r="5" spans="1:8">
      <c r="A5" s="837" t="s">
        <v>494</v>
      </c>
      <c r="B5" s="838"/>
      <c r="C5" s="843" t="s">
        <v>495</v>
      </c>
      <c r="D5" s="844"/>
      <c r="E5" s="844"/>
      <c r="F5" s="844"/>
      <c r="G5" s="844"/>
      <c r="H5" s="845"/>
    </row>
    <row r="6" spans="1:8">
      <c r="A6" s="839"/>
      <c r="B6" s="840"/>
      <c r="C6" s="846"/>
      <c r="D6" s="847"/>
      <c r="E6" s="847"/>
      <c r="F6" s="847"/>
      <c r="G6" s="847"/>
      <c r="H6" s="848"/>
    </row>
    <row r="7" spans="1:8" ht="24">
      <c r="A7" s="841"/>
      <c r="B7" s="842"/>
      <c r="C7" s="440" t="s">
        <v>496</v>
      </c>
      <c r="D7" s="440" t="s">
        <v>497</v>
      </c>
      <c r="E7" s="440" t="s">
        <v>498</v>
      </c>
      <c r="F7" s="440" t="s">
        <v>499</v>
      </c>
      <c r="G7" s="441" t="s">
        <v>679</v>
      </c>
      <c r="H7" s="440" t="s">
        <v>66</v>
      </c>
    </row>
    <row r="8" spans="1:8">
      <c r="A8" s="436">
        <v>1</v>
      </c>
      <c r="B8" s="435" t="s">
        <v>134</v>
      </c>
      <c r="C8" s="733">
        <v>34444168.190000005</v>
      </c>
      <c r="D8" s="733">
        <v>6194539.975240157</v>
      </c>
      <c r="E8" s="733">
        <v>5922356.4891702849</v>
      </c>
      <c r="F8" s="733">
        <v>0</v>
      </c>
      <c r="G8" s="733">
        <v>0</v>
      </c>
      <c r="H8" s="433">
        <f t="shared" ref="H8:H20" si="0">SUM(C8:G8)</f>
        <v>46561064.654410444</v>
      </c>
    </row>
    <row r="9" spans="1:8">
      <c r="A9" s="436">
        <v>2</v>
      </c>
      <c r="B9" s="435" t="s">
        <v>135</v>
      </c>
      <c r="C9" s="733">
        <v>0</v>
      </c>
      <c r="D9" s="733">
        <v>0</v>
      </c>
      <c r="E9" s="733">
        <v>0</v>
      </c>
      <c r="F9" s="733">
        <v>0</v>
      </c>
      <c r="G9" s="733">
        <v>0</v>
      </c>
      <c r="H9" s="433">
        <f t="shared" si="0"/>
        <v>0</v>
      </c>
    </row>
    <row r="10" spans="1:8">
      <c r="A10" s="436">
        <v>3</v>
      </c>
      <c r="B10" s="435" t="s">
        <v>136</v>
      </c>
      <c r="C10" s="733">
        <v>0</v>
      </c>
      <c r="D10" s="733">
        <v>0</v>
      </c>
      <c r="E10" s="733">
        <v>0</v>
      </c>
      <c r="F10" s="733">
        <v>0</v>
      </c>
      <c r="G10" s="733">
        <v>0</v>
      </c>
      <c r="H10" s="433">
        <f t="shared" si="0"/>
        <v>0</v>
      </c>
    </row>
    <row r="11" spans="1:8">
      <c r="A11" s="436">
        <v>4</v>
      </c>
      <c r="B11" s="435" t="s">
        <v>137</v>
      </c>
      <c r="C11" s="733">
        <v>0</v>
      </c>
      <c r="D11" s="733">
        <v>0</v>
      </c>
      <c r="E11" s="733">
        <v>0</v>
      </c>
      <c r="F11" s="733">
        <v>0</v>
      </c>
      <c r="G11" s="733">
        <v>0</v>
      </c>
      <c r="H11" s="433">
        <f t="shared" si="0"/>
        <v>0</v>
      </c>
    </row>
    <row r="12" spans="1:8">
      <c r="A12" s="436">
        <v>5</v>
      </c>
      <c r="B12" s="435" t="s">
        <v>949</v>
      </c>
      <c r="C12" s="733">
        <v>0</v>
      </c>
      <c r="D12" s="733">
        <v>0</v>
      </c>
      <c r="E12" s="733">
        <v>0</v>
      </c>
      <c r="F12" s="733">
        <v>0</v>
      </c>
      <c r="G12" s="733">
        <v>0</v>
      </c>
      <c r="H12" s="433">
        <f t="shared" si="0"/>
        <v>0</v>
      </c>
    </row>
    <row r="13" spans="1:8">
      <c r="A13" s="436">
        <v>6</v>
      </c>
      <c r="B13" s="435" t="s">
        <v>138</v>
      </c>
      <c r="C13" s="733">
        <v>64236408.660000004</v>
      </c>
      <c r="D13" s="733">
        <v>42155585.43</v>
      </c>
      <c r="E13" s="733">
        <v>0</v>
      </c>
      <c r="F13" s="733">
        <v>845804.81000000238</v>
      </c>
      <c r="G13" s="733">
        <v>0</v>
      </c>
      <c r="H13" s="433">
        <f t="shared" si="0"/>
        <v>107237798.90000001</v>
      </c>
    </row>
    <row r="14" spans="1:8">
      <c r="A14" s="436">
        <v>7</v>
      </c>
      <c r="B14" s="435" t="s">
        <v>71</v>
      </c>
      <c r="C14" s="733">
        <v>0</v>
      </c>
      <c r="D14" s="733">
        <v>59477038.247225896</v>
      </c>
      <c r="E14" s="733">
        <v>71490736.419438422</v>
      </c>
      <c r="F14" s="733">
        <v>311419.12394845096</v>
      </c>
      <c r="G14" s="733">
        <v>313004847.25869244</v>
      </c>
      <c r="H14" s="433">
        <f t="shared" si="0"/>
        <v>444284041.0493052</v>
      </c>
    </row>
    <row r="15" spans="1:8">
      <c r="A15" s="436">
        <v>8</v>
      </c>
      <c r="B15" s="437" t="s">
        <v>72</v>
      </c>
      <c r="C15" s="733">
        <v>0</v>
      </c>
      <c r="D15" s="733">
        <v>7800072.3067229195</v>
      </c>
      <c r="E15" s="733">
        <v>30646269.639878757</v>
      </c>
      <c r="F15" s="733">
        <v>3543525.9984634174</v>
      </c>
      <c r="G15" s="733">
        <v>116698417.35692114</v>
      </c>
      <c r="H15" s="433">
        <f t="shared" si="0"/>
        <v>158688285.30198622</v>
      </c>
    </row>
    <row r="16" spans="1:8">
      <c r="A16" s="436">
        <v>9</v>
      </c>
      <c r="B16" s="435" t="s">
        <v>950</v>
      </c>
      <c r="C16" s="733">
        <v>0</v>
      </c>
      <c r="D16" s="733">
        <v>0</v>
      </c>
      <c r="E16" s="733">
        <v>0</v>
      </c>
      <c r="F16" s="733">
        <v>0</v>
      </c>
      <c r="G16" s="733">
        <v>0</v>
      </c>
      <c r="H16" s="433">
        <f t="shared" si="0"/>
        <v>0</v>
      </c>
    </row>
    <row r="17" spans="1:8">
      <c r="A17" s="436">
        <v>10</v>
      </c>
      <c r="B17" s="439" t="s">
        <v>514</v>
      </c>
      <c r="C17" s="733">
        <v>0</v>
      </c>
      <c r="D17" s="733">
        <v>390770.8896207544</v>
      </c>
      <c r="E17" s="733">
        <v>4847344.1650970932</v>
      </c>
      <c r="F17" s="733">
        <v>400540.10261877376</v>
      </c>
      <c r="G17" s="733">
        <v>23719482.662357032</v>
      </c>
      <c r="H17" s="433">
        <f t="shared" si="0"/>
        <v>29358137.819693655</v>
      </c>
    </row>
    <row r="18" spans="1:8">
      <c r="A18" s="436">
        <v>11</v>
      </c>
      <c r="B18" s="435" t="s">
        <v>68</v>
      </c>
      <c r="C18" s="733">
        <v>0</v>
      </c>
      <c r="D18" s="733">
        <v>0</v>
      </c>
      <c r="E18" s="733">
        <v>0</v>
      </c>
      <c r="F18" s="733">
        <v>0</v>
      </c>
      <c r="G18" s="733">
        <v>0</v>
      </c>
      <c r="H18" s="433">
        <f t="shared" si="0"/>
        <v>0</v>
      </c>
    </row>
    <row r="19" spans="1:8">
      <c r="A19" s="436">
        <v>12</v>
      </c>
      <c r="B19" s="435" t="s">
        <v>69</v>
      </c>
      <c r="C19" s="733">
        <v>0</v>
      </c>
      <c r="D19" s="733">
        <v>0</v>
      </c>
      <c r="E19" s="733">
        <v>0</v>
      </c>
      <c r="F19" s="733">
        <v>0</v>
      </c>
      <c r="G19" s="733">
        <v>0</v>
      </c>
      <c r="H19" s="433">
        <f t="shared" si="0"/>
        <v>0</v>
      </c>
    </row>
    <row r="20" spans="1:8">
      <c r="A20" s="438">
        <v>13</v>
      </c>
      <c r="B20" s="437" t="s">
        <v>70</v>
      </c>
      <c r="C20" s="733">
        <v>0</v>
      </c>
      <c r="D20" s="733">
        <v>0</v>
      </c>
      <c r="E20" s="733">
        <v>0</v>
      </c>
      <c r="F20" s="733">
        <v>0</v>
      </c>
      <c r="G20" s="733">
        <v>0</v>
      </c>
      <c r="H20" s="433">
        <f t="shared" si="0"/>
        <v>0</v>
      </c>
    </row>
    <row r="21" spans="1:8">
      <c r="A21" s="436">
        <v>14</v>
      </c>
      <c r="B21" s="435" t="s">
        <v>500</v>
      </c>
      <c r="C21" s="733">
        <v>16164604.550000001</v>
      </c>
      <c r="D21" s="733">
        <v>17969444.482341286</v>
      </c>
      <c r="E21" s="733">
        <v>8432148.3914625868</v>
      </c>
      <c r="F21" s="733">
        <v>752136.07355940365</v>
      </c>
      <c r="G21" s="733">
        <v>102655017.62188376</v>
      </c>
      <c r="H21" s="433">
        <f>SUM(C21:G21)</f>
        <v>145973351.11924705</v>
      </c>
    </row>
    <row r="22" spans="1:8">
      <c r="A22" s="434">
        <v>15</v>
      </c>
      <c r="B22" s="433" t="s">
        <v>66</v>
      </c>
      <c r="C22" s="433">
        <f>SUM(C18:C21)+SUM(C8:C16)</f>
        <v>114845181.40000001</v>
      </c>
      <c r="D22" s="433">
        <f t="shared" ref="D22:H22" si="1">SUM(D18:D21)+SUM(D8:D16)</f>
        <v>133596680.44153027</v>
      </c>
      <c r="E22" s="433">
        <f t="shared" si="1"/>
        <v>116491510.93995005</v>
      </c>
      <c r="F22" s="433">
        <f t="shared" si="1"/>
        <v>5452886.0059712743</v>
      </c>
      <c r="G22" s="433">
        <f t="shared" si="1"/>
        <v>532358282.23749733</v>
      </c>
      <c r="H22" s="433">
        <f t="shared" si="1"/>
        <v>902744541.02494895</v>
      </c>
    </row>
    <row r="26" spans="1:8" ht="36">
      <c r="B26" s="365"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70" zoomScaleNormal="70" workbookViewId="0">
      <selection activeCell="C67" sqref="C67"/>
    </sheetView>
  </sheetViews>
  <sheetFormatPr defaultColWidth="9.109375" defaultRowHeight="12"/>
  <cols>
    <col min="1" max="1" width="11.88671875" style="349" bestFit="1" customWidth="1"/>
    <col min="2" max="2" width="86.88671875" style="345" customWidth="1"/>
    <col min="3" max="4" width="31.5546875" style="345" customWidth="1"/>
    <col min="5" max="5" width="16.44140625" style="351" bestFit="1" customWidth="1"/>
    <col min="6" max="6" width="14.33203125" style="351" bestFit="1" customWidth="1"/>
    <col min="7" max="7" width="20" style="345" bestFit="1" customWidth="1"/>
    <col min="8" max="8" width="25.109375" style="345" bestFit="1" customWidth="1"/>
    <col min="9" max="16384" width="9.109375" style="345"/>
  </cols>
  <sheetData>
    <row r="1" spans="1:8" ht="13.8">
      <c r="A1" s="344" t="s">
        <v>108</v>
      </c>
      <c r="B1" s="287" t="str">
        <f>Info!C2</f>
        <v>სს "ხალიკ ბანკი საქართველო"</v>
      </c>
      <c r="C1" s="454"/>
      <c r="D1" s="454"/>
      <c r="E1" s="454"/>
      <c r="F1" s="454"/>
      <c r="G1" s="454"/>
      <c r="H1" s="454"/>
    </row>
    <row r="2" spans="1:8">
      <c r="A2" s="346" t="s">
        <v>109</v>
      </c>
      <c r="B2" s="348">
        <f>'1. key ratios'!B2</f>
        <v>45473</v>
      </c>
      <c r="C2" s="454"/>
      <c r="D2" s="454"/>
      <c r="E2" s="454"/>
      <c r="F2" s="454"/>
      <c r="G2" s="454"/>
      <c r="H2" s="454"/>
    </row>
    <row r="3" spans="1:8">
      <c r="A3" s="347" t="s">
        <v>501</v>
      </c>
      <c r="B3" s="454"/>
      <c r="C3" s="454"/>
      <c r="D3" s="454"/>
      <c r="E3" s="454"/>
      <c r="F3" s="454"/>
      <c r="G3" s="454"/>
      <c r="H3" s="454"/>
    </row>
    <row r="4" spans="1:8">
      <c r="A4" s="455"/>
      <c r="B4" s="454"/>
      <c r="C4" s="453" t="s">
        <v>502</v>
      </c>
      <c r="D4" s="453" t="s">
        <v>503</v>
      </c>
      <c r="E4" s="453" t="s">
        <v>504</v>
      </c>
      <c r="F4" s="453" t="s">
        <v>505</v>
      </c>
      <c r="G4" s="453" t="s">
        <v>506</v>
      </c>
      <c r="H4" s="453" t="s">
        <v>507</v>
      </c>
    </row>
    <row r="5" spans="1:8" ht="33.9" customHeight="1">
      <c r="A5" s="837" t="s">
        <v>867</v>
      </c>
      <c r="B5" s="838"/>
      <c r="C5" s="851" t="s">
        <v>596</v>
      </c>
      <c r="D5" s="851"/>
      <c r="E5" s="851" t="s">
        <v>866</v>
      </c>
      <c r="F5" s="849" t="s">
        <v>865</v>
      </c>
      <c r="G5" s="849" t="s">
        <v>511</v>
      </c>
      <c r="H5" s="451" t="s">
        <v>864</v>
      </c>
    </row>
    <row r="6" spans="1:8" ht="24">
      <c r="A6" s="841"/>
      <c r="B6" s="842"/>
      <c r="C6" s="452" t="s">
        <v>512</v>
      </c>
      <c r="D6" s="452" t="s">
        <v>513</v>
      </c>
      <c r="E6" s="851"/>
      <c r="F6" s="850"/>
      <c r="G6" s="850"/>
      <c r="H6" s="451" t="s">
        <v>863</v>
      </c>
    </row>
    <row r="7" spans="1:8">
      <c r="A7" s="449">
        <v>1</v>
      </c>
      <c r="B7" s="435" t="s">
        <v>134</v>
      </c>
      <c r="C7" s="734">
        <v>0</v>
      </c>
      <c r="D7" s="734">
        <v>46574429.460000001</v>
      </c>
      <c r="E7" s="735">
        <v>13364.52</v>
      </c>
      <c r="F7" s="735">
        <v>0</v>
      </c>
      <c r="G7" s="734">
        <v>0</v>
      </c>
      <c r="H7" s="442">
        <f t="shared" ref="H7:H20" si="0">C7+D7-E7-F7</f>
        <v>46561064.939999998</v>
      </c>
    </row>
    <row r="8" spans="1:8" ht="14.4" customHeight="1">
      <c r="A8" s="449">
        <v>2</v>
      </c>
      <c r="B8" s="435" t="s">
        <v>135</v>
      </c>
      <c r="C8" s="734">
        <v>0</v>
      </c>
      <c r="D8" s="734">
        <v>0</v>
      </c>
      <c r="E8" s="735">
        <v>0</v>
      </c>
      <c r="F8" s="735">
        <v>0</v>
      </c>
      <c r="G8" s="734">
        <v>0</v>
      </c>
      <c r="H8" s="442">
        <f t="shared" si="0"/>
        <v>0</v>
      </c>
    </row>
    <row r="9" spans="1:8">
      <c r="A9" s="449">
        <v>3</v>
      </c>
      <c r="B9" s="435" t="s">
        <v>136</v>
      </c>
      <c r="C9" s="734">
        <v>0</v>
      </c>
      <c r="D9" s="734">
        <v>0</v>
      </c>
      <c r="E9" s="735">
        <v>0</v>
      </c>
      <c r="F9" s="735">
        <v>0</v>
      </c>
      <c r="G9" s="734">
        <v>0</v>
      </c>
      <c r="H9" s="442">
        <f t="shared" si="0"/>
        <v>0</v>
      </c>
    </row>
    <row r="10" spans="1:8">
      <c r="A10" s="449">
        <v>4</v>
      </c>
      <c r="B10" s="435" t="s">
        <v>137</v>
      </c>
      <c r="C10" s="734">
        <v>0</v>
      </c>
      <c r="D10" s="734">
        <v>0</v>
      </c>
      <c r="E10" s="735">
        <v>0</v>
      </c>
      <c r="F10" s="735">
        <v>0</v>
      </c>
      <c r="G10" s="734">
        <v>0</v>
      </c>
      <c r="H10" s="442">
        <f t="shared" si="0"/>
        <v>0</v>
      </c>
    </row>
    <row r="11" spans="1:8">
      <c r="A11" s="449">
        <v>5</v>
      </c>
      <c r="B11" s="435" t="s">
        <v>949</v>
      </c>
      <c r="C11" s="734">
        <v>0</v>
      </c>
      <c r="D11" s="734">
        <v>0</v>
      </c>
      <c r="E11" s="735">
        <v>0</v>
      </c>
      <c r="F11" s="735">
        <v>0</v>
      </c>
      <c r="G11" s="734">
        <v>0</v>
      </c>
      <c r="H11" s="442">
        <f t="shared" si="0"/>
        <v>0</v>
      </c>
    </row>
    <row r="12" spans="1:8">
      <c r="A12" s="449">
        <v>6</v>
      </c>
      <c r="B12" s="435" t="s">
        <v>138</v>
      </c>
      <c r="C12" s="734">
        <v>0</v>
      </c>
      <c r="D12" s="734">
        <v>107261507.38</v>
      </c>
      <c r="E12" s="735">
        <v>23708.48</v>
      </c>
      <c r="F12" s="735">
        <v>0</v>
      </c>
      <c r="G12" s="734">
        <v>0</v>
      </c>
      <c r="H12" s="442">
        <f t="shared" si="0"/>
        <v>107237798.89999999</v>
      </c>
    </row>
    <row r="13" spans="1:8">
      <c r="A13" s="449">
        <v>7</v>
      </c>
      <c r="B13" s="435" t="s">
        <v>71</v>
      </c>
      <c r="C13" s="734">
        <v>49513415.492758445</v>
      </c>
      <c r="D13" s="734">
        <v>404292830.47654647</v>
      </c>
      <c r="E13" s="735">
        <v>9522204.9199999925</v>
      </c>
      <c r="F13" s="735">
        <v>0</v>
      </c>
      <c r="G13" s="734">
        <v>0</v>
      </c>
      <c r="H13" s="442">
        <f t="shared" si="0"/>
        <v>444284041.0493049</v>
      </c>
    </row>
    <row r="14" spans="1:8">
      <c r="A14" s="449">
        <v>8</v>
      </c>
      <c r="B14" s="437" t="s">
        <v>72</v>
      </c>
      <c r="C14" s="734">
        <v>18391683.592012767</v>
      </c>
      <c r="D14" s="734">
        <v>145265877.12791473</v>
      </c>
      <c r="E14" s="735">
        <v>4969276.1099999966</v>
      </c>
      <c r="F14" s="735">
        <v>0</v>
      </c>
      <c r="G14" s="734">
        <v>0</v>
      </c>
      <c r="H14" s="442">
        <f t="shared" si="0"/>
        <v>158688284.60992751</v>
      </c>
    </row>
    <row r="15" spans="1:8">
      <c r="A15" s="449">
        <v>9</v>
      </c>
      <c r="B15" s="435" t="s">
        <v>950</v>
      </c>
      <c r="C15" s="734">
        <v>0</v>
      </c>
      <c r="D15" s="734">
        <v>0</v>
      </c>
      <c r="E15" s="735">
        <v>0</v>
      </c>
      <c r="F15" s="735">
        <v>0</v>
      </c>
      <c r="G15" s="734">
        <v>0</v>
      </c>
      <c r="H15" s="442">
        <f t="shared" si="0"/>
        <v>0</v>
      </c>
    </row>
    <row r="16" spans="1:8">
      <c r="A16" s="449">
        <v>10</v>
      </c>
      <c r="B16" s="439" t="s">
        <v>514</v>
      </c>
      <c r="C16" s="734">
        <v>38172452.701841056</v>
      </c>
      <c r="D16" s="734">
        <v>0</v>
      </c>
      <c r="E16" s="735">
        <v>8814315.1300000027</v>
      </c>
      <c r="F16" s="735">
        <v>0</v>
      </c>
      <c r="G16" s="734">
        <v>0</v>
      </c>
      <c r="H16" s="442">
        <f t="shared" si="0"/>
        <v>29358137.571841054</v>
      </c>
    </row>
    <row r="17" spans="1:8">
      <c r="A17" s="449">
        <v>11</v>
      </c>
      <c r="B17" s="435" t="s">
        <v>68</v>
      </c>
      <c r="C17" s="734">
        <v>0</v>
      </c>
      <c r="D17" s="734">
        <v>0</v>
      </c>
      <c r="E17" s="735">
        <v>0</v>
      </c>
      <c r="F17" s="735">
        <v>0</v>
      </c>
      <c r="G17" s="734">
        <v>0</v>
      </c>
      <c r="H17" s="442">
        <f t="shared" si="0"/>
        <v>0</v>
      </c>
    </row>
    <row r="18" spans="1:8">
      <c r="A18" s="449">
        <v>12</v>
      </c>
      <c r="B18" s="435" t="s">
        <v>69</v>
      </c>
      <c r="C18" s="734">
        <v>0</v>
      </c>
      <c r="D18" s="734">
        <v>0</v>
      </c>
      <c r="E18" s="735">
        <v>0</v>
      </c>
      <c r="F18" s="735">
        <v>0</v>
      </c>
      <c r="G18" s="734">
        <v>0</v>
      </c>
      <c r="H18" s="442">
        <f t="shared" si="0"/>
        <v>0</v>
      </c>
    </row>
    <row r="19" spans="1:8">
      <c r="A19" s="450">
        <v>13</v>
      </c>
      <c r="B19" s="437" t="s">
        <v>70</v>
      </c>
      <c r="C19" s="734">
        <v>0</v>
      </c>
      <c r="D19" s="734">
        <v>0</v>
      </c>
      <c r="E19" s="735">
        <v>0</v>
      </c>
      <c r="F19" s="735">
        <v>0</v>
      </c>
      <c r="G19" s="734">
        <v>0</v>
      </c>
      <c r="H19" s="442">
        <f t="shared" si="0"/>
        <v>0</v>
      </c>
    </row>
    <row r="20" spans="1:8">
      <c r="A20" s="449">
        <v>14</v>
      </c>
      <c r="B20" s="435" t="s">
        <v>500</v>
      </c>
      <c r="C20" s="734">
        <v>13183774.237182941</v>
      </c>
      <c r="D20" s="734">
        <v>142266988.8447656</v>
      </c>
      <c r="E20" s="735">
        <v>4248299.262967512</v>
      </c>
      <c r="F20" s="735">
        <v>0</v>
      </c>
      <c r="G20" s="734">
        <v>0</v>
      </c>
      <c r="H20" s="442">
        <f t="shared" si="0"/>
        <v>151202463.81898105</v>
      </c>
    </row>
    <row r="21" spans="1:8" s="350" customFormat="1">
      <c r="A21" s="448">
        <v>15</v>
      </c>
      <c r="B21" s="447" t="s">
        <v>66</v>
      </c>
      <c r="C21" s="736">
        <f t="shared" ref="C21:H21" si="1">SUM(C7:C15)+SUM(C17:C20)</f>
        <v>81088873.321954161</v>
      </c>
      <c r="D21" s="736">
        <f t="shared" si="1"/>
        <v>845661633.28922677</v>
      </c>
      <c r="E21" s="736">
        <f t="shared" si="1"/>
        <v>18776853.292967502</v>
      </c>
      <c r="F21" s="736">
        <f t="shared" si="1"/>
        <v>0</v>
      </c>
      <c r="G21" s="736">
        <f t="shared" si="1"/>
        <v>0</v>
      </c>
      <c r="H21" s="442">
        <f t="shared" si="1"/>
        <v>907973653.31821346</v>
      </c>
    </row>
    <row r="22" spans="1:8">
      <c r="A22" s="446">
        <v>16</v>
      </c>
      <c r="B22" s="445" t="s">
        <v>515</v>
      </c>
      <c r="C22" s="734">
        <v>81088873.321954146</v>
      </c>
      <c r="D22" s="734">
        <v>627288168.24922585</v>
      </c>
      <c r="E22" s="735">
        <v>18435583.010000065</v>
      </c>
      <c r="F22" s="735">
        <v>0</v>
      </c>
      <c r="G22" s="734">
        <v>0</v>
      </c>
      <c r="H22" s="442">
        <f>C22+D22-E22-F22</f>
        <v>689941458.56117988</v>
      </c>
    </row>
    <row r="23" spans="1:8">
      <c r="A23" s="446">
        <v>17</v>
      </c>
      <c r="B23" s="445" t="s">
        <v>516</v>
      </c>
      <c r="C23" s="734">
        <v>0</v>
      </c>
      <c r="D23" s="734">
        <v>6776124.5800000001</v>
      </c>
      <c r="E23" s="735">
        <v>7963.28</v>
      </c>
      <c r="F23" s="735">
        <v>0</v>
      </c>
      <c r="G23" s="734">
        <v>0</v>
      </c>
      <c r="H23" s="442">
        <f>C23+D23-E23-F23</f>
        <v>6768161.2999999998</v>
      </c>
    </row>
    <row r="25" spans="1:8">
      <c r="E25" s="345"/>
      <c r="F25" s="345"/>
    </row>
    <row r="26" spans="1:8" ht="42.6" customHeight="1">
      <c r="B26" s="365"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C67" sqref="C67"/>
    </sheetView>
  </sheetViews>
  <sheetFormatPr defaultColWidth="9.109375" defaultRowHeight="12"/>
  <cols>
    <col min="1" max="1" width="11" style="345" bestFit="1" customWidth="1"/>
    <col min="2" max="2" width="93.44140625" style="345" customWidth="1"/>
    <col min="3" max="4" width="35" style="345" customWidth="1"/>
    <col min="5" max="7" width="22" style="345" customWidth="1"/>
    <col min="8" max="8" width="42.33203125" style="345" bestFit="1" customWidth="1"/>
    <col min="9" max="16384" width="9.109375" style="345"/>
  </cols>
  <sheetData>
    <row r="1" spans="1:8" ht="13.8">
      <c r="A1" s="344" t="s">
        <v>108</v>
      </c>
      <c r="B1" s="287" t="str">
        <f>Info!C2</f>
        <v>სს "ხალიკ ბანკი საქართველო"</v>
      </c>
      <c r="C1" s="454"/>
      <c r="D1" s="454"/>
      <c r="E1" s="454"/>
      <c r="F1" s="454"/>
      <c r="G1" s="454"/>
      <c r="H1" s="454"/>
    </row>
    <row r="2" spans="1:8">
      <c r="A2" s="346" t="s">
        <v>109</v>
      </c>
      <c r="B2" s="348">
        <f>'1. key ratios'!B2</f>
        <v>45473</v>
      </c>
      <c r="C2" s="454"/>
      <c r="D2" s="454"/>
      <c r="E2" s="454"/>
      <c r="F2" s="454"/>
      <c r="G2" s="454"/>
      <c r="H2" s="454"/>
    </row>
    <row r="3" spans="1:8">
      <c r="A3" s="347" t="s">
        <v>517</v>
      </c>
      <c r="B3" s="454"/>
      <c r="C3" s="454"/>
      <c r="D3" s="454"/>
      <c r="E3" s="454"/>
      <c r="F3" s="454"/>
      <c r="G3" s="454"/>
      <c r="H3" s="454"/>
    </row>
    <row r="4" spans="1:8">
      <c r="A4" s="454"/>
      <c r="B4" s="454"/>
      <c r="C4" s="453" t="s">
        <v>502</v>
      </c>
      <c r="D4" s="453" t="s">
        <v>503</v>
      </c>
      <c r="E4" s="453" t="s">
        <v>504</v>
      </c>
      <c r="F4" s="453" t="s">
        <v>505</v>
      </c>
      <c r="G4" s="453" t="s">
        <v>506</v>
      </c>
      <c r="H4" s="453" t="s">
        <v>507</v>
      </c>
    </row>
    <row r="5" spans="1:8" ht="41.4" customHeight="1">
      <c r="A5" s="837" t="s">
        <v>869</v>
      </c>
      <c r="B5" s="838"/>
      <c r="C5" s="852" t="s">
        <v>596</v>
      </c>
      <c r="D5" s="853"/>
      <c r="E5" s="849" t="s">
        <v>866</v>
      </c>
      <c r="F5" s="849" t="s">
        <v>865</v>
      </c>
      <c r="G5" s="849" t="s">
        <v>511</v>
      </c>
      <c r="H5" s="451" t="s">
        <v>864</v>
      </c>
    </row>
    <row r="6" spans="1:8" ht="24">
      <c r="A6" s="841"/>
      <c r="B6" s="842"/>
      <c r="C6" s="452" t="s">
        <v>512</v>
      </c>
      <c r="D6" s="452" t="s">
        <v>513</v>
      </c>
      <c r="E6" s="850"/>
      <c r="F6" s="850"/>
      <c r="G6" s="850"/>
      <c r="H6" s="451" t="s">
        <v>863</v>
      </c>
    </row>
    <row r="7" spans="1:8">
      <c r="A7" s="443">
        <v>1</v>
      </c>
      <c r="B7" s="458" t="s">
        <v>518</v>
      </c>
      <c r="C7" s="734">
        <v>1017338.6424388277</v>
      </c>
      <c r="D7" s="734">
        <v>56576567.494494498</v>
      </c>
      <c r="E7" s="734">
        <v>373900.47000000009</v>
      </c>
      <c r="F7" s="734">
        <v>0</v>
      </c>
      <c r="G7" s="734">
        <v>0</v>
      </c>
      <c r="H7" s="442">
        <f t="shared" ref="H7:H34" si="0">C7+D7-E7-F7</f>
        <v>57220005.666933328</v>
      </c>
    </row>
    <row r="8" spans="1:8">
      <c r="A8" s="443">
        <v>2</v>
      </c>
      <c r="B8" s="458" t="s">
        <v>519</v>
      </c>
      <c r="C8" s="734">
        <v>2647010.9951525889</v>
      </c>
      <c r="D8" s="734">
        <v>137559822.99976599</v>
      </c>
      <c r="E8" s="734">
        <v>1428955.6799999981</v>
      </c>
      <c r="F8" s="734">
        <v>0</v>
      </c>
      <c r="G8" s="734">
        <v>0</v>
      </c>
      <c r="H8" s="442">
        <f t="shared" si="0"/>
        <v>138777878.31491858</v>
      </c>
    </row>
    <row r="9" spans="1:8">
      <c r="A9" s="443">
        <v>3</v>
      </c>
      <c r="B9" s="458" t="s">
        <v>868</v>
      </c>
      <c r="C9" s="734">
        <v>0</v>
      </c>
      <c r="D9" s="734">
        <v>0</v>
      </c>
      <c r="E9" s="734">
        <v>0</v>
      </c>
      <c r="F9" s="734">
        <v>0</v>
      </c>
      <c r="G9" s="734">
        <v>0</v>
      </c>
      <c r="H9" s="442">
        <f t="shared" si="0"/>
        <v>0</v>
      </c>
    </row>
    <row r="10" spans="1:8">
      <c r="A10" s="443">
        <v>4</v>
      </c>
      <c r="B10" s="458" t="s">
        <v>520</v>
      </c>
      <c r="C10" s="734">
        <v>4303141.8703270471</v>
      </c>
      <c r="D10" s="734">
        <v>29204984.542813648</v>
      </c>
      <c r="E10" s="734">
        <v>461733.68999999983</v>
      </c>
      <c r="F10" s="734">
        <v>0</v>
      </c>
      <c r="G10" s="734">
        <v>0</v>
      </c>
      <c r="H10" s="442">
        <f t="shared" si="0"/>
        <v>33046392.723140694</v>
      </c>
    </row>
    <row r="11" spans="1:8">
      <c r="A11" s="443">
        <v>5</v>
      </c>
      <c r="B11" s="458" t="s">
        <v>521</v>
      </c>
      <c r="C11" s="734">
        <v>15734492.67430811</v>
      </c>
      <c r="D11" s="734">
        <v>105865418.91613464</v>
      </c>
      <c r="E11" s="734">
        <v>1426107.4900000007</v>
      </c>
      <c r="F11" s="734">
        <v>0</v>
      </c>
      <c r="G11" s="734">
        <v>0</v>
      </c>
      <c r="H11" s="442">
        <f t="shared" si="0"/>
        <v>120173804.10044275</v>
      </c>
    </row>
    <row r="12" spans="1:8">
      <c r="A12" s="443">
        <v>6</v>
      </c>
      <c r="B12" s="458" t="s">
        <v>522</v>
      </c>
      <c r="C12" s="734">
        <v>384017.0187052433</v>
      </c>
      <c r="D12" s="734">
        <v>20460426.993089166</v>
      </c>
      <c r="E12" s="734">
        <v>177020.7099999999</v>
      </c>
      <c r="F12" s="734">
        <v>0</v>
      </c>
      <c r="G12" s="734">
        <v>0</v>
      </c>
      <c r="H12" s="442">
        <f t="shared" si="0"/>
        <v>20667423.30179441</v>
      </c>
    </row>
    <row r="13" spans="1:8">
      <c r="A13" s="443">
        <v>7</v>
      </c>
      <c r="B13" s="458" t="s">
        <v>523</v>
      </c>
      <c r="C13" s="734">
        <v>5331162.8860890074</v>
      </c>
      <c r="D13" s="734">
        <v>2243604.4527581101</v>
      </c>
      <c r="E13" s="734">
        <v>988341.82000000007</v>
      </c>
      <c r="F13" s="734">
        <v>0</v>
      </c>
      <c r="G13" s="734">
        <v>0</v>
      </c>
      <c r="H13" s="442">
        <f t="shared" si="0"/>
        <v>6586425.5188471172</v>
      </c>
    </row>
    <row r="14" spans="1:8">
      <c r="A14" s="443">
        <v>8</v>
      </c>
      <c r="B14" s="458" t="s">
        <v>524</v>
      </c>
      <c r="C14" s="734">
        <v>114994.20341706779</v>
      </c>
      <c r="D14" s="734">
        <v>6302877.2698686747</v>
      </c>
      <c r="E14" s="734">
        <v>37368.07</v>
      </c>
      <c r="F14" s="734">
        <v>0</v>
      </c>
      <c r="G14" s="734">
        <v>0</v>
      </c>
      <c r="H14" s="442">
        <f t="shared" si="0"/>
        <v>6380503.4032857418</v>
      </c>
    </row>
    <row r="15" spans="1:8">
      <c r="A15" s="443">
        <v>9</v>
      </c>
      <c r="B15" s="458" t="s">
        <v>525</v>
      </c>
      <c r="C15" s="734">
        <v>3245341.6496694693</v>
      </c>
      <c r="D15" s="734">
        <v>1466826.1407802589</v>
      </c>
      <c r="E15" s="734">
        <v>21529.47</v>
      </c>
      <c r="F15" s="734">
        <v>0</v>
      </c>
      <c r="G15" s="734">
        <v>0</v>
      </c>
      <c r="H15" s="442">
        <f t="shared" si="0"/>
        <v>4690638.3204497285</v>
      </c>
    </row>
    <row r="16" spans="1:8">
      <c r="A16" s="443">
        <v>10</v>
      </c>
      <c r="B16" s="458" t="s">
        <v>526</v>
      </c>
      <c r="C16" s="734">
        <v>0</v>
      </c>
      <c r="D16" s="734">
        <v>1207136.2224037927</v>
      </c>
      <c r="E16" s="734">
        <v>8084.1900000000005</v>
      </c>
      <c r="F16" s="734">
        <v>0</v>
      </c>
      <c r="G16" s="734">
        <v>0</v>
      </c>
      <c r="H16" s="442">
        <f t="shared" si="0"/>
        <v>1199052.0324037927</v>
      </c>
    </row>
    <row r="17" spans="1:9">
      <c r="A17" s="443">
        <v>11</v>
      </c>
      <c r="B17" s="458" t="s">
        <v>527</v>
      </c>
      <c r="C17" s="734">
        <v>34190.561548408317</v>
      </c>
      <c r="D17" s="734">
        <v>12713515.088026388</v>
      </c>
      <c r="E17" s="734">
        <v>36580.509999999995</v>
      </c>
      <c r="F17" s="734">
        <v>0</v>
      </c>
      <c r="G17" s="734">
        <v>0</v>
      </c>
      <c r="H17" s="442">
        <f t="shared" si="0"/>
        <v>12711125.139574796</v>
      </c>
    </row>
    <row r="18" spans="1:9">
      <c r="A18" s="443">
        <v>12</v>
      </c>
      <c r="B18" s="458" t="s">
        <v>528</v>
      </c>
      <c r="C18" s="734">
        <v>5873862.1298413109</v>
      </c>
      <c r="D18" s="734">
        <v>56629417.189457782</v>
      </c>
      <c r="E18" s="734">
        <v>1953651.1300000013</v>
      </c>
      <c r="F18" s="734">
        <v>0</v>
      </c>
      <c r="G18" s="734">
        <v>0</v>
      </c>
      <c r="H18" s="442">
        <f t="shared" si="0"/>
        <v>60549628.189299092</v>
      </c>
    </row>
    <row r="19" spans="1:9">
      <c r="A19" s="443">
        <v>13</v>
      </c>
      <c r="B19" s="458" t="s">
        <v>529</v>
      </c>
      <c r="C19" s="734">
        <v>10015512.955140764</v>
      </c>
      <c r="D19" s="734">
        <v>34897420.191741094</v>
      </c>
      <c r="E19" s="734">
        <v>2462874.1299999971</v>
      </c>
      <c r="F19" s="734">
        <v>0</v>
      </c>
      <c r="G19" s="734">
        <v>0</v>
      </c>
      <c r="H19" s="442">
        <f t="shared" si="0"/>
        <v>42450059.016881861</v>
      </c>
    </row>
    <row r="20" spans="1:9">
      <c r="A20" s="443">
        <v>14</v>
      </c>
      <c r="B20" s="458" t="s">
        <v>530</v>
      </c>
      <c r="C20" s="734">
        <v>8203583.1780205788</v>
      </c>
      <c r="D20" s="734">
        <v>88306722.39004907</v>
      </c>
      <c r="E20" s="734">
        <v>1584894.9100000001</v>
      </c>
      <c r="F20" s="734">
        <v>0</v>
      </c>
      <c r="G20" s="734">
        <v>0</v>
      </c>
      <c r="H20" s="442">
        <f t="shared" si="0"/>
        <v>94925410.658069655</v>
      </c>
    </row>
    <row r="21" spans="1:9">
      <c r="A21" s="443">
        <v>15</v>
      </c>
      <c r="B21" s="458" t="s">
        <v>531</v>
      </c>
      <c r="C21" s="734">
        <v>3637054.2524915724</v>
      </c>
      <c r="D21" s="734">
        <v>15698445.440768179</v>
      </c>
      <c r="E21" s="734">
        <v>303471.25</v>
      </c>
      <c r="F21" s="734">
        <v>0</v>
      </c>
      <c r="G21" s="734">
        <v>0</v>
      </c>
      <c r="H21" s="442">
        <f t="shared" si="0"/>
        <v>19032028.44325975</v>
      </c>
    </row>
    <row r="22" spans="1:9">
      <c r="A22" s="443">
        <v>16</v>
      </c>
      <c r="B22" s="458" t="s">
        <v>532</v>
      </c>
      <c r="C22" s="734">
        <v>529.79</v>
      </c>
      <c r="D22" s="734">
        <v>143723.43782127151</v>
      </c>
      <c r="E22" s="734">
        <v>1318.32</v>
      </c>
      <c r="F22" s="734">
        <v>0</v>
      </c>
      <c r="G22" s="734">
        <v>0</v>
      </c>
      <c r="H22" s="442">
        <f t="shared" si="0"/>
        <v>142934.90782127151</v>
      </c>
    </row>
    <row r="23" spans="1:9">
      <c r="A23" s="443">
        <v>17</v>
      </c>
      <c r="B23" s="458" t="s">
        <v>533</v>
      </c>
      <c r="C23" s="734">
        <v>21989.203835405329</v>
      </c>
      <c r="D23" s="734">
        <v>9153763.3671892248</v>
      </c>
      <c r="E23" s="734">
        <v>22637.690000000002</v>
      </c>
      <c r="F23" s="734">
        <v>0</v>
      </c>
      <c r="G23" s="734">
        <v>0</v>
      </c>
      <c r="H23" s="442">
        <f t="shared" si="0"/>
        <v>9153114.8810246307</v>
      </c>
    </row>
    <row r="24" spans="1:9">
      <c r="A24" s="443">
        <v>18</v>
      </c>
      <c r="B24" s="458" t="s">
        <v>534</v>
      </c>
      <c r="C24" s="734">
        <v>0</v>
      </c>
      <c r="D24" s="734">
        <v>3128811.8531772997</v>
      </c>
      <c r="E24" s="734">
        <v>2762.19</v>
      </c>
      <c r="F24" s="734">
        <v>0</v>
      </c>
      <c r="G24" s="734">
        <v>0</v>
      </c>
      <c r="H24" s="442">
        <f t="shared" si="0"/>
        <v>3126049.6631772998</v>
      </c>
    </row>
    <row r="25" spans="1:9">
      <c r="A25" s="443">
        <v>19</v>
      </c>
      <c r="B25" s="458" t="s">
        <v>535</v>
      </c>
      <c r="C25" s="734">
        <v>3396.9629975758298</v>
      </c>
      <c r="D25" s="734">
        <v>2937408.7798976991</v>
      </c>
      <c r="E25" s="734">
        <v>7539.3</v>
      </c>
      <c r="F25" s="734">
        <v>0</v>
      </c>
      <c r="G25" s="734">
        <v>0</v>
      </c>
      <c r="H25" s="442">
        <f t="shared" si="0"/>
        <v>2933266.4428952751</v>
      </c>
    </row>
    <row r="26" spans="1:9">
      <c r="A26" s="443">
        <v>20</v>
      </c>
      <c r="B26" s="458" t="s">
        <v>536</v>
      </c>
      <c r="C26" s="734">
        <v>972863.25380148902</v>
      </c>
      <c r="D26" s="734">
        <v>39909543.474101663</v>
      </c>
      <c r="E26" s="734">
        <v>395315.16000000009</v>
      </c>
      <c r="F26" s="734">
        <v>0</v>
      </c>
      <c r="G26" s="734">
        <v>0</v>
      </c>
      <c r="H26" s="442">
        <f t="shared" si="0"/>
        <v>40487091.567903154</v>
      </c>
      <c r="I26" s="352"/>
    </row>
    <row r="27" spans="1:9">
      <c r="A27" s="443">
        <v>21</v>
      </c>
      <c r="B27" s="458" t="s">
        <v>537</v>
      </c>
      <c r="C27" s="734">
        <v>1000563.1490409478</v>
      </c>
      <c r="D27" s="734">
        <v>374739.3639070912</v>
      </c>
      <c r="E27" s="734">
        <v>11096.14</v>
      </c>
      <c r="F27" s="734">
        <v>0</v>
      </c>
      <c r="G27" s="734">
        <v>0</v>
      </c>
      <c r="H27" s="442">
        <f t="shared" si="0"/>
        <v>1364206.3729480391</v>
      </c>
      <c r="I27" s="352"/>
    </row>
    <row r="28" spans="1:9">
      <c r="A28" s="443">
        <v>22</v>
      </c>
      <c r="B28" s="458" t="s">
        <v>538</v>
      </c>
      <c r="C28" s="734">
        <v>77433.974766757863</v>
      </c>
      <c r="D28" s="734">
        <v>1105913.1302438977</v>
      </c>
      <c r="E28" s="734">
        <v>51108.21</v>
      </c>
      <c r="F28" s="734">
        <v>0</v>
      </c>
      <c r="G28" s="734">
        <v>0</v>
      </c>
      <c r="H28" s="442">
        <f t="shared" si="0"/>
        <v>1132238.8950106555</v>
      </c>
      <c r="I28" s="352"/>
    </row>
    <row r="29" spans="1:9">
      <c r="A29" s="443">
        <v>23</v>
      </c>
      <c r="B29" s="458" t="s">
        <v>539</v>
      </c>
      <c r="C29" s="734">
        <v>8422934.3815255724</v>
      </c>
      <c r="D29" s="734">
        <v>85455373.244853556</v>
      </c>
      <c r="E29" s="734">
        <v>3396220.17</v>
      </c>
      <c r="F29" s="734">
        <v>0</v>
      </c>
      <c r="G29" s="734">
        <v>0</v>
      </c>
      <c r="H29" s="442">
        <f t="shared" si="0"/>
        <v>90482087.45637913</v>
      </c>
      <c r="I29" s="352"/>
    </row>
    <row r="30" spans="1:9">
      <c r="A30" s="443">
        <v>24</v>
      </c>
      <c r="B30" s="458" t="s">
        <v>540</v>
      </c>
      <c r="C30" s="734">
        <v>977484.40028918115</v>
      </c>
      <c r="D30" s="734">
        <v>17604395.298826229</v>
      </c>
      <c r="E30" s="734">
        <v>774166.4</v>
      </c>
      <c r="F30" s="734">
        <v>0</v>
      </c>
      <c r="G30" s="734">
        <v>0</v>
      </c>
      <c r="H30" s="442">
        <f t="shared" si="0"/>
        <v>17807713.299115412</v>
      </c>
      <c r="I30" s="352"/>
    </row>
    <row r="31" spans="1:9">
      <c r="A31" s="443">
        <v>25</v>
      </c>
      <c r="B31" s="458" t="s">
        <v>541</v>
      </c>
      <c r="C31" s="734">
        <v>9069975.188547194</v>
      </c>
      <c r="D31" s="734">
        <v>52177247.807057612</v>
      </c>
      <c r="E31" s="734">
        <v>2545978.9100000034</v>
      </c>
      <c r="F31" s="734">
        <v>0</v>
      </c>
      <c r="G31" s="734">
        <v>0</v>
      </c>
      <c r="H31" s="442">
        <f t="shared" si="0"/>
        <v>58701244.085604802</v>
      </c>
      <c r="I31" s="352"/>
    </row>
    <row r="32" spans="1:9">
      <c r="A32" s="443">
        <v>26</v>
      </c>
      <c r="B32" s="458" t="s">
        <v>542</v>
      </c>
      <c r="C32" s="734">
        <v>0</v>
      </c>
      <c r="D32" s="734">
        <v>0</v>
      </c>
      <c r="E32" s="734">
        <v>0</v>
      </c>
      <c r="F32" s="734">
        <v>0</v>
      </c>
      <c r="G32" s="734">
        <v>0</v>
      </c>
      <c r="H32" s="442">
        <f t="shared" si="0"/>
        <v>0</v>
      </c>
      <c r="I32" s="352"/>
    </row>
    <row r="33" spans="1:9">
      <c r="A33" s="443">
        <v>27</v>
      </c>
      <c r="B33" s="444" t="s">
        <v>99</v>
      </c>
      <c r="C33" s="734">
        <v>0</v>
      </c>
      <c r="D33" s="734">
        <v>64537528.199999988</v>
      </c>
      <c r="E33" s="734">
        <v>304197.28296751197</v>
      </c>
      <c r="F33" s="734">
        <v>0</v>
      </c>
      <c r="G33" s="734">
        <v>0</v>
      </c>
      <c r="H33" s="442">
        <f t="shared" si="0"/>
        <v>64233330.917032473</v>
      </c>
      <c r="I33" s="352"/>
    </row>
    <row r="34" spans="1:9">
      <c r="A34" s="443">
        <v>28</v>
      </c>
      <c r="B34" s="457" t="s">
        <v>66</v>
      </c>
      <c r="C34" s="736">
        <f>SUM(C7:C33)</f>
        <v>81088873.321954116</v>
      </c>
      <c r="D34" s="736">
        <f>SUM(D7:D33)</f>
        <v>845661633.28922677</v>
      </c>
      <c r="E34" s="736">
        <f>SUM(E7:E33)</f>
        <v>18776853.292967513</v>
      </c>
      <c r="F34" s="736">
        <f>SUM(F7:F33)</f>
        <v>0</v>
      </c>
      <c r="G34" s="736">
        <f>SUM(G7:G33)</f>
        <v>0</v>
      </c>
      <c r="H34" s="442">
        <f t="shared" si="0"/>
        <v>907973653.31821334</v>
      </c>
      <c r="I34" s="352"/>
    </row>
    <row r="35" spans="1:9">
      <c r="A35" s="352"/>
      <c r="B35" s="352"/>
      <c r="C35" s="352"/>
      <c r="D35" s="352"/>
      <c r="E35" s="352"/>
      <c r="F35" s="352"/>
      <c r="G35" s="352"/>
      <c r="H35" s="352"/>
      <c r="I35" s="352"/>
    </row>
    <row r="36" spans="1:9">
      <c r="A36" s="352"/>
      <c r="B36" s="353"/>
      <c r="C36" s="352"/>
      <c r="D36" s="352"/>
      <c r="E36" s="352"/>
      <c r="F36" s="352"/>
      <c r="G36" s="352"/>
      <c r="H36" s="352"/>
      <c r="I36" s="352"/>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5" zoomScaleNormal="85" workbookViewId="0">
      <selection activeCell="C67" sqref="C67"/>
    </sheetView>
  </sheetViews>
  <sheetFormatPr defaultColWidth="9.109375" defaultRowHeight="12"/>
  <cols>
    <col min="1" max="1" width="11.88671875" style="345" bestFit="1" customWidth="1"/>
    <col min="2" max="2" width="108" style="345" bestFit="1" customWidth="1"/>
    <col min="3" max="3" width="35.5546875" style="345" customWidth="1"/>
    <col min="4" max="4" width="38.44140625" style="351" customWidth="1"/>
    <col min="5" max="16384" width="9.109375" style="345"/>
  </cols>
  <sheetData>
    <row r="1" spans="1:4" ht="13.8">
      <c r="A1" s="344" t="s">
        <v>108</v>
      </c>
      <c r="B1" s="287" t="str">
        <f>Info!C2</f>
        <v>სს "ხალიკ ბანკი საქართველო"</v>
      </c>
      <c r="D1" s="345"/>
    </row>
    <row r="2" spans="1:4">
      <c r="A2" s="346" t="s">
        <v>109</v>
      </c>
      <c r="B2" s="348">
        <f>'1. key ratios'!B2</f>
        <v>45473</v>
      </c>
      <c r="D2" s="345"/>
    </row>
    <row r="3" spans="1:4">
      <c r="A3" s="347" t="s">
        <v>543</v>
      </c>
      <c r="D3" s="345"/>
    </row>
    <row r="5" spans="1:4">
      <c r="A5" s="854" t="s">
        <v>880</v>
      </c>
      <c r="B5" s="854"/>
      <c r="C5" s="466" t="s">
        <v>562</v>
      </c>
      <c r="D5" s="466" t="s">
        <v>879</v>
      </c>
    </row>
    <row r="6" spans="1:4">
      <c r="A6" s="465">
        <v>1</v>
      </c>
      <c r="B6" s="459" t="s">
        <v>878</v>
      </c>
      <c r="C6" s="737">
        <v>19256845.100000035</v>
      </c>
      <c r="D6" s="737">
        <v>0</v>
      </c>
    </row>
    <row r="7" spans="1:4">
      <c r="A7" s="462">
        <v>2</v>
      </c>
      <c r="B7" s="459" t="s">
        <v>877</v>
      </c>
      <c r="C7" s="737">
        <f>SUM(C8:C9)</f>
        <v>2431399.0186296063</v>
      </c>
      <c r="D7" s="737">
        <f>SUM(D8:D9)</f>
        <v>0</v>
      </c>
    </row>
    <row r="8" spans="1:4">
      <c r="A8" s="464">
        <v>2.1</v>
      </c>
      <c r="B8" s="463" t="s">
        <v>876</v>
      </c>
      <c r="C8" s="737">
        <v>1849160.7297758393</v>
      </c>
      <c r="D8" s="737">
        <v>0</v>
      </c>
    </row>
    <row r="9" spans="1:4">
      <c r="A9" s="464">
        <v>2.2000000000000002</v>
      </c>
      <c r="B9" s="463" t="s">
        <v>875</v>
      </c>
      <c r="C9" s="737">
        <v>582238.28885376698</v>
      </c>
      <c r="D9" s="737">
        <v>0</v>
      </c>
    </row>
    <row r="10" spans="1:4">
      <c r="A10" s="465">
        <v>3</v>
      </c>
      <c r="B10" s="459" t="s">
        <v>874</v>
      </c>
      <c r="C10" s="737">
        <f>SUM(C11:C13)</f>
        <v>3475148.8148030406</v>
      </c>
      <c r="D10" s="737">
        <f>SUM(D11:D13)</f>
        <v>0</v>
      </c>
    </row>
    <row r="11" spans="1:4">
      <c r="A11" s="464">
        <v>3.1</v>
      </c>
      <c r="B11" s="463" t="s">
        <v>544</v>
      </c>
      <c r="C11" s="737">
        <v>0</v>
      </c>
      <c r="D11" s="737">
        <v>0</v>
      </c>
    </row>
    <row r="12" spans="1:4">
      <c r="A12" s="464">
        <v>3.2</v>
      </c>
      <c r="B12" s="463" t="s">
        <v>873</v>
      </c>
      <c r="C12" s="737">
        <v>3388948.1928482559</v>
      </c>
      <c r="D12" s="737">
        <v>0</v>
      </c>
    </row>
    <row r="13" spans="1:4">
      <c r="A13" s="464">
        <v>3.3</v>
      </c>
      <c r="B13" s="463" t="s">
        <v>872</v>
      </c>
      <c r="C13" s="737">
        <v>86200.621954784525</v>
      </c>
      <c r="D13" s="737">
        <v>0</v>
      </c>
    </row>
    <row r="14" spans="1:4">
      <c r="A14" s="462">
        <v>4</v>
      </c>
      <c r="B14" s="461" t="s">
        <v>871</v>
      </c>
      <c r="C14" s="737">
        <v>222487.70617342085</v>
      </c>
      <c r="D14" s="737">
        <v>0</v>
      </c>
    </row>
    <row r="15" spans="1:4">
      <c r="A15" s="460">
        <v>5</v>
      </c>
      <c r="B15" s="459" t="s">
        <v>870</v>
      </c>
      <c r="C15" s="738">
        <f>C6+C7-C10+C14</f>
        <v>18435583.01000002</v>
      </c>
      <c r="D15" s="738">
        <f>D6+D7-D10+D14</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70" zoomScaleNormal="70" workbookViewId="0">
      <selection activeCell="C67" sqref="C67"/>
    </sheetView>
  </sheetViews>
  <sheetFormatPr defaultColWidth="9.109375" defaultRowHeight="12"/>
  <cols>
    <col min="1" max="1" width="11.88671875" style="454" bestFit="1" customWidth="1"/>
    <col min="2" max="2" width="128.88671875" style="454" bestFit="1" customWidth="1"/>
    <col min="3" max="3" width="37" style="454" customWidth="1"/>
    <col min="4" max="4" width="50.5546875" style="454" customWidth="1"/>
    <col min="5" max="16384" width="9.109375" style="454"/>
  </cols>
  <sheetData>
    <row r="1" spans="1:4" ht="13.8">
      <c r="A1" s="344" t="s">
        <v>108</v>
      </c>
      <c r="B1" s="287" t="str">
        <f>Info!C2</f>
        <v>სს "ხალიკ ბანკი საქართველო"</v>
      </c>
    </row>
    <row r="2" spans="1:4">
      <c r="A2" s="346" t="s">
        <v>109</v>
      </c>
      <c r="B2" s="348">
        <f>'1. key ratios'!B2</f>
        <v>45473</v>
      </c>
    </row>
    <row r="3" spans="1:4">
      <c r="A3" s="347" t="s">
        <v>545</v>
      </c>
    </row>
    <row r="4" spans="1:4">
      <c r="A4" s="347"/>
    </row>
    <row r="5" spans="1:4" ht="15" customHeight="1">
      <c r="A5" s="855" t="s">
        <v>546</v>
      </c>
      <c r="B5" s="856"/>
      <c r="C5" s="859" t="s">
        <v>547</v>
      </c>
      <c r="D5" s="859" t="s">
        <v>548</v>
      </c>
    </row>
    <row r="6" spans="1:4">
      <c r="A6" s="857"/>
      <c r="B6" s="858"/>
      <c r="C6" s="859"/>
      <c r="D6" s="859"/>
    </row>
    <row r="7" spans="1:4">
      <c r="A7" s="457">
        <v>1</v>
      </c>
      <c r="B7" s="447" t="s">
        <v>549</v>
      </c>
      <c r="C7" s="734">
        <v>77415472.384059802</v>
      </c>
      <c r="D7" s="467"/>
    </row>
    <row r="8" spans="1:4">
      <c r="A8" s="444">
        <v>2</v>
      </c>
      <c r="B8" s="444" t="s">
        <v>550</v>
      </c>
      <c r="C8" s="734">
        <v>15310037.189431004</v>
      </c>
      <c r="D8" s="467"/>
    </row>
    <row r="9" spans="1:4">
      <c r="A9" s="444">
        <v>3</v>
      </c>
      <c r="B9" s="470" t="s">
        <v>551</v>
      </c>
      <c r="C9" s="734">
        <v>0</v>
      </c>
      <c r="D9" s="467"/>
    </row>
    <row r="10" spans="1:4">
      <c r="A10" s="444">
        <v>4</v>
      </c>
      <c r="B10" s="444" t="s">
        <v>552</v>
      </c>
      <c r="C10" s="734">
        <f>SUM(C11:C17)</f>
        <v>11636636.243490774</v>
      </c>
      <c r="D10" s="467"/>
    </row>
    <row r="11" spans="1:4">
      <c r="A11" s="444">
        <v>5</v>
      </c>
      <c r="B11" s="469" t="s">
        <v>881</v>
      </c>
      <c r="C11" s="734">
        <v>887956.33569950878</v>
      </c>
      <c r="D11" s="467"/>
    </row>
    <row r="12" spans="1:4">
      <c r="A12" s="444">
        <v>6</v>
      </c>
      <c r="B12" s="469" t="s">
        <v>553</v>
      </c>
      <c r="C12" s="734">
        <v>6306730.6927782763</v>
      </c>
      <c r="D12" s="467"/>
    </row>
    <row r="13" spans="1:4">
      <c r="A13" s="444">
        <v>7</v>
      </c>
      <c r="B13" s="469" t="s">
        <v>556</v>
      </c>
      <c r="C13" s="734">
        <v>0</v>
      </c>
      <c r="D13" s="467"/>
    </row>
    <row r="14" spans="1:4">
      <c r="A14" s="444">
        <v>8</v>
      </c>
      <c r="B14" s="469" t="s">
        <v>554</v>
      </c>
      <c r="C14" s="734">
        <v>619772.30256598</v>
      </c>
      <c r="D14" s="735">
        <v>797764.91999999993</v>
      </c>
    </row>
    <row r="15" spans="1:4">
      <c r="A15" s="444">
        <v>9</v>
      </c>
      <c r="B15" s="469" t="s">
        <v>555</v>
      </c>
      <c r="C15" s="734">
        <v>0</v>
      </c>
      <c r="D15" s="735">
        <v>0</v>
      </c>
    </row>
    <row r="16" spans="1:4">
      <c r="A16" s="444">
        <v>10</v>
      </c>
      <c r="B16" s="469" t="s">
        <v>557</v>
      </c>
      <c r="C16" s="734">
        <v>3813391.6595158428</v>
      </c>
      <c r="D16" s="735">
        <v>0</v>
      </c>
    </row>
    <row r="17" spans="1:4">
      <c r="A17" s="444">
        <v>11</v>
      </c>
      <c r="B17" s="469" t="s">
        <v>558</v>
      </c>
      <c r="C17" s="734">
        <v>8785.252931166282</v>
      </c>
      <c r="D17" s="467"/>
    </row>
    <row r="18" spans="1:4">
      <c r="A18" s="457">
        <v>12</v>
      </c>
      <c r="B18" s="468" t="s">
        <v>559</v>
      </c>
      <c r="C18" s="736">
        <f>C7+C8+C9-C10</f>
        <v>81088873.330000028</v>
      </c>
      <c r="D18" s="467"/>
    </row>
    <row r="21" spans="1:4">
      <c r="B21" s="344"/>
    </row>
    <row r="22" spans="1:4">
      <c r="B22" s="346"/>
    </row>
    <row r="23" spans="1:4">
      <c r="B23" s="347"/>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C67" sqref="C67"/>
    </sheetView>
  </sheetViews>
  <sheetFormatPr defaultColWidth="9.109375" defaultRowHeight="12"/>
  <cols>
    <col min="1" max="1" width="11.88671875" style="454" bestFit="1" customWidth="1"/>
    <col min="2" max="2" width="63.88671875" style="454" customWidth="1"/>
    <col min="3" max="3" width="15.5546875" style="454" customWidth="1"/>
    <col min="4" max="18" width="22.33203125" style="454" customWidth="1"/>
    <col min="19" max="19" width="23.33203125" style="454" bestFit="1" customWidth="1"/>
    <col min="20" max="26" width="22.33203125" style="454" customWidth="1"/>
    <col min="27" max="27" width="23.33203125" style="454" bestFit="1" customWidth="1"/>
    <col min="28" max="28" width="20" style="454" customWidth="1"/>
    <col min="29" max="16384" width="9.109375" style="454"/>
  </cols>
  <sheetData>
    <row r="1" spans="1:28" ht="13.8">
      <c r="A1" s="344" t="s">
        <v>108</v>
      </c>
      <c r="B1" s="287" t="str">
        <f>Info!C2</f>
        <v>სს "ხალიკ ბანკი საქართველო"</v>
      </c>
    </row>
    <row r="2" spans="1:28">
      <c r="A2" s="346" t="s">
        <v>109</v>
      </c>
      <c r="B2" s="348">
        <f>'1. key ratios'!B2</f>
        <v>45473</v>
      </c>
      <c r="C2" s="455"/>
    </row>
    <row r="3" spans="1:28">
      <c r="A3" s="347" t="s">
        <v>560</v>
      </c>
    </row>
    <row r="5" spans="1:28" ht="15" customHeight="1">
      <c r="A5" s="860" t="s">
        <v>894</v>
      </c>
      <c r="B5" s="861"/>
      <c r="C5" s="866" t="s">
        <v>893</v>
      </c>
      <c r="D5" s="867"/>
      <c r="E5" s="867"/>
      <c r="F5" s="867"/>
      <c r="G5" s="867"/>
      <c r="H5" s="867"/>
      <c r="I5" s="867"/>
      <c r="J5" s="867"/>
      <c r="K5" s="867"/>
      <c r="L5" s="867"/>
      <c r="M5" s="867"/>
      <c r="N5" s="867"/>
      <c r="O5" s="867"/>
      <c r="P5" s="867"/>
      <c r="Q5" s="867"/>
      <c r="R5" s="867"/>
      <c r="S5" s="867"/>
      <c r="T5" s="484"/>
      <c r="U5" s="484"/>
      <c r="V5" s="484"/>
      <c r="W5" s="484"/>
      <c r="X5" s="484"/>
      <c r="Y5" s="484"/>
      <c r="Z5" s="484"/>
      <c r="AA5" s="483"/>
      <c r="AB5" s="474"/>
    </row>
    <row r="6" spans="1:28">
      <c r="A6" s="862"/>
      <c r="B6" s="863"/>
      <c r="C6" s="868" t="s">
        <v>66</v>
      </c>
      <c r="D6" s="870" t="s">
        <v>892</v>
      </c>
      <c r="E6" s="870"/>
      <c r="F6" s="870"/>
      <c r="G6" s="870"/>
      <c r="H6" s="871" t="s">
        <v>891</v>
      </c>
      <c r="I6" s="872"/>
      <c r="J6" s="872"/>
      <c r="K6" s="873"/>
      <c r="L6" s="482"/>
      <c r="M6" s="874" t="s">
        <v>890</v>
      </c>
      <c r="N6" s="874"/>
      <c r="O6" s="874"/>
      <c r="P6" s="874"/>
      <c r="Q6" s="874"/>
      <c r="R6" s="874"/>
      <c r="S6" s="850"/>
      <c r="T6" s="481"/>
      <c r="U6" s="853" t="s">
        <v>889</v>
      </c>
      <c r="V6" s="853"/>
      <c r="W6" s="853"/>
      <c r="X6" s="853"/>
      <c r="Y6" s="853"/>
      <c r="Z6" s="853"/>
      <c r="AA6" s="851"/>
      <c r="AB6" s="480"/>
    </row>
    <row r="7" spans="1:28" ht="24">
      <c r="A7" s="864"/>
      <c r="B7" s="865"/>
      <c r="C7" s="869"/>
      <c r="D7" s="479"/>
      <c r="E7" s="475" t="s">
        <v>561</v>
      </c>
      <c r="F7" s="451" t="s">
        <v>887</v>
      </c>
      <c r="G7" s="451" t="s">
        <v>888</v>
      </c>
      <c r="H7" s="478"/>
      <c r="I7" s="475" t="s">
        <v>561</v>
      </c>
      <c r="J7" s="451" t="s">
        <v>887</v>
      </c>
      <c r="K7" s="451" t="s">
        <v>888</v>
      </c>
      <c r="L7" s="477"/>
      <c r="M7" s="475" t="s">
        <v>561</v>
      </c>
      <c r="N7" s="451" t="s">
        <v>887</v>
      </c>
      <c r="O7" s="451" t="s">
        <v>886</v>
      </c>
      <c r="P7" s="451" t="s">
        <v>885</v>
      </c>
      <c r="Q7" s="451" t="s">
        <v>884</v>
      </c>
      <c r="R7" s="451" t="s">
        <v>883</v>
      </c>
      <c r="S7" s="451" t="s">
        <v>882</v>
      </c>
      <c r="T7" s="476"/>
      <c r="U7" s="475" t="s">
        <v>561</v>
      </c>
      <c r="V7" s="451" t="s">
        <v>887</v>
      </c>
      <c r="W7" s="451" t="s">
        <v>886</v>
      </c>
      <c r="X7" s="451" t="s">
        <v>885</v>
      </c>
      <c r="Y7" s="451" t="s">
        <v>884</v>
      </c>
      <c r="Z7" s="451" t="s">
        <v>883</v>
      </c>
      <c r="AA7" s="451" t="s">
        <v>882</v>
      </c>
      <c r="AB7" s="474"/>
    </row>
    <row r="8" spans="1:28">
      <c r="A8" s="473">
        <v>1</v>
      </c>
      <c r="B8" s="447" t="s">
        <v>562</v>
      </c>
      <c r="C8" s="736">
        <v>708377041.57118165</v>
      </c>
      <c r="D8" s="734">
        <v>567871117.93940043</v>
      </c>
      <c r="E8" s="734">
        <v>54957490.572407067</v>
      </c>
      <c r="F8" s="734">
        <v>0</v>
      </c>
      <c r="G8" s="734">
        <v>0</v>
      </c>
      <c r="H8" s="734">
        <v>59417050.309827119</v>
      </c>
      <c r="I8" s="734">
        <v>16275142.064220306</v>
      </c>
      <c r="J8" s="734">
        <v>19826474.724801525</v>
      </c>
      <c r="K8" s="734">
        <v>0</v>
      </c>
      <c r="L8" s="734">
        <v>78913548.460289389</v>
      </c>
      <c r="M8" s="734">
        <v>4223593.2486017207</v>
      </c>
      <c r="N8" s="734">
        <v>12288109.61962501</v>
      </c>
      <c r="O8" s="734">
        <v>8218358.0758673865</v>
      </c>
      <c r="P8" s="734">
        <v>4695915.0518743377</v>
      </c>
      <c r="Q8" s="734">
        <v>13600083.779338919</v>
      </c>
      <c r="R8" s="734">
        <v>5426996.0713865543</v>
      </c>
      <c r="S8" s="734">
        <v>1790089.1644276958</v>
      </c>
      <c r="T8" s="734">
        <v>2175324.8616647171</v>
      </c>
      <c r="U8" s="734">
        <v>0</v>
      </c>
      <c r="V8" s="734">
        <v>0</v>
      </c>
      <c r="W8" s="734">
        <v>0</v>
      </c>
      <c r="X8" s="734">
        <v>0</v>
      </c>
      <c r="Y8" s="734">
        <v>865534.27826323523</v>
      </c>
      <c r="Z8" s="734">
        <v>1247878.2184955343</v>
      </c>
      <c r="AA8" s="734">
        <v>61912.364905947492</v>
      </c>
      <c r="AB8" s="471"/>
    </row>
    <row r="9" spans="1:28">
      <c r="A9" s="443">
        <v>1.1000000000000001</v>
      </c>
      <c r="B9" s="472" t="s">
        <v>563</v>
      </c>
      <c r="C9" s="739">
        <v>0</v>
      </c>
      <c r="D9" s="734">
        <v>0</v>
      </c>
      <c r="E9" s="734">
        <v>0</v>
      </c>
      <c r="F9" s="734">
        <v>0</v>
      </c>
      <c r="G9" s="734">
        <v>0</v>
      </c>
      <c r="H9" s="734">
        <v>0</v>
      </c>
      <c r="I9" s="734">
        <v>0</v>
      </c>
      <c r="J9" s="734">
        <v>0</v>
      </c>
      <c r="K9" s="734">
        <v>0</v>
      </c>
      <c r="L9" s="734">
        <v>0</v>
      </c>
      <c r="M9" s="734">
        <v>0</v>
      </c>
      <c r="N9" s="734">
        <v>0</v>
      </c>
      <c r="O9" s="734">
        <v>0</v>
      </c>
      <c r="P9" s="734">
        <v>0</v>
      </c>
      <c r="Q9" s="734">
        <v>0</v>
      </c>
      <c r="R9" s="734">
        <v>0</v>
      </c>
      <c r="S9" s="734">
        <v>0</v>
      </c>
      <c r="T9" s="734">
        <v>0</v>
      </c>
      <c r="U9" s="734">
        <v>0</v>
      </c>
      <c r="V9" s="734">
        <v>0</v>
      </c>
      <c r="W9" s="734">
        <v>0</v>
      </c>
      <c r="X9" s="734">
        <v>0</v>
      </c>
      <c r="Y9" s="734">
        <v>0</v>
      </c>
      <c r="Z9" s="734">
        <v>0</v>
      </c>
      <c r="AA9" s="734">
        <v>0</v>
      </c>
      <c r="AB9" s="471"/>
    </row>
    <row r="10" spans="1:28">
      <c r="A10" s="443">
        <v>1.2</v>
      </c>
      <c r="B10" s="472" t="s">
        <v>564</v>
      </c>
      <c r="C10" s="739">
        <v>0</v>
      </c>
      <c r="D10" s="734">
        <v>0</v>
      </c>
      <c r="E10" s="734">
        <v>0</v>
      </c>
      <c r="F10" s="734">
        <v>0</v>
      </c>
      <c r="G10" s="734">
        <v>0</v>
      </c>
      <c r="H10" s="734">
        <v>0</v>
      </c>
      <c r="I10" s="734">
        <v>0</v>
      </c>
      <c r="J10" s="734">
        <v>0</v>
      </c>
      <c r="K10" s="734">
        <v>0</v>
      </c>
      <c r="L10" s="734">
        <v>0</v>
      </c>
      <c r="M10" s="734">
        <v>0</v>
      </c>
      <c r="N10" s="734">
        <v>0</v>
      </c>
      <c r="O10" s="734">
        <v>0</v>
      </c>
      <c r="P10" s="734">
        <v>0</v>
      </c>
      <c r="Q10" s="734">
        <v>0</v>
      </c>
      <c r="R10" s="734">
        <v>0</v>
      </c>
      <c r="S10" s="734">
        <v>0</v>
      </c>
      <c r="T10" s="734">
        <v>0</v>
      </c>
      <c r="U10" s="734">
        <v>0</v>
      </c>
      <c r="V10" s="734">
        <v>0</v>
      </c>
      <c r="W10" s="734">
        <v>0</v>
      </c>
      <c r="X10" s="734">
        <v>0</v>
      </c>
      <c r="Y10" s="734">
        <v>0</v>
      </c>
      <c r="Z10" s="734">
        <v>0</v>
      </c>
      <c r="AA10" s="734">
        <v>0</v>
      </c>
      <c r="AB10" s="471"/>
    </row>
    <row r="11" spans="1:28">
      <c r="A11" s="443">
        <v>1.3</v>
      </c>
      <c r="B11" s="472" t="s">
        <v>565</v>
      </c>
      <c r="C11" s="739">
        <v>0</v>
      </c>
      <c r="D11" s="734">
        <v>0</v>
      </c>
      <c r="E11" s="734">
        <v>0</v>
      </c>
      <c r="F11" s="734">
        <v>0</v>
      </c>
      <c r="G11" s="734">
        <v>0</v>
      </c>
      <c r="H11" s="734">
        <v>0</v>
      </c>
      <c r="I11" s="734">
        <v>0</v>
      </c>
      <c r="J11" s="734">
        <v>0</v>
      </c>
      <c r="K11" s="734">
        <v>0</v>
      </c>
      <c r="L11" s="734">
        <v>0</v>
      </c>
      <c r="M11" s="734">
        <v>0</v>
      </c>
      <c r="N11" s="734">
        <v>0</v>
      </c>
      <c r="O11" s="734">
        <v>0</v>
      </c>
      <c r="P11" s="734">
        <v>0</v>
      </c>
      <c r="Q11" s="734">
        <v>0</v>
      </c>
      <c r="R11" s="734">
        <v>0</v>
      </c>
      <c r="S11" s="734">
        <v>0</v>
      </c>
      <c r="T11" s="734">
        <v>0</v>
      </c>
      <c r="U11" s="734">
        <v>0</v>
      </c>
      <c r="V11" s="734">
        <v>0</v>
      </c>
      <c r="W11" s="734">
        <v>0</v>
      </c>
      <c r="X11" s="734">
        <v>0</v>
      </c>
      <c r="Y11" s="734">
        <v>0</v>
      </c>
      <c r="Z11" s="734">
        <v>0</v>
      </c>
      <c r="AA11" s="734">
        <v>0</v>
      </c>
      <c r="AB11" s="471"/>
    </row>
    <row r="12" spans="1:28">
      <c r="A12" s="443">
        <v>1.4</v>
      </c>
      <c r="B12" s="472" t="s">
        <v>566</v>
      </c>
      <c r="C12" s="739">
        <v>16227609.886709055</v>
      </c>
      <c r="D12" s="734">
        <v>15222457.124480991</v>
      </c>
      <c r="E12" s="734">
        <v>3160820.7692350601</v>
      </c>
      <c r="F12" s="734">
        <v>0</v>
      </c>
      <c r="G12" s="734">
        <v>0</v>
      </c>
      <c r="H12" s="734">
        <v>0</v>
      </c>
      <c r="I12" s="734">
        <v>0</v>
      </c>
      <c r="J12" s="734">
        <v>0</v>
      </c>
      <c r="K12" s="734">
        <v>0</v>
      </c>
      <c r="L12" s="734">
        <v>943240.39732211654</v>
      </c>
      <c r="M12" s="734">
        <v>138013.45906437055</v>
      </c>
      <c r="N12" s="734">
        <v>0</v>
      </c>
      <c r="O12" s="734">
        <v>0</v>
      </c>
      <c r="P12" s="734">
        <v>0</v>
      </c>
      <c r="Q12" s="734">
        <v>0</v>
      </c>
      <c r="R12" s="734">
        <v>805226.93825774605</v>
      </c>
      <c r="S12" s="734">
        <v>0</v>
      </c>
      <c r="T12" s="734">
        <v>61912.364905947492</v>
      </c>
      <c r="U12" s="734">
        <v>0</v>
      </c>
      <c r="V12" s="734">
        <v>0</v>
      </c>
      <c r="W12" s="734">
        <v>0</v>
      </c>
      <c r="X12" s="734">
        <v>0</v>
      </c>
      <c r="Y12" s="734">
        <v>0</v>
      </c>
      <c r="Z12" s="734">
        <v>0</v>
      </c>
      <c r="AA12" s="734">
        <v>61912.364905947492</v>
      </c>
      <c r="AB12" s="471"/>
    </row>
    <row r="13" spans="1:28">
      <c r="A13" s="443">
        <v>1.5</v>
      </c>
      <c r="B13" s="472" t="s">
        <v>567</v>
      </c>
      <c r="C13" s="739">
        <v>388283106.14724833</v>
      </c>
      <c r="D13" s="734">
        <v>302911120.45881975</v>
      </c>
      <c r="E13" s="734">
        <v>43884099.913942501</v>
      </c>
      <c r="F13" s="734">
        <v>0</v>
      </c>
      <c r="G13" s="734">
        <v>0</v>
      </c>
      <c r="H13" s="734">
        <v>42990604.997714914</v>
      </c>
      <c r="I13" s="734">
        <v>14950372.258522021</v>
      </c>
      <c r="J13" s="734">
        <v>17323996.237178572</v>
      </c>
      <c r="K13" s="734">
        <v>0</v>
      </c>
      <c r="L13" s="734">
        <v>40602527.99289836</v>
      </c>
      <c r="M13" s="734">
        <v>1633847.6280716511</v>
      </c>
      <c r="N13" s="734">
        <v>7816150.2882637437</v>
      </c>
      <c r="O13" s="734">
        <v>2925025.7950550057</v>
      </c>
      <c r="P13" s="734">
        <v>171104.41368830728</v>
      </c>
      <c r="Q13" s="734">
        <v>5159182.5350108668</v>
      </c>
      <c r="R13" s="734">
        <v>2611320.7368246163</v>
      </c>
      <c r="S13" s="734">
        <v>1184254.5073112198</v>
      </c>
      <c r="T13" s="734">
        <v>1778852.6978153121</v>
      </c>
      <c r="U13" s="734">
        <v>0</v>
      </c>
      <c r="V13" s="734">
        <v>0</v>
      </c>
      <c r="W13" s="734">
        <v>0</v>
      </c>
      <c r="X13" s="734">
        <v>0</v>
      </c>
      <c r="Y13" s="734">
        <v>777789.63823744422</v>
      </c>
      <c r="Z13" s="734">
        <v>1001063.0595778679</v>
      </c>
      <c r="AA13" s="734">
        <v>0</v>
      </c>
      <c r="AB13" s="471"/>
    </row>
    <row r="14" spans="1:28">
      <c r="A14" s="443">
        <v>1.6</v>
      </c>
      <c r="B14" s="472" t="s">
        <v>568</v>
      </c>
      <c r="C14" s="739">
        <v>303866325.53722429</v>
      </c>
      <c r="D14" s="734">
        <v>249737540.35609969</v>
      </c>
      <c r="E14" s="734">
        <v>7912569.8892295035</v>
      </c>
      <c r="F14" s="734">
        <v>0</v>
      </c>
      <c r="G14" s="734">
        <v>0</v>
      </c>
      <c r="H14" s="734">
        <v>16426445.312112201</v>
      </c>
      <c r="I14" s="734">
        <v>1324769.8056982853</v>
      </c>
      <c r="J14" s="734">
        <v>2502478.4876229558</v>
      </c>
      <c r="K14" s="734">
        <v>0</v>
      </c>
      <c r="L14" s="734">
        <v>37367780.070068918</v>
      </c>
      <c r="M14" s="734">
        <v>2451732.1614656989</v>
      </c>
      <c r="N14" s="734">
        <v>4471959.3313612668</v>
      </c>
      <c r="O14" s="734">
        <v>5293332.2808123808</v>
      </c>
      <c r="P14" s="734">
        <v>4524810.6381860301</v>
      </c>
      <c r="Q14" s="734">
        <v>8440901.2443280518</v>
      </c>
      <c r="R14" s="734">
        <v>2010448.3963041923</v>
      </c>
      <c r="S14" s="734">
        <v>605834.65711647586</v>
      </c>
      <c r="T14" s="734">
        <v>334559.79894345743</v>
      </c>
      <c r="U14" s="734">
        <v>0</v>
      </c>
      <c r="V14" s="734">
        <v>0</v>
      </c>
      <c r="W14" s="734">
        <v>0</v>
      </c>
      <c r="X14" s="734">
        <v>0</v>
      </c>
      <c r="Y14" s="734">
        <v>87744.640025790999</v>
      </c>
      <c r="Z14" s="734">
        <v>246815.15891766647</v>
      </c>
      <c r="AA14" s="734">
        <v>0</v>
      </c>
      <c r="AB14" s="471"/>
    </row>
    <row r="15" spans="1:28">
      <c r="A15" s="473">
        <v>2</v>
      </c>
      <c r="B15" s="457" t="s">
        <v>569</v>
      </c>
      <c r="C15" s="736">
        <v>6776124.5800000001</v>
      </c>
      <c r="D15" s="734">
        <v>6776124.5800000001</v>
      </c>
      <c r="E15" s="734">
        <v>0</v>
      </c>
      <c r="F15" s="734">
        <v>0</v>
      </c>
      <c r="G15" s="734">
        <v>0</v>
      </c>
      <c r="H15" s="734">
        <v>0</v>
      </c>
      <c r="I15" s="734">
        <v>0</v>
      </c>
      <c r="J15" s="734">
        <v>0</v>
      </c>
      <c r="K15" s="734">
        <v>0</v>
      </c>
      <c r="L15" s="734">
        <v>0</v>
      </c>
      <c r="M15" s="734">
        <v>0</v>
      </c>
      <c r="N15" s="734">
        <v>0</v>
      </c>
      <c r="O15" s="734">
        <v>0</v>
      </c>
      <c r="P15" s="734">
        <v>0</v>
      </c>
      <c r="Q15" s="734">
        <v>0</v>
      </c>
      <c r="R15" s="734">
        <v>0</v>
      </c>
      <c r="S15" s="734">
        <v>0</v>
      </c>
      <c r="T15" s="734">
        <v>0</v>
      </c>
      <c r="U15" s="734">
        <v>0</v>
      </c>
      <c r="V15" s="734">
        <v>0</v>
      </c>
      <c r="W15" s="734">
        <v>0</v>
      </c>
      <c r="X15" s="734">
        <v>0</v>
      </c>
      <c r="Y15" s="734">
        <v>0</v>
      </c>
      <c r="Z15" s="734">
        <v>0</v>
      </c>
      <c r="AA15" s="734">
        <v>0</v>
      </c>
      <c r="AB15" s="471"/>
    </row>
    <row r="16" spans="1:28">
      <c r="A16" s="443">
        <v>2.1</v>
      </c>
      <c r="B16" s="472" t="s">
        <v>563</v>
      </c>
      <c r="C16" s="739">
        <v>0</v>
      </c>
      <c r="D16" s="734">
        <v>0</v>
      </c>
      <c r="E16" s="734">
        <v>0</v>
      </c>
      <c r="F16" s="734">
        <v>0</v>
      </c>
      <c r="G16" s="734">
        <v>0</v>
      </c>
      <c r="H16" s="734">
        <v>0</v>
      </c>
      <c r="I16" s="734">
        <v>0</v>
      </c>
      <c r="J16" s="734">
        <v>0</v>
      </c>
      <c r="K16" s="734">
        <v>0</v>
      </c>
      <c r="L16" s="734">
        <v>0</v>
      </c>
      <c r="M16" s="734">
        <v>0</v>
      </c>
      <c r="N16" s="734">
        <v>0</v>
      </c>
      <c r="O16" s="734">
        <v>0</v>
      </c>
      <c r="P16" s="734">
        <v>0</v>
      </c>
      <c r="Q16" s="734">
        <v>0</v>
      </c>
      <c r="R16" s="734">
        <v>0</v>
      </c>
      <c r="S16" s="734">
        <v>0</v>
      </c>
      <c r="T16" s="734">
        <v>0</v>
      </c>
      <c r="U16" s="734">
        <v>0</v>
      </c>
      <c r="V16" s="734">
        <v>0</v>
      </c>
      <c r="W16" s="734">
        <v>0</v>
      </c>
      <c r="X16" s="734">
        <v>0</v>
      </c>
      <c r="Y16" s="734">
        <v>0</v>
      </c>
      <c r="Z16" s="734">
        <v>0</v>
      </c>
      <c r="AA16" s="734">
        <v>0</v>
      </c>
      <c r="AB16" s="471"/>
    </row>
    <row r="17" spans="1:28">
      <c r="A17" s="443">
        <v>2.2000000000000002</v>
      </c>
      <c r="B17" s="472" t="s">
        <v>564</v>
      </c>
      <c r="C17" s="739">
        <v>6776124.5800000001</v>
      </c>
      <c r="D17" s="734">
        <v>6776124.5800000001</v>
      </c>
      <c r="E17" s="734">
        <v>0</v>
      </c>
      <c r="F17" s="734">
        <v>0</v>
      </c>
      <c r="G17" s="734">
        <v>0</v>
      </c>
      <c r="H17" s="734">
        <v>0</v>
      </c>
      <c r="I17" s="734">
        <v>0</v>
      </c>
      <c r="J17" s="734">
        <v>0</v>
      </c>
      <c r="K17" s="734">
        <v>0</v>
      </c>
      <c r="L17" s="734">
        <v>0</v>
      </c>
      <c r="M17" s="734">
        <v>0</v>
      </c>
      <c r="N17" s="734">
        <v>0</v>
      </c>
      <c r="O17" s="734">
        <v>0</v>
      </c>
      <c r="P17" s="734">
        <v>0</v>
      </c>
      <c r="Q17" s="734">
        <v>0</v>
      </c>
      <c r="R17" s="734">
        <v>0</v>
      </c>
      <c r="S17" s="734">
        <v>0</v>
      </c>
      <c r="T17" s="734">
        <v>0</v>
      </c>
      <c r="U17" s="734">
        <v>0</v>
      </c>
      <c r="V17" s="734">
        <v>0</v>
      </c>
      <c r="W17" s="734">
        <v>0</v>
      </c>
      <c r="X17" s="734">
        <v>0</v>
      </c>
      <c r="Y17" s="734">
        <v>0</v>
      </c>
      <c r="Z17" s="734">
        <v>0</v>
      </c>
      <c r="AA17" s="734">
        <v>0</v>
      </c>
      <c r="AB17" s="471"/>
    </row>
    <row r="18" spans="1:28">
      <c r="A18" s="443">
        <v>2.2999999999999998</v>
      </c>
      <c r="B18" s="472" t="s">
        <v>565</v>
      </c>
      <c r="C18" s="739">
        <v>0</v>
      </c>
      <c r="D18" s="734">
        <v>0</v>
      </c>
      <c r="E18" s="734">
        <v>0</v>
      </c>
      <c r="F18" s="734">
        <v>0</v>
      </c>
      <c r="G18" s="734">
        <v>0</v>
      </c>
      <c r="H18" s="734">
        <v>0</v>
      </c>
      <c r="I18" s="734">
        <v>0</v>
      </c>
      <c r="J18" s="734">
        <v>0</v>
      </c>
      <c r="K18" s="734">
        <v>0</v>
      </c>
      <c r="L18" s="734">
        <v>0</v>
      </c>
      <c r="M18" s="734">
        <v>0</v>
      </c>
      <c r="N18" s="734">
        <v>0</v>
      </c>
      <c r="O18" s="734">
        <v>0</v>
      </c>
      <c r="P18" s="734">
        <v>0</v>
      </c>
      <c r="Q18" s="734">
        <v>0</v>
      </c>
      <c r="R18" s="734">
        <v>0</v>
      </c>
      <c r="S18" s="734">
        <v>0</v>
      </c>
      <c r="T18" s="734">
        <v>0</v>
      </c>
      <c r="U18" s="734">
        <v>0</v>
      </c>
      <c r="V18" s="734">
        <v>0</v>
      </c>
      <c r="W18" s="734">
        <v>0</v>
      </c>
      <c r="X18" s="734">
        <v>0</v>
      </c>
      <c r="Y18" s="734">
        <v>0</v>
      </c>
      <c r="Z18" s="734">
        <v>0</v>
      </c>
      <c r="AA18" s="734">
        <v>0</v>
      </c>
      <c r="AB18" s="471"/>
    </row>
    <row r="19" spans="1:28">
      <c r="A19" s="443">
        <v>2.4</v>
      </c>
      <c r="B19" s="472" t="s">
        <v>566</v>
      </c>
      <c r="C19" s="739">
        <v>0</v>
      </c>
      <c r="D19" s="734">
        <v>0</v>
      </c>
      <c r="E19" s="734">
        <v>0</v>
      </c>
      <c r="F19" s="734">
        <v>0</v>
      </c>
      <c r="G19" s="734">
        <v>0</v>
      </c>
      <c r="H19" s="734">
        <v>0</v>
      </c>
      <c r="I19" s="734">
        <v>0</v>
      </c>
      <c r="J19" s="734">
        <v>0</v>
      </c>
      <c r="K19" s="734">
        <v>0</v>
      </c>
      <c r="L19" s="734">
        <v>0</v>
      </c>
      <c r="M19" s="734">
        <v>0</v>
      </c>
      <c r="N19" s="734">
        <v>0</v>
      </c>
      <c r="O19" s="734">
        <v>0</v>
      </c>
      <c r="P19" s="734">
        <v>0</v>
      </c>
      <c r="Q19" s="734">
        <v>0</v>
      </c>
      <c r="R19" s="734">
        <v>0</v>
      </c>
      <c r="S19" s="734">
        <v>0</v>
      </c>
      <c r="T19" s="734">
        <v>0</v>
      </c>
      <c r="U19" s="734">
        <v>0</v>
      </c>
      <c r="V19" s="734">
        <v>0</v>
      </c>
      <c r="W19" s="734">
        <v>0</v>
      </c>
      <c r="X19" s="734">
        <v>0</v>
      </c>
      <c r="Y19" s="734">
        <v>0</v>
      </c>
      <c r="Z19" s="734">
        <v>0</v>
      </c>
      <c r="AA19" s="734">
        <v>0</v>
      </c>
      <c r="AB19" s="471"/>
    </row>
    <row r="20" spans="1:28">
      <c r="A20" s="443">
        <v>2.5</v>
      </c>
      <c r="B20" s="472" t="s">
        <v>567</v>
      </c>
      <c r="C20" s="739">
        <v>0</v>
      </c>
      <c r="D20" s="734">
        <v>0</v>
      </c>
      <c r="E20" s="734">
        <v>0</v>
      </c>
      <c r="F20" s="734">
        <v>0</v>
      </c>
      <c r="G20" s="734">
        <v>0</v>
      </c>
      <c r="H20" s="734">
        <v>0</v>
      </c>
      <c r="I20" s="734">
        <v>0</v>
      </c>
      <c r="J20" s="734">
        <v>0</v>
      </c>
      <c r="K20" s="734">
        <v>0</v>
      </c>
      <c r="L20" s="734">
        <v>0</v>
      </c>
      <c r="M20" s="734">
        <v>0</v>
      </c>
      <c r="N20" s="734">
        <v>0</v>
      </c>
      <c r="O20" s="734">
        <v>0</v>
      </c>
      <c r="P20" s="734">
        <v>0</v>
      </c>
      <c r="Q20" s="734">
        <v>0</v>
      </c>
      <c r="R20" s="734">
        <v>0</v>
      </c>
      <c r="S20" s="734">
        <v>0</v>
      </c>
      <c r="T20" s="734">
        <v>0</v>
      </c>
      <c r="U20" s="734">
        <v>0</v>
      </c>
      <c r="V20" s="734">
        <v>0</v>
      </c>
      <c r="W20" s="734">
        <v>0</v>
      </c>
      <c r="X20" s="734">
        <v>0</v>
      </c>
      <c r="Y20" s="734">
        <v>0</v>
      </c>
      <c r="Z20" s="734">
        <v>0</v>
      </c>
      <c r="AA20" s="734">
        <v>0</v>
      </c>
      <c r="AB20" s="471"/>
    </row>
    <row r="21" spans="1:28">
      <c r="A21" s="443">
        <v>2.6</v>
      </c>
      <c r="B21" s="472" t="s">
        <v>568</v>
      </c>
      <c r="C21" s="739">
        <v>0</v>
      </c>
      <c r="D21" s="734">
        <v>0</v>
      </c>
      <c r="E21" s="734">
        <v>0</v>
      </c>
      <c r="F21" s="734">
        <v>0</v>
      </c>
      <c r="G21" s="734">
        <v>0</v>
      </c>
      <c r="H21" s="734">
        <v>0</v>
      </c>
      <c r="I21" s="734">
        <v>0</v>
      </c>
      <c r="J21" s="734">
        <v>0</v>
      </c>
      <c r="K21" s="734">
        <v>0</v>
      </c>
      <c r="L21" s="734">
        <v>0</v>
      </c>
      <c r="M21" s="734">
        <v>0</v>
      </c>
      <c r="N21" s="734">
        <v>0</v>
      </c>
      <c r="O21" s="734">
        <v>0</v>
      </c>
      <c r="P21" s="734">
        <v>0</v>
      </c>
      <c r="Q21" s="734">
        <v>0</v>
      </c>
      <c r="R21" s="734">
        <v>0</v>
      </c>
      <c r="S21" s="734">
        <v>0</v>
      </c>
      <c r="T21" s="734">
        <v>0</v>
      </c>
      <c r="U21" s="734">
        <v>0</v>
      </c>
      <c r="V21" s="734">
        <v>0</v>
      </c>
      <c r="W21" s="734">
        <v>0</v>
      </c>
      <c r="X21" s="734">
        <v>0</v>
      </c>
      <c r="Y21" s="734">
        <v>0</v>
      </c>
      <c r="Z21" s="734">
        <v>0</v>
      </c>
      <c r="AA21" s="734">
        <v>0</v>
      </c>
      <c r="AB21" s="471"/>
    </row>
    <row r="22" spans="1:28">
      <c r="A22" s="473">
        <v>3</v>
      </c>
      <c r="B22" s="447" t="s">
        <v>570</v>
      </c>
      <c r="C22" s="736">
        <v>69549082.410000011</v>
      </c>
      <c r="D22" s="736">
        <v>63359574.030000009</v>
      </c>
      <c r="E22" s="740">
        <v>0</v>
      </c>
      <c r="F22" s="740">
        <v>0</v>
      </c>
      <c r="G22" s="740">
        <v>0</v>
      </c>
      <c r="H22" s="736">
        <v>9602.07</v>
      </c>
      <c r="I22" s="740">
        <v>0</v>
      </c>
      <c r="J22" s="740">
        <v>0</v>
      </c>
      <c r="K22" s="740">
        <v>0</v>
      </c>
      <c r="L22" s="736">
        <v>6179906.3099999996</v>
      </c>
      <c r="M22" s="740">
        <v>0</v>
      </c>
      <c r="N22" s="740">
        <v>0</v>
      </c>
      <c r="O22" s="740">
        <v>0</v>
      </c>
      <c r="P22" s="740">
        <v>0</v>
      </c>
      <c r="Q22" s="740">
        <v>0</v>
      </c>
      <c r="R22" s="740">
        <v>0</v>
      </c>
      <c r="S22" s="740">
        <v>0</v>
      </c>
      <c r="T22" s="736">
        <v>0</v>
      </c>
      <c r="U22" s="740">
        <v>0</v>
      </c>
      <c r="V22" s="740">
        <v>0</v>
      </c>
      <c r="W22" s="740">
        <v>0</v>
      </c>
      <c r="X22" s="740">
        <v>0</v>
      </c>
      <c r="Y22" s="740">
        <v>0</v>
      </c>
      <c r="Z22" s="740">
        <v>0</v>
      </c>
      <c r="AA22" s="740">
        <v>0</v>
      </c>
      <c r="AB22" s="471"/>
    </row>
    <row r="23" spans="1:28">
      <c r="A23" s="443">
        <v>3.1</v>
      </c>
      <c r="B23" s="472" t="s">
        <v>563</v>
      </c>
      <c r="C23" s="739">
        <v>0</v>
      </c>
      <c r="D23" s="736">
        <v>0</v>
      </c>
      <c r="E23" s="740">
        <v>0</v>
      </c>
      <c r="F23" s="740">
        <v>0</v>
      </c>
      <c r="G23" s="740">
        <v>0</v>
      </c>
      <c r="H23" s="736">
        <v>0</v>
      </c>
      <c r="I23" s="740">
        <v>0</v>
      </c>
      <c r="J23" s="740">
        <v>0</v>
      </c>
      <c r="K23" s="740">
        <v>0</v>
      </c>
      <c r="L23" s="736">
        <v>0</v>
      </c>
      <c r="M23" s="740">
        <v>0</v>
      </c>
      <c r="N23" s="740">
        <v>0</v>
      </c>
      <c r="O23" s="740">
        <v>0</v>
      </c>
      <c r="P23" s="740">
        <v>0</v>
      </c>
      <c r="Q23" s="740">
        <v>0</v>
      </c>
      <c r="R23" s="740">
        <v>0</v>
      </c>
      <c r="S23" s="740">
        <v>0</v>
      </c>
      <c r="T23" s="736">
        <v>0</v>
      </c>
      <c r="U23" s="740">
        <v>0</v>
      </c>
      <c r="V23" s="740">
        <v>0</v>
      </c>
      <c r="W23" s="740">
        <v>0</v>
      </c>
      <c r="X23" s="740">
        <v>0</v>
      </c>
      <c r="Y23" s="740">
        <v>0</v>
      </c>
      <c r="Z23" s="740">
        <v>0</v>
      </c>
      <c r="AA23" s="740">
        <v>0</v>
      </c>
      <c r="AB23" s="471"/>
    </row>
    <row r="24" spans="1:28">
      <c r="A24" s="443">
        <v>3.2</v>
      </c>
      <c r="B24" s="472" t="s">
        <v>564</v>
      </c>
      <c r="C24" s="739">
        <v>0</v>
      </c>
      <c r="D24" s="736">
        <v>0</v>
      </c>
      <c r="E24" s="740">
        <v>0</v>
      </c>
      <c r="F24" s="740">
        <v>0</v>
      </c>
      <c r="G24" s="740">
        <v>0</v>
      </c>
      <c r="H24" s="736">
        <v>0</v>
      </c>
      <c r="I24" s="740">
        <v>0</v>
      </c>
      <c r="J24" s="740">
        <v>0</v>
      </c>
      <c r="K24" s="740">
        <v>0</v>
      </c>
      <c r="L24" s="736">
        <v>0</v>
      </c>
      <c r="M24" s="740">
        <v>0</v>
      </c>
      <c r="N24" s="740">
        <v>0</v>
      </c>
      <c r="O24" s="740">
        <v>0</v>
      </c>
      <c r="P24" s="740">
        <v>0</v>
      </c>
      <c r="Q24" s="740">
        <v>0</v>
      </c>
      <c r="R24" s="740">
        <v>0</v>
      </c>
      <c r="S24" s="740">
        <v>0</v>
      </c>
      <c r="T24" s="736">
        <v>0</v>
      </c>
      <c r="U24" s="740">
        <v>0</v>
      </c>
      <c r="V24" s="740">
        <v>0</v>
      </c>
      <c r="W24" s="740">
        <v>0</v>
      </c>
      <c r="X24" s="740">
        <v>0</v>
      </c>
      <c r="Y24" s="740">
        <v>0</v>
      </c>
      <c r="Z24" s="740">
        <v>0</v>
      </c>
      <c r="AA24" s="740">
        <v>0</v>
      </c>
      <c r="AB24" s="471"/>
    </row>
    <row r="25" spans="1:28">
      <c r="A25" s="443">
        <v>3.3</v>
      </c>
      <c r="B25" s="472" t="s">
        <v>565</v>
      </c>
      <c r="C25" s="739">
        <v>0</v>
      </c>
      <c r="D25" s="736">
        <v>0</v>
      </c>
      <c r="E25" s="740">
        <v>0</v>
      </c>
      <c r="F25" s="740">
        <v>0</v>
      </c>
      <c r="G25" s="740">
        <v>0</v>
      </c>
      <c r="H25" s="736">
        <v>0</v>
      </c>
      <c r="I25" s="740">
        <v>0</v>
      </c>
      <c r="J25" s="740">
        <v>0</v>
      </c>
      <c r="K25" s="740">
        <v>0</v>
      </c>
      <c r="L25" s="736">
        <v>0</v>
      </c>
      <c r="M25" s="740">
        <v>0</v>
      </c>
      <c r="N25" s="740">
        <v>0</v>
      </c>
      <c r="O25" s="740">
        <v>0</v>
      </c>
      <c r="P25" s="740">
        <v>0</v>
      </c>
      <c r="Q25" s="740">
        <v>0</v>
      </c>
      <c r="R25" s="740">
        <v>0</v>
      </c>
      <c r="S25" s="740">
        <v>0</v>
      </c>
      <c r="T25" s="736">
        <v>0</v>
      </c>
      <c r="U25" s="740">
        <v>0</v>
      </c>
      <c r="V25" s="740">
        <v>0</v>
      </c>
      <c r="W25" s="740">
        <v>0</v>
      </c>
      <c r="X25" s="740">
        <v>0</v>
      </c>
      <c r="Y25" s="740">
        <v>0</v>
      </c>
      <c r="Z25" s="740">
        <v>0</v>
      </c>
      <c r="AA25" s="740">
        <v>0</v>
      </c>
      <c r="AB25" s="471"/>
    </row>
    <row r="26" spans="1:28">
      <c r="A26" s="443">
        <v>3.4</v>
      </c>
      <c r="B26" s="472" t="s">
        <v>566</v>
      </c>
      <c r="C26" s="739">
        <v>78433.11</v>
      </c>
      <c r="D26" s="736">
        <v>78433.11</v>
      </c>
      <c r="E26" s="740">
        <v>0</v>
      </c>
      <c r="F26" s="740">
        <v>0</v>
      </c>
      <c r="G26" s="740">
        <v>0</v>
      </c>
      <c r="H26" s="736">
        <v>0</v>
      </c>
      <c r="I26" s="740">
        <v>0</v>
      </c>
      <c r="J26" s="740">
        <v>0</v>
      </c>
      <c r="K26" s="740">
        <v>0</v>
      </c>
      <c r="L26" s="736">
        <v>0</v>
      </c>
      <c r="M26" s="740">
        <v>0</v>
      </c>
      <c r="N26" s="740">
        <v>0</v>
      </c>
      <c r="O26" s="740">
        <v>0</v>
      </c>
      <c r="P26" s="740">
        <v>0</v>
      </c>
      <c r="Q26" s="740">
        <v>0</v>
      </c>
      <c r="R26" s="740">
        <v>0</v>
      </c>
      <c r="S26" s="740">
        <v>0</v>
      </c>
      <c r="T26" s="736">
        <v>0</v>
      </c>
      <c r="U26" s="740">
        <v>0</v>
      </c>
      <c r="V26" s="740">
        <v>0</v>
      </c>
      <c r="W26" s="740">
        <v>0</v>
      </c>
      <c r="X26" s="740">
        <v>0</v>
      </c>
      <c r="Y26" s="740">
        <v>0</v>
      </c>
      <c r="Z26" s="740">
        <v>0</v>
      </c>
      <c r="AA26" s="740">
        <v>0</v>
      </c>
      <c r="AB26" s="471"/>
    </row>
    <row r="27" spans="1:28">
      <c r="A27" s="443">
        <v>3.5</v>
      </c>
      <c r="B27" s="472" t="s">
        <v>567</v>
      </c>
      <c r="C27" s="739">
        <v>67060209.810000002</v>
      </c>
      <c r="D27" s="736">
        <v>60913279.310000002</v>
      </c>
      <c r="E27" s="740">
        <v>0</v>
      </c>
      <c r="F27" s="740">
        <v>0</v>
      </c>
      <c r="G27" s="740">
        <v>0</v>
      </c>
      <c r="H27" s="736">
        <v>0</v>
      </c>
      <c r="I27" s="740">
        <v>0</v>
      </c>
      <c r="J27" s="740">
        <v>0</v>
      </c>
      <c r="K27" s="740">
        <v>0</v>
      </c>
      <c r="L27" s="736">
        <v>6146930.5</v>
      </c>
      <c r="M27" s="740">
        <v>0</v>
      </c>
      <c r="N27" s="740">
        <v>0</v>
      </c>
      <c r="O27" s="740">
        <v>0</v>
      </c>
      <c r="P27" s="740">
        <v>0</v>
      </c>
      <c r="Q27" s="740">
        <v>0</v>
      </c>
      <c r="R27" s="740">
        <v>0</v>
      </c>
      <c r="S27" s="740">
        <v>0</v>
      </c>
      <c r="T27" s="736">
        <v>0</v>
      </c>
      <c r="U27" s="740">
        <v>0</v>
      </c>
      <c r="V27" s="740">
        <v>0</v>
      </c>
      <c r="W27" s="740">
        <v>0</v>
      </c>
      <c r="X27" s="740">
        <v>0</v>
      </c>
      <c r="Y27" s="740">
        <v>0</v>
      </c>
      <c r="Z27" s="740">
        <v>0</v>
      </c>
      <c r="AA27" s="740">
        <v>0</v>
      </c>
      <c r="AB27" s="471"/>
    </row>
    <row r="28" spans="1:28">
      <c r="A28" s="443">
        <v>3.6</v>
      </c>
      <c r="B28" s="472" t="s">
        <v>568</v>
      </c>
      <c r="C28" s="739">
        <v>2410439.4900000053</v>
      </c>
      <c r="D28" s="736">
        <v>2367861.610000005</v>
      </c>
      <c r="E28" s="740">
        <v>0</v>
      </c>
      <c r="F28" s="740">
        <v>0</v>
      </c>
      <c r="G28" s="740">
        <v>0</v>
      </c>
      <c r="H28" s="736">
        <v>9602.07</v>
      </c>
      <c r="I28" s="740">
        <v>0</v>
      </c>
      <c r="J28" s="740">
        <v>0</v>
      </c>
      <c r="K28" s="740">
        <v>0</v>
      </c>
      <c r="L28" s="736">
        <v>32975.810000000005</v>
      </c>
      <c r="M28" s="740">
        <v>0</v>
      </c>
      <c r="N28" s="740">
        <v>0</v>
      </c>
      <c r="O28" s="740">
        <v>0</v>
      </c>
      <c r="P28" s="740">
        <v>0</v>
      </c>
      <c r="Q28" s="740">
        <v>0</v>
      </c>
      <c r="R28" s="740">
        <v>0</v>
      </c>
      <c r="S28" s="740">
        <v>0</v>
      </c>
      <c r="T28" s="736">
        <v>0</v>
      </c>
      <c r="U28" s="740">
        <v>0</v>
      </c>
      <c r="V28" s="740">
        <v>0</v>
      </c>
      <c r="W28" s="740">
        <v>0</v>
      </c>
      <c r="X28" s="740">
        <v>0</v>
      </c>
      <c r="Y28" s="740">
        <v>0</v>
      </c>
      <c r="Z28" s="740">
        <v>0</v>
      </c>
      <c r="AA28" s="740">
        <v>0</v>
      </c>
      <c r="AB28" s="47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C67" sqref="C67"/>
    </sheetView>
  </sheetViews>
  <sheetFormatPr defaultColWidth="9.109375" defaultRowHeight="12"/>
  <cols>
    <col min="1" max="1" width="11.88671875" style="454" bestFit="1" customWidth="1"/>
    <col min="2" max="2" width="90.33203125" style="454" bestFit="1" customWidth="1"/>
    <col min="3" max="3" width="20.109375" style="454" customWidth="1"/>
    <col min="4" max="4" width="22.33203125" style="454" customWidth="1"/>
    <col min="5" max="7" width="17.109375" style="454" customWidth="1"/>
    <col min="8" max="8" width="22.33203125" style="454" customWidth="1"/>
    <col min="9" max="10" width="17.109375" style="454" customWidth="1"/>
    <col min="11" max="27" width="22.33203125" style="454" customWidth="1"/>
    <col min="28" max="16384" width="9.109375" style="454"/>
  </cols>
  <sheetData>
    <row r="1" spans="1:27" ht="13.8">
      <c r="A1" s="344" t="s">
        <v>108</v>
      </c>
      <c r="B1" s="287" t="str">
        <f>Info!C2</f>
        <v>სს "ხალიკ ბანკი საქართველო"</v>
      </c>
    </row>
    <row r="2" spans="1:27">
      <c r="A2" s="346" t="s">
        <v>109</v>
      </c>
      <c r="B2" s="348">
        <f>'1. key ratios'!B2</f>
        <v>45473</v>
      </c>
    </row>
    <row r="3" spans="1:27">
      <c r="A3" s="347" t="s">
        <v>571</v>
      </c>
      <c r="C3" s="456"/>
    </row>
    <row r="4" spans="1:27" ht="12.6" thickBot="1">
      <c r="A4" s="347"/>
      <c r="B4" s="456"/>
      <c r="C4" s="456"/>
    </row>
    <row r="5" spans="1:27" s="485" customFormat="1" ht="13.5" customHeight="1">
      <c r="A5" s="879" t="s">
        <v>901</v>
      </c>
      <c r="B5" s="880"/>
      <c r="C5" s="876" t="s">
        <v>572</v>
      </c>
      <c r="D5" s="877"/>
      <c r="E5" s="877"/>
      <c r="F5" s="877"/>
      <c r="G5" s="877"/>
      <c r="H5" s="877"/>
      <c r="I5" s="877"/>
      <c r="J5" s="877"/>
      <c r="K5" s="877"/>
      <c r="L5" s="877"/>
      <c r="M5" s="877"/>
      <c r="N5" s="877"/>
      <c r="O5" s="877"/>
      <c r="P5" s="877"/>
      <c r="Q5" s="877"/>
      <c r="R5" s="877"/>
      <c r="S5" s="877"/>
      <c r="T5" s="877"/>
      <c r="U5" s="877"/>
      <c r="V5" s="877"/>
      <c r="W5" s="877"/>
      <c r="X5" s="877"/>
      <c r="Y5" s="877"/>
      <c r="Z5" s="877"/>
      <c r="AA5" s="878"/>
    </row>
    <row r="6" spans="1:27" s="485" customFormat="1" ht="12" customHeight="1">
      <c r="A6" s="881"/>
      <c r="B6" s="882"/>
      <c r="C6" s="886" t="s">
        <v>66</v>
      </c>
      <c r="D6" s="885" t="s">
        <v>892</v>
      </c>
      <c r="E6" s="885"/>
      <c r="F6" s="885"/>
      <c r="G6" s="885"/>
      <c r="H6" s="871" t="s">
        <v>891</v>
      </c>
      <c r="I6" s="872"/>
      <c r="J6" s="872"/>
      <c r="K6" s="872"/>
      <c r="L6" s="481"/>
      <c r="M6" s="853" t="s">
        <v>890</v>
      </c>
      <c r="N6" s="853"/>
      <c r="O6" s="853"/>
      <c r="P6" s="853"/>
      <c r="Q6" s="853"/>
      <c r="R6" s="853"/>
      <c r="S6" s="851"/>
      <c r="T6" s="481"/>
      <c r="U6" s="853" t="s">
        <v>889</v>
      </c>
      <c r="V6" s="853"/>
      <c r="W6" s="853"/>
      <c r="X6" s="853"/>
      <c r="Y6" s="853"/>
      <c r="Z6" s="853"/>
      <c r="AA6" s="875"/>
    </row>
    <row r="7" spans="1:27" s="485" customFormat="1" ht="36">
      <c r="A7" s="883"/>
      <c r="B7" s="884"/>
      <c r="C7" s="887"/>
      <c r="D7" s="479"/>
      <c r="E7" s="475" t="s">
        <v>561</v>
      </c>
      <c r="F7" s="451" t="s">
        <v>887</v>
      </c>
      <c r="G7" s="451" t="s">
        <v>888</v>
      </c>
      <c r="H7" s="506"/>
      <c r="I7" s="475" t="s">
        <v>561</v>
      </c>
      <c r="J7" s="451" t="s">
        <v>887</v>
      </c>
      <c r="K7" s="451" t="s">
        <v>888</v>
      </c>
      <c r="L7" s="476"/>
      <c r="M7" s="475" t="s">
        <v>561</v>
      </c>
      <c r="N7" s="451" t="s">
        <v>900</v>
      </c>
      <c r="O7" s="451" t="s">
        <v>899</v>
      </c>
      <c r="P7" s="451" t="s">
        <v>898</v>
      </c>
      <c r="Q7" s="451" t="s">
        <v>897</v>
      </c>
      <c r="R7" s="451" t="s">
        <v>896</v>
      </c>
      <c r="S7" s="451" t="s">
        <v>882</v>
      </c>
      <c r="T7" s="476"/>
      <c r="U7" s="475" t="s">
        <v>561</v>
      </c>
      <c r="V7" s="451" t="s">
        <v>900</v>
      </c>
      <c r="W7" s="451" t="s">
        <v>899</v>
      </c>
      <c r="X7" s="451" t="s">
        <v>898</v>
      </c>
      <c r="Y7" s="451" t="s">
        <v>897</v>
      </c>
      <c r="Z7" s="451" t="s">
        <v>896</v>
      </c>
      <c r="AA7" s="451" t="s">
        <v>882</v>
      </c>
    </row>
    <row r="8" spans="1:27">
      <c r="A8" s="505">
        <v>1</v>
      </c>
      <c r="B8" s="504" t="s">
        <v>562</v>
      </c>
      <c r="C8" s="741">
        <v>708377041.57118011</v>
      </c>
      <c r="D8" s="734">
        <v>567871117.93939877</v>
      </c>
      <c r="E8" s="734">
        <v>54957490.572407052</v>
      </c>
      <c r="F8" s="734">
        <v>0</v>
      </c>
      <c r="G8" s="734">
        <v>0</v>
      </c>
      <c r="H8" s="734">
        <v>59417050.309827104</v>
      </c>
      <c r="I8" s="734">
        <v>16275142.064220306</v>
      </c>
      <c r="J8" s="734">
        <v>19826474.724801533</v>
      </c>
      <c r="K8" s="734">
        <v>0</v>
      </c>
      <c r="L8" s="734">
        <v>78913548.460289434</v>
      </c>
      <c r="M8" s="734">
        <v>4223593.2486017197</v>
      </c>
      <c r="N8" s="734">
        <v>12288109.619625008</v>
      </c>
      <c r="O8" s="734">
        <v>8218358.0758673875</v>
      </c>
      <c r="P8" s="734">
        <v>4695915.0518743377</v>
      </c>
      <c r="Q8" s="734">
        <v>13600083.779338922</v>
      </c>
      <c r="R8" s="734">
        <v>5426996.0713865524</v>
      </c>
      <c r="S8" s="734">
        <v>1790089.1644276953</v>
      </c>
      <c r="T8" s="734">
        <v>2175324.8616647171</v>
      </c>
      <c r="U8" s="734">
        <v>0</v>
      </c>
      <c r="V8" s="734">
        <v>0</v>
      </c>
      <c r="W8" s="734">
        <v>0</v>
      </c>
      <c r="X8" s="734">
        <v>0</v>
      </c>
      <c r="Y8" s="734">
        <v>865534.27826323523</v>
      </c>
      <c r="Z8" s="734">
        <v>1247878.2184955343</v>
      </c>
      <c r="AA8" s="742">
        <v>61912.364905947492</v>
      </c>
    </row>
    <row r="9" spans="1:27">
      <c r="A9" s="502">
        <v>1.1000000000000001</v>
      </c>
      <c r="B9" s="503" t="s">
        <v>573</v>
      </c>
      <c r="C9" s="743">
        <v>671467023.68753338</v>
      </c>
      <c r="D9" s="734">
        <v>539714412.29571927</v>
      </c>
      <c r="E9" s="734">
        <v>54765123.960989296</v>
      </c>
      <c r="F9" s="734">
        <v>0</v>
      </c>
      <c r="G9" s="734">
        <v>0</v>
      </c>
      <c r="H9" s="734">
        <v>53503409.805280611</v>
      </c>
      <c r="I9" s="734">
        <v>10469158.962930176</v>
      </c>
      <c r="J9" s="734">
        <v>19779892.04286078</v>
      </c>
      <c r="K9" s="734">
        <v>0</v>
      </c>
      <c r="L9" s="734">
        <v>76407140.722039193</v>
      </c>
      <c r="M9" s="734">
        <v>4206198.5148568489</v>
      </c>
      <c r="N9" s="734">
        <v>12075537.321647722</v>
      </c>
      <c r="O9" s="734">
        <v>7989992.076376508</v>
      </c>
      <c r="P9" s="734">
        <v>4533897.1481548296</v>
      </c>
      <c r="Q9" s="734">
        <v>13056280.173630187</v>
      </c>
      <c r="R9" s="734">
        <v>4441010.2401446421</v>
      </c>
      <c r="S9" s="734">
        <v>1564453.8290373618</v>
      </c>
      <c r="T9" s="734">
        <v>1842060.8644943011</v>
      </c>
      <c r="U9" s="734">
        <v>0</v>
      </c>
      <c r="V9" s="734">
        <v>0</v>
      </c>
      <c r="W9" s="734">
        <v>0</v>
      </c>
      <c r="X9" s="734">
        <v>0</v>
      </c>
      <c r="Y9" s="734">
        <v>777789.63823744422</v>
      </c>
      <c r="Z9" s="734">
        <v>1002358.8613509093</v>
      </c>
      <c r="AA9" s="742">
        <v>61912.364905947492</v>
      </c>
    </row>
    <row r="10" spans="1:27">
      <c r="A10" s="500" t="s">
        <v>157</v>
      </c>
      <c r="B10" s="501" t="s">
        <v>574</v>
      </c>
      <c r="C10" s="744">
        <v>664235913.66370487</v>
      </c>
      <c r="D10" s="734">
        <v>529064325.65775096</v>
      </c>
      <c r="E10" s="734">
        <v>51605782.297712624</v>
      </c>
      <c r="F10" s="734">
        <v>0</v>
      </c>
      <c r="G10" s="734">
        <v>0</v>
      </c>
      <c r="H10" s="734">
        <v>58102093.707724079</v>
      </c>
      <c r="I10" s="734">
        <v>16255359.935373638</v>
      </c>
      <c r="J10" s="734">
        <v>19779892.042860776</v>
      </c>
      <c r="K10" s="734">
        <v>0</v>
      </c>
      <c r="L10" s="734">
        <v>75328626.098651946</v>
      </c>
      <c r="M10" s="734">
        <v>4206198.5148568489</v>
      </c>
      <c r="N10" s="734">
        <v>12075537.321647726</v>
      </c>
      <c r="O10" s="734">
        <v>7989992.0763765108</v>
      </c>
      <c r="P10" s="734">
        <v>4533897.1481548296</v>
      </c>
      <c r="Q10" s="734">
        <v>13056280.173630185</v>
      </c>
      <c r="R10" s="734">
        <v>3377052.4482508916</v>
      </c>
      <c r="S10" s="734">
        <v>1547839.1936571749</v>
      </c>
      <c r="T10" s="734">
        <v>1740868.199577868</v>
      </c>
      <c r="U10" s="734">
        <v>0</v>
      </c>
      <c r="V10" s="734">
        <v>0</v>
      </c>
      <c r="W10" s="734">
        <v>0</v>
      </c>
      <c r="X10" s="734">
        <v>0</v>
      </c>
      <c r="Y10" s="734">
        <v>739805.14</v>
      </c>
      <c r="Z10" s="734">
        <v>1001063.0595778679</v>
      </c>
      <c r="AA10" s="742">
        <v>0</v>
      </c>
    </row>
    <row r="11" spans="1:27">
      <c r="A11" s="499" t="s">
        <v>575</v>
      </c>
      <c r="B11" s="498" t="s">
        <v>576</v>
      </c>
      <c r="C11" s="745">
        <v>473114154.86380571</v>
      </c>
      <c r="D11" s="734">
        <v>385639614.38158607</v>
      </c>
      <c r="E11" s="734">
        <v>20103887.489591219</v>
      </c>
      <c r="F11" s="734">
        <v>0</v>
      </c>
      <c r="G11" s="734">
        <v>0</v>
      </c>
      <c r="H11" s="734">
        <v>37340478.624300435</v>
      </c>
      <c r="I11" s="734">
        <v>7694639.9629301773</v>
      </c>
      <c r="J11" s="734">
        <v>14765694.882789196</v>
      </c>
      <c r="K11" s="734">
        <v>0</v>
      </c>
      <c r="L11" s="734">
        <v>50134061.857919201</v>
      </c>
      <c r="M11" s="734">
        <v>3365857.2398359636</v>
      </c>
      <c r="N11" s="734">
        <v>9352661.5426475164</v>
      </c>
      <c r="O11" s="734">
        <v>3917064.9692066964</v>
      </c>
      <c r="P11" s="734">
        <v>3399199.8722870629</v>
      </c>
      <c r="Q11" s="734">
        <v>6129071.2734557409</v>
      </c>
      <c r="R11" s="734">
        <v>1735756.28619172</v>
      </c>
      <c r="S11" s="734">
        <v>1547839.1936571749</v>
      </c>
      <c r="T11" s="734">
        <v>0</v>
      </c>
      <c r="U11" s="734">
        <v>0</v>
      </c>
      <c r="V11" s="734">
        <v>0</v>
      </c>
      <c r="W11" s="734">
        <v>0</v>
      </c>
      <c r="X11" s="734">
        <v>0</v>
      </c>
      <c r="Y11" s="734">
        <v>0</v>
      </c>
      <c r="Z11" s="734">
        <v>0</v>
      </c>
      <c r="AA11" s="742">
        <v>0</v>
      </c>
    </row>
    <row r="12" spans="1:27">
      <c r="A12" s="499" t="s">
        <v>577</v>
      </c>
      <c r="B12" s="498" t="s">
        <v>578</v>
      </c>
      <c r="C12" s="745">
        <v>107821793.65169156</v>
      </c>
      <c r="D12" s="734">
        <v>76684805.14591296</v>
      </c>
      <c r="E12" s="734">
        <v>6729142.4998616949</v>
      </c>
      <c r="F12" s="734">
        <v>0</v>
      </c>
      <c r="G12" s="734">
        <v>0</v>
      </c>
      <c r="H12" s="734">
        <v>9856954.650003802</v>
      </c>
      <c r="I12" s="734">
        <v>0</v>
      </c>
      <c r="J12" s="734">
        <v>5014197.1600715816</v>
      </c>
      <c r="K12" s="734">
        <v>0</v>
      </c>
      <c r="L12" s="734">
        <v>20540228.715774786</v>
      </c>
      <c r="M12" s="734">
        <v>605562.8429216824</v>
      </c>
      <c r="N12" s="734">
        <v>2722875.7790002092</v>
      </c>
      <c r="O12" s="734">
        <v>3943213.2275484083</v>
      </c>
      <c r="P12" s="734">
        <v>1049278.829575602</v>
      </c>
      <c r="Q12" s="734">
        <v>5585253.3030957794</v>
      </c>
      <c r="R12" s="734">
        <v>672818.65546289878</v>
      </c>
      <c r="S12" s="734">
        <v>0</v>
      </c>
      <c r="T12" s="734">
        <v>739805.14</v>
      </c>
      <c r="U12" s="734">
        <v>0</v>
      </c>
      <c r="V12" s="734">
        <v>0</v>
      </c>
      <c r="W12" s="734">
        <v>0</v>
      </c>
      <c r="X12" s="734">
        <v>0</v>
      </c>
      <c r="Y12" s="734">
        <v>739805.14</v>
      </c>
      <c r="Z12" s="734">
        <v>0</v>
      </c>
      <c r="AA12" s="742">
        <v>0</v>
      </c>
    </row>
    <row r="13" spans="1:27">
      <c r="A13" s="499" t="s">
        <v>579</v>
      </c>
      <c r="B13" s="498" t="s">
        <v>580</v>
      </c>
      <c r="C13" s="745">
        <v>42758994.378203101</v>
      </c>
      <c r="D13" s="734">
        <v>38941907.677066438</v>
      </c>
      <c r="E13" s="734">
        <v>24723997.962763235</v>
      </c>
      <c r="F13" s="734">
        <v>0</v>
      </c>
      <c r="G13" s="734">
        <v>0</v>
      </c>
      <c r="H13" s="734">
        <v>443154.4997493822</v>
      </c>
      <c r="I13" s="734">
        <v>0</v>
      </c>
      <c r="J13" s="734">
        <v>0</v>
      </c>
      <c r="K13" s="734">
        <v>0</v>
      </c>
      <c r="L13" s="734">
        <v>3373932.2013872764</v>
      </c>
      <c r="M13" s="734">
        <v>234778.43209920297</v>
      </c>
      <c r="N13" s="734">
        <v>0</v>
      </c>
      <c r="O13" s="734">
        <v>129713.879621406</v>
      </c>
      <c r="P13" s="734">
        <v>85418.446292164313</v>
      </c>
      <c r="Q13" s="734">
        <v>1341955.5970786663</v>
      </c>
      <c r="R13" s="734">
        <v>968477.50659627304</v>
      </c>
      <c r="S13" s="734">
        <v>0</v>
      </c>
      <c r="T13" s="734">
        <v>0</v>
      </c>
      <c r="U13" s="734">
        <v>0</v>
      </c>
      <c r="V13" s="734">
        <v>0</v>
      </c>
      <c r="W13" s="734">
        <v>0</v>
      </c>
      <c r="X13" s="734">
        <v>0</v>
      </c>
      <c r="Y13" s="734">
        <v>0</v>
      </c>
      <c r="Z13" s="734">
        <v>0</v>
      </c>
      <c r="AA13" s="742">
        <v>0</v>
      </c>
    </row>
    <row r="14" spans="1:27">
      <c r="A14" s="499" t="s">
        <v>581</v>
      </c>
      <c r="B14" s="498" t="s">
        <v>582</v>
      </c>
      <c r="C14" s="745">
        <v>40540970.770004518</v>
      </c>
      <c r="D14" s="734">
        <v>27797998.453185506</v>
      </c>
      <c r="E14" s="734">
        <v>48754.345496478803</v>
      </c>
      <c r="F14" s="734">
        <v>0</v>
      </c>
      <c r="G14" s="734">
        <v>0</v>
      </c>
      <c r="H14" s="734">
        <v>10461505.93367045</v>
      </c>
      <c r="I14" s="734">
        <v>8560719.9724434614</v>
      </c>
      <c r="J14" s="734">
        <v>0</v>
      </c>
      <c r="K14" s="734">
        <v>0</v>
      </c>
      <c r="L14" s="734">
        <v>1280403.3235706885</v>
      </c>
      <c r="M14" s="734">
        <v>0</v>
      </c>
      <c r="N14" s="734">
        <v>0</v>
      </c>
      <c r="O14" s="734">
        <v>0</v>
      </c>
      <c r="P14" s="734">
        <v>0</v>
      </c>
      <c r="Q14" s="734">
        <v>0</v>
      </c>
      <c r="R14" s="734">
        <v>0</v>
      </c>
      <c r="S14" s="734">
        <v>0</v>
      </c>
      <c r="T14" s="734">
        <v>1001063.0595778679</v>
      </c>
      <c r="U14" s="734">
        <v>0</v>
      </c>
      <c r="V14" s="734">
        <v>0</v>
      </c>
      <c r="W14" s="734">
        <v>0</v>
      </c>
      <c r="X14" s="734">
        <v>0</v>
      </c>
      <c r="Y14" s="734">
        <v>0</v>
      </c>
      <c r="Z14" s="734">
        <v>1001063.0595778679</v>
      </c>
      <c r="AA14" s="742">
        <v>0</v>
      </c>
    </row>
    <row r="15" spans="1:27">
      <c r="A15" s="497">
        <v>1.2</v>
      </c>
      <c r="B15" s="495" t="s">
        <v>895</v>
      </c>
      <c r="C15" s="746">
        <v>15622290.219999982</v>
      </c>
      <c r="D15" s="734">
        <v>4479531.639999981</v>
      </c>
      <c r="E15" s="734">
        <v>741770.08</v>
      </c>
      <c r="F15" s="734">
        <v>0</v>
      </c>
      <c r="G15" s="734">
        <v>0</v>
      </c>
      <c r="H15" s="734">
        <v>785710.29999999981</v>
      </c>
      <c r="I15" s="734">
        <v>103737.39</v>
      </c>
      <c r="J15" s="734">
        <v>252024.89999999997</v>
      </c>
      <c r="K15" s="734">
        <v>0</v>
      </c>
      <c r="L15" s="734">
        <v>9604348.4400000013</v>
      </c>
      <c r="M15" s="734">
        <v>393223.49999999988</v>
      </c>
      <c r="N15" s="734">
        <v>1316355.0000000002</v>
      </c>
      <c r="O15" s="734">
        <v>1060822.8299999996</v>
      </c>
      <c r="P15" s="734">
        <v>950142.73</v>
      </c>
      <c r="Q15" s="734">
        <v>1899134.6699999997</v>
      </c>
      <c r="R15" s="734">
        <v>1696970.1899999997</v>
      </c>
      <c r="S15" s="734">
        <v>58504.55</v>
      </c>
      <c r="T15" s="734">
        <v>752699.83999999985</v>
      </c>
      <c r="U15" s="734">
        <v>0</v>
      </c>
      <c r="V15" s="734">
        <v>0</v>
      </c>
      <c r="W15" s="734">
        <v>0</v>
      </c>
      <c r="X15" s="734">
        <v>0</v>
      </c>
      <c r="Y15" s="734">
        <v>66724.28</v>
      </c>
      <c r="Z15" s="734">
        <v>674162.67999999993</v>
      </c>
      <c r="AA15" s="742">
        <v>11812.88</v>
      </c>
    </row>
    <row r="16" spans="1:27">
      <c r="A16" s="496">
        <v>1.3</v>
      </c>
      <c r="B16" s="495" t="s">
        <v>583</v>
      </c>
      <c r="C16" s="747">
        <v>0</v>
      </c>
      <c r="D16" s="748">
        <v>0</v>
      </c>
      <c r="E16" s="748">
        <v>0</v>
      </c>
      <c r="F16" s="748">
        <v>0</v>
      </c>
      <c r="G16" s="748">
        <v>0</v>
      </c>
      <c r="H16" s="748">
        <v>0</v>
      </c>
      <c r="I16" s="748">
        <v>0</v>
      </c>
      <c r="J16" s="748">
        <v>0</v>
      </c>
      <c r="K16" s="748">
        <v>0</v>
      </c>
      <c r="L16" s="748">
        <v>0</v>
      </c>
      <c r="M16" s="748">
        <v>0</v>
      </c>
      <c r="N16" s="748">
        <v>0</v>
      </c>
      <c r="O16" s="748">
        <v>0</v>
      </c>
      <c r="P16" s="748">
        <v>0</v>
      </c>
      <c r="Q16" s="748">
        <v>0</v>
      </c>
      <c r="R16" s="748">
        <v>0</v>
      </c>
      <c r="S16" s="748">
        <v>0</v>
      </c>
      <c r="T16" s="748">
        <v>0</v>
      </c>
      <c r="U16" s="748">
        <v>0</v>
      </c>
      <c r="V16" s="748">
        <v>0</v>
      </c>
      <c r="W16" s="748">
        <v>0</v>
      </c>
      <c r="X16" s="748">
        <v>0</v>
      </c>
      <c r="Y16" s="748">
        <v>0</v>
      </c>
      <c r="Z16" s="748">
        <v>0</v>
      </c>
      <c r="AA16" s="749">
        <v>0</v>
      </c>
    </row>
    <row r="17" spans="1:27" s="485" customFormat="1" ht="24">
      <c r="A17" s="493" t="s">
        <v>584</v>
      </c>
      <c r="B17" s="494" t="s">
        <v>585</v>
      </c>
      <c r="C17" s="750">
        <v>661439527.07260656</v>
      </c>
      <c r="D17" s="735">
        <v>529005587.43752044</v>
      </c>
      <c r="E17" s="735">
        <v>54660924.680777676</v>
      </c>
      <c r="F17" s="735">
        <v>0</v>
      </c>
      <c r="G17" s="735">
        <v>0</v>
      </c>
      <c r="H17" s="735">
        <v>56068036.6052806</v>
      </c>
      <c r="I17" s="735">
        <v>14221302.832930183</v>
      </c>
      <c r="J17" s="735">
        <v>19779892.04286078</v>
      </c>
      <c r="K17" s="735">
        <v>0</v>
      </c>
      <c r="L17" s="735">
        <v>75132824.169805542</v>
      </c>
      <c r="M17" s="735">
        <v>4206198.5148568489</v>
      </c>
      <c r="N17" s="735">
        <v>12043369.255293215</v>
      </c>
      <c r="O17" s="735">
        <v>7989992.0763765089</v>
      </c>
      <c r="P17" s="735">
        <v>4533897.1481548296</v>
      </c>
      <c r="Q17" s="735">
        <v>13056280.173630189</v>
      </c>
      <c r="R17" s="735">
        <v>3377052.448250893</v>
      </c>
      <c r="S17" s="735">
        <v>1541472.9047359866</v>
      </c>
      <c r="T17" s="735">
        <v>1233078.8599999999</v>
      </c>
      <c r="U17" s="735">
        <v>0</v>
      </c>
      <c r="V17" s="735">
        <v>0</v>
      </c>
      <c r="W17" s="735">
        <v>0</v>
      </c>
      <c r="X17" s="735">
        <v>0</v>
      </c>
      <c r="Y17" s="735">
        <v>739805.14</v>
      </c>
      <c r="Z17" s="735">
        <v>493273.72</v>
      </c>
      <c r="AA17" s="751">
        <v>0</v>
      </c>
    </row>
    <row r="18" spans="1:27" s="485" customFormat="1" ht="24">
      <c r="A18" s="490" t="s">
        <v>586</v>
      </c>
      <c r="B18" s="491" t="s">
        <v>587</v>
      </c>
      <c r="C18" s="752">
        <v>645513014.4386375</v>
      </c>
      <c r="D18" s="735">
        <v>516831218.67355138</v>
      </c>
      <c r="E18" s="735">
        <v>51500103.911542617</v>
      </c>
      <c r="F18" s="735">
        <v>0</v>
      </c>
      <c r="G18" s="735">
        <v>0</v>
      </c>
      <c r="H18" s="735">
        <v>52315892.735280596</v>
      </c>
      <c r="I18" s="735">
        <v>10469158.962930182</v>
      </c>
      <c r="J18" s="735">
        <v>19779892.04286078</v>
      </c>
      <c r="K18" s="735">
        <v>0</v>
      </c>
      <c r="L18" s="735">
        <v>75132824.169805542</v>
      </c>
      <c r="M18" s="735">
        <v>4206198.5148568489</v>
      </c>
      <c r="N18" s="735">
        <v>12043369.255293215</v>
      </c>
      <c r="O18" s="735">
        <v>7989992.0763765089</v>
      </c>
      <c r="P18" s="735">
        <v>4533897.1481548296</v>
      </c>
      <c r="Q18" s="735">
        <v>13056280.173630189</v>
      </c>
      <c r="R18" s="735">
        <v>3377052.448250893</v>
      </c>
      <c r="S18" s="735">
        <v>1541472.9047359866</v>
      </c>
      <c r="T18" s="735">
        <v>1233078.8599999999</v>
      </c>
      <c r="U18" s="735">
        <v>0</v>
      </c>
      <c r="V18" s="735">
        <v>0</v>
      </c>
      <c r="W18" s="735">
        <v>0</v>
      </c>
      <c r="X18" s="735">
        <v>0</v>
      </c>
      <c r="Y18" s="735">
        <v>739805.14</v>
      </c>
      <c r="Z18" s="735">
        <v>493273.72</v>
      </c>
      <c r="AA18" s="751">
        <v>0</v>
      </c>
    </row>
    <row r="19" spans="1:27" s="485" customFormat="1">
      <c r="A19" s="493" t="s">
        <v>588</v>
      </c>
      <c r="B19" s="492" t="s">
        <v>589</v>
      </c>
      <c r="C19" s="753">
        <v>809691171.5673939</v>
      </c>
      <c r="D19" s="735">
        <v>657485975.30247998</v>
      </c>
      <c r="E19" s="735">
        <v>35096895.919222303</v>
      </c>
      <c r="F19" s="735">
        <v>0</v>
      </c>
      <c r="G19" s="735">
        <v>0</v>
      </c>
      <c r="H19" s="735">
        <v>52132479.194719382</v>
      </c>
      <c r="I19" s="735">
        <v>9735300.577069819</v>
      </c>
      <c r="J19" s="735">
        <v>23815605.347139232</v>
      </c>
      <c r="K19" s="735">
        <v>0</v>
      </c>
      <c r="L19" s="735">
        <v>86549298.340194464</v>
      </c>
      <c r="M19" s="735">
        <v>11031840.54514315</v>
      </c>
      <c r="N19" s="735">
        <v>15836837.304706791</v>
      </c>
      <c r="O19" s="735">
        <v>7788115.8436234891</v>
      </c>
      <c r="P19" s="735">
        <v>3739865.6618451709</v>
      </c>
      <c r="Q19" s="735">
        <v>8676072.5663698129</v>
      </c>
      <c r="R19" s="735">
        <v>7011402.8717491096</v>
      </c>
      <c r="S19" s="735">
        <v>3468235.6052640132</v>
      </c>
      <c r="T19" s="735">
        <v>13523418.73</v>
      </c>
      <c r="U19" s="735">
        <v>0</v>
      </c>
      <c r="V19" s="735">
        <v>0</v>
      </c>
      <c r="W19" s="735">
        <v>0</v>
      </c>
      <c r="X19" s="735">
        <v>0</v>
      </c>
      <c r="Y19" s="735">
        <v>280199.32999999996</v>
      </c>
      <c r="Z19" s="735">
        <v>0</v>
      </c>
      <c r="AA19" s="751">
        <v>13243219.4</v>
      </c>
    </row>
    <row r="20" spans="1:27" s="485" customFormat="1">
      <c r="A20" s="490" t="s">
        <v>590</v>
      </c>
      <c r="B20" s="491" t="s">
        <v>591</v>
      </c>
      <c r="C20" s="752">
        <v>750516160.94136286</v>
      </c>
      <c r="D20" s="735">
        <v>606734821.08644903</v>
      </c>
      <c r="E20" s="735">
        <v>25392332.148457333</v>
      </c>
      <c r="F20" s="735">
        <v>0</v>
      </c>
      <c r="G20" s="735">
        <v>0</v>
      </c>
      <c r="H20" s="735">
        <v>46847400.484719358</v>
      </c>
      <c r="I20" s="735">
        <v>9735300.577069819</v>
      </c>
      <c r="J20" s="735">
        <v>21822182.22713922</v>
      </c>
      <c r="K20" s="735">
        <v>0</v>
      </c>
      <c r="L20" s="735">
        <v>83410520.640194446</v>
      </c>
      <c r="M20" s="735">
        <v>10601970.46514315</v>
      </c>
      <c r="N20" s="735">
        <v>15836837.304706791</v>
      </c>
      <c r="O20" s="735">
        <v>7788115.8436234891</v>
      </c>
      <c r="P20" s="735">
        <v>3739865.6618451709</v>
      </c>
      <c r="Q20" s="735">
        <v>8676072.5663698129</v>
      </c>
      <c r="R20" s="735">
        <v>5903223.7417491088</v>
      </c>
      <c r="S20" s="735">
        <v>3468235.6052640132</v>
      </c>
      <c r="T20" s="735">
        <v>13523418.73</v>
      </c>
      <c r="U20" s="735">
        <v>0</v>
      </c>
      <c r="V20" s="735">
        <v>0</v>
      </c>
      <c r="W20" s="735">
        <v>0</v>
      </c>
      <c r="X20" s="735">
        <v>0</v>
      </c>
      <c r="Y20" s="735">
        <v>280199.32999999996</v>
      </c>
      <c r="Z20" s="735">
        <v>0</v>
      </c>
      <c r="AA20" s="751">
        <v>13243219.4</v>
      </c>
    </row>
    <row r="21" spans="1:27" s="485" customFormat="1">
      <c r="A21" s="489">
        <v>1.4</v>
      </c>
      <c r="B21" s="488" t="s">
        <v>680</v>
      </c>
      <c r="C21" s="754">
        <v>149996.455732</v>
      </c>
      <c r="D21" s="735">
        <v>149996.455732</v>
      </c>
      <c r="E21" s="735">
        <v>0</v>
      </c>
      <c r="F21" s="735">
        <v>0</v>
      </c>
      <c r="G21" s="735">
        <v>0</v>
      </c>
      <c r="H21" s="735">
        <v>0</v>
      </c>
      <c r="I21" s="735">
        <v>0</v>
      </c>
      <c r="J21" s="735">
        <v>0</v>
      </c>
      <c r="K21" s="735">
        <v>0</v>
      </c>
      <c r="L21" s="735">
        <v>0</v>
      </c>
      <c r="M21" s="735">
        <v>0</v>
      </c>
      <c r="N21" s="735">
        <v>0</v>
      </c>
      <c r="O21" s="735">
        <v>0</v>
      </c>
      <c r="P21" s="735">
        <v>0</v>
      </c>
      <c r="Q21" s="735">
        <v>0</v>
      </c>
      <c r="R21" s="735">
        <v>0</v>
      </c>
      <c r="S21" s="735">
        <v>0</v>
      </c>
      <c r="T21" s="735">
        <v>0</v>
      </c>
      <c r="U21" s="735">
        <v>0</v>
      </c>
      <c r="V21" s="735">
        <v>0</v>
      </c>
      <c r="W21" s="735">
        <v>0</v>
      </c>
      <c r="X21" s="735">
        <v>0</v>
      </c>
      <c r="Y21" s="735">
        <v>0</v>
      </c>
      <c r="Z21" s="735">
        <v>0</v>
      </c>
      <c r="AA21" s="751">
        <v>0</v>
      </c>
    </row>
    <row r="22" spans="1:27" s="485" customFormat="1" ht="12.6" thickBot="1">
      <c r="A22" s="487">
        <v>1.5</v>
      </c>
      <c r="B22" s="486" t="s">
        <v>681</v>
      </c>
      <c r="C22" s="755">
        <v>0</v>
      </c>
      <c r="D22" s="756">
        <v>0</v>
      </c>
      <c r="E22" s="756">
        <v>0</v>
      </c>
      <c r="F22" s="756">
        <v>0</v>
      </c>
      <c r="G22" s="756">
        <v>0</v>
      </c>
      <c r="H22" s="756">
        <v>0</v>
      </c>
      <c r="I22" s="756">
        <v>0</v>
      </c>
      <c r="J22" s="756">
        <v>0</v>
      </c>
      <c r="K22" s="756">
        <v>0</v>
      </c>
      <c r="L22" s="756">
        <v>0</v>
      </c>
      <c r="M22" s="756">
        <v>0</v>
      </c>
      <c r="N22" s="756">
        <v>0</v>
      </c>
      <c r="O22" s="756">
        <v>0</v>
      </c>
      <c r="P22" s="756">
        <v>0</v>
      </c>
      <c r="Q22" s="756">
        <v>0</v>
      </c>
      <c r="R22" s="756">
        <v>0</v>
      </c>
      <c r="S22" s="756">
        <v>0</v>
      </c>
      <c r="T22" s="756">
        <v>0</v>
      </c>
      <c r="U22" s="756">
        <v>0</v>
      </c>
      <c r="V22" s="756">
        <v>0</v>
      </c>
      <c r="W22" s="756">
        <v>0</v>
      </c>
      <c r="X22" s="756">
        <v>0</v>
      </c>
      <c r="Y22" s="756">
        <v>0</v>
      </c>
      <c r="Z22" s="756">
        <v>0</v>
      </c>
      <c r="AA22" s="757">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C67" sqref="C67"/>
    </sheetView>
  </sheetViews>
  <sheetFormatPr defaultColWidth="9.109375" defaultRowHeight="12"/>
  <cols>
    <col min="1" max="1" width="11.88671875" style="454" bestFit="1" customWidth="1"/>
    <col min="2" max="2" width="93.44140625" style="454" customWidth="1"/>
    <col min="3" max="3" width="14.5546875" style="454" customWidth="1"/>
    <col min="4" max="5" width="16.109375" style="454" customWidth="1"/>
    <col min="6" max="6" width="16.109375" style="507" customWidth="1"/>
    <col min="7" max="7" width="25.33203125" style="507" customWidth="1"/>
    <col min="8" max="8" width="16.109375" style="454" customWidth="1"/>
    <col min="9" max="11" width="16.109375" style="507" customWidth="1"/>
    <col min="12" max="12" width="26.33203125" style="507" customWidth="1"/>
    <col min="13" max="16384" width="9.109375" style="454"/>
  </cols>
  <sheetData>
    <row r="1" spans="1:12" ht="13.8">
      <c r="A1" s="344" t="s">
        <v>108</v>
      </c>
      <c r="B1" s="287" t="str">
        <f>Info!C2</f>
        <v>სს "ხალიკ ბანკი საქართველო"</v>
      </c>
      <c r="F1" s="454"/>
      <c r="G1" s="454"/>
      <c r="I1" s="454"/>
      <c r="J1" s="454"/>
      <c r="K1" s="454"/>
      <c r="L1" s="454"/>
    </row>
    <row r="2" spans="1:12">
      <c r="A2" s="346" t="s">
        <v>109</v>
      </c>
      <c r="B2" s="348">
        <f>'1. key ratios'!B2</f>
        <v>45473</v>
      </c>
      <c r="F2" s="454"/>
      <c r="G2" s="454"/>
      <c r="I2" s="454"/>
      <c r="J2" s="454"/>
      <c r="K2" s="454"/>
      <c r="L2" s="454"/>
    </row>
    <row r="3" spans="1:12">
      <c r="A3" s="347" t="s">
        <v>594</v>
      </c>
      <c r="F3" s="454"/>
      <c r="G3" s="454"/>
      <c r="I3" s="454"/>
      <c r="J3" s="454"/>
      <c r="K3" s="454"/>
      <c r="L3" s="454"/>
    </row>
    <row r="4" spans="1:12">
      <c r="F4" s="454"/>
      <c r="G4" s="454"/>
      <c r="I4" s="454"/>
      <c r="J4" s="454"/>
      <c r="K4" s="454"/>
      <c r="L4" s="454"/>
    </row>
    <row r="5" spans="1:12" ht="37.5" customHeight="1">
      <c r="A5" s="837" t="s">
        <v>595</v>
      </c>
      <c r="B5" s="838"/>
      <c r="C5" s="888" t="s">
        <v>596</v>
      </c>
      <c r="D5" s="889"/>
      <c r="E5" s="889"/>
      <c r="F5" s="889"/>
      <c r="G5" s="889"/>
      <c r="H5" s="890" t="s">
        <v>907</v>
      </c>
      <c r="I5" s="891"/>
      <c r="J5" s="891"/>
      <c r="K5" s="891"/>
      <c r="L5" s="892"/>
    </row>
    <row r="6" spans="1:12" ht="39.6" customHeight="1">
      <c r="A6" s="841"/>
      <c r="B6" s="842"/>
      <c r="C6" s="354"/>
      <c r="D6" s="452" t="s">
        <v>892</v>
      </c>
      <c r="E6" s="452" t="s">
        <v>891</v>
      </c>
      <c r="F6" s="452" t="s">
        <v>890</v>
      </c>
      <c r="G6" s="452" t="s">
        <v>889</v>
      </c>
      <c r="H6" s="510"/>
      <c r="I6" s="452" t="s">
        <v>892</v>
      </c>
      <c r="J6" s="452" t="s">
        <v>891</v>
      </c>
      <c r="K6" s="452" t="s">
        <v>890</v>
      </c>
      <c r="L6" s="452" t="s">
        <v>889</v>
      </c>
    </row>
    <row r="7" spans="1:12">
      <c r="A7" s="443">
        <v>1</v>
      </c>
      <c r="B7" s="458" t="s">
        <v>518</v>
      </c>
      <c r="C7" s="758">
        <v>11019476.630000001</v>
      </c>
      <c r="D7" s="758">
        <v>9812592.75</v>
      </c>
      <c r="E7" s="758">
        <v>189545.23</v>
      </c>
      <c r="F7" s="758">
        <v>1017338.65</v>
      </c>
      <c r="G7" s="758">
        <v>0</v>
      </c>
      <c r="H7" s="758">
        <v>360535.95</v>
      </c>
      <c r="I7" s="758">
        <v>85251.14</v>
      </c>
      <c r="J7" s="758">
        <v>22429.929999999997</v>
      </c>
      <c r="K7" s="758">
        <v>252854.88</v>
      </c>
      <c r="L7" s="758">
        <v>0</v>
      </c>
    </row>
    <row r="8" spans="1:12">
      <c r="A8" s="443">
        <v>2</v>
      </c>
      <c r="B8" s="458" t="s">
        <v>519</v>
      </c>
      <c r="C8" s="758">
        <v>32945326.619999997</v>
      </c>
      <c r="D8" s="734">
        <v>30110166.57</v>
      </c>
      <c r="E8" s="734">
        <v>188149.03999999998</v>
      </c>
      <c r="F8" s="759">
        <v>2585098.65</v>
      </c>
      <c r="G8" s="759">
        <v>61912.36</v>
      </c>
      <c r="H8" s="734">
        <v>1405247.2</v>
      </c>
      <c r="I8" s="759">
        <v>490801.96000000008</v>
      </c>
      <c r="J8" s="759">
        <v>16540.150000000001</v>
      </c>
      <c r="K8" s="759">
        <v>886092.21</v>
      </c>
      <c r="L8" s="759">
        <v>11812.88</v>
      </c>
    </row>
    <row r="9" spans="1:12">
      <c r="A9" s="443">
        <v>3</v>
      </c>
      <c r="B9" s="458" t="s">
        <v>868</v>
      </c>
      <c r="C9" s="758">
        <v>0</v>
      </c>
      <c r="D9" s="734">
        <v>0</v>
      </c>
      <c r="E9" s="734">
        <v>0</v>
      </c>
      <c r="F9" s="760">
        <v>0</v>
      </c>
      <c r="G9" s="760">
        <v>0</v>
      </c>
      <c r="H9" s="734">
        <v>0</v>
      </c>
      <c r="I9" s="760">
        <v>0</v>
      </c>
      <c r="J9" s="760">
        <v>0</v>
      </c>
      <c r="K9" s="760">
        <v>0</v>
      </c>
      <c r="L9" s="760">
        <v>0</v>
      </c>
    </row>
    <row r="10" spans="1:12">
      <c r="A10" s="443">
        <v>4</v>
      </c>
      <c r="B10" s="458" t="s">
        <v>520</v>
      </c>
      <c r="C10" s="758">
        <v>33508126.449999999</v>
      </c>
      <c r="D10" s="734">
        <v>27114042.039999999</v>
      </c>
      <c r="E10" s="734">
        <v>2090942.53</v>
      </c>
      <c r="F10" s="760">
        <v>4303141.88</v>
      </c>
      <c r="G10" s="760">
        <v>0</v>
      </c>
      <c r="H10" s="734">
        <v>461733.69000000006</v>
      </c>
      <c r="I10" s="760">
        <v>41747.67</v>
      </c>
      <c r="J10" s="760">
        <v>32583.24</v>
      </c>
      <c r="K10" s="760">
        <v>387402.78</v>
      </c>
      <c r="L10" s="760">
        <v>0</v>
      </c>
    </row>
    <row r="11" spans="1:12">
      <c r="A11" s="443">
        <v>5</v>
      </c>
      <c r="B11" s="458" t="s">
        <v>521</v>
      </c>
      <c r="C11" s="758">
        <v>121599911.63000001</v>
      </c>
      <c r="D11" s="734">
        <v>92311424.550000012</v>
      </c>
      <c r="E11" s="734">
        <v>13553994.42</v>
      </c>
      <c r="F11" s="760">
        <v>15606369.59</v>
      </c>
      <c r="G11" s="760">
        <v>128123.07</v>
      </c>
      <c r="H11" s="734">
        <v>1426107.4899999998</v>
      </c>
      <c r="I11" s="760">
        <v>158525.79999999999</v>
      </c>
      <c r="J11" s="760">
        <v>74795.39</v>
      </c>
      <c r="K11" s="760">
        <v>1177514.0299999998</v>
      </c>
      <c r="L11" s="760">
        <v>15272.27</v>
      </c>
    </row>
    <row r="12" spans="1:12">
      <c r="A12" s="443">
        <v>6</v>
      </c>
      <c r="B12" s="458" t="s">
        <v>522</v>
      </c>
      <c r="C12" s="758">
        <v>20844443.989999998</v>
      </c>
      <c r="D12" s="734">
        <v>17272595.080000002</v>
      </c>
      <c r="E12" s="734">
        <v>3187831.9</v>
      </c>
      <c r="F12" s="760">
        <v>383594.68000000005</v>
      </c>
      <c r="G12" s="760">
        <v>422.33</v>
      </c>
      <c r="H12" s="734">
        <v>177020.71000000002</v>
      </c>
      <c r="I12" s="760">
        <v>44357.240000000005</v>
      </c>
      <c r="J12" s="760">
        <v>35249.949999999997</v>
      </c>
      <c r="K12" s="760">
        <v>97341.77</v>
      </c>
      <c r="L12" s="760">
        <v>71.75</v>
      </c>
    </row>
    <row r="13" spans="1:12">
      <c r="A13" s="443">
        <v>7</v>
      </c>
      <c r="B13" s="458" t="s">
        <v>523</v>
      </c>
      <c r="C13" s="758">
        <v>7574767.3399999999</v>
      </c>
      <c r="D13" s="734">
        <v>2243604.4499999997</v>
      </c>
      <c r="E13" s="734">
        <v>0</v>
      </c>
      <c r="F13" s="760">
        <v>5331162.8899999997</v>
      </c>
      <c r="G13" s="760">
        <v>0</v>
      </c>
      <c r="H13" s="734">
        <v>988341.82000000007</v>
      </c>
      <c r="I13" s="760">
        <v>4866.4400000000005</v>
      </c>
      <c r="J13" s="760">
        <v>0</v>
      </c>
      <c r="K13" s="760">
        <v>983475.38000000012</v>
      </c>
      <c r="L13" s="760">
        <v>0</v>
      </c>
    </row>
    <row r="14" spans="1:12">
      <c r="A14" s="443">
        <v>8</v>
      </c>
      <c r="B14" s="458" t="s">
        <v>524</v>
      </c>
      <c r="C14" s="758">
        <v>6417871.4699999997</v>
      </c>
      <c r="D14" s="734">
        <v>6302877.2699999996</v>
      </c>
      <c r="E14" s="734">
        <v>0</v>
      </c>
      <c r="F14" s="760">
        <v>114994.2</v>
      </c>
      <c r="G14" s="760">
        <v>0</v>
      </c>
      <c r="H14" s="734">
        <v>37368.07</v>
      </c>
      <c r="I14" s="760">
        <v>9949.9599999999991</v>
      </c>
      <c r="J14" s="760">
        <v>0</v>
      </c>
      <c r="K14" s="760">
        <v>27418.11</v>
      </c>
      <c r="L14" s="760">
        <v>0</v>
      </c>
    </row>
    <row r="15" spans="1:12">
      <c r="A15" s="443">
        <v>9</v>
      </c>
      <c r="B15" s="458" t="s">
        <v>525</v>
      </c>
      <c r="C15" s="758">
        <v>4712167.78</v>
      </c>
      <c r="D15" s="734">
        <v>1466826.1300000001</v>
      </c>
      <c r="E15" s="734">
        <v>0</v>
      </c>
      <c r="F15" s="760">
        <v>3245341.65</v>
      </c>
      <c r="G15" s="760">
        <v>0</v>
      </c>
      <c r="H15" s="734">
        <v>21529.47</v>
      </c>
      <c r="I15" s="760">
        <v>6368.47</v>
      </c>
      <c r="J15" s="760">
        <v>0</v>
      </c>
      <c r="K15" s="760">
        <v>15161</v>
      </c>
      <c r="L15" s="760">
        <v>0</v>
      </c>
    </row>
    <row r="16" spans="1:12">
      <c r="A16" s="443">
        <v>10</v>
      </c>
      <c r="B16" s="458" t="s">
        <v>526</v>
      </c>
      <c r="C16" s="758">
        <v>1207136.23</v>
      </c>
      <c r="D16" s="734">
        <v>1207136.23</v>
      </c>
      <c r="E16" s="734">
        <v>0</v>
      </c>
      <c r="F16" s="760">
        <v>0</v>
      </c>
      <c r="G16" s="760">
        <v>0</v>
      </c>
      <c r="H16" s="734">
        <v>8084.1900000000005</v>
      </c>
      <c r="I16" s="760">
        <v>8084.1900000000005</v>
      </c>
      <c r="J16" s="760">
        <v>0</v>
      </c>
      <c r="K16" s="760">
        <v>0</v>
      </c>
      <c r="L16" s="760">
        <v>0</v>
      </c>
    </row>
    <row r="17" spans="1:12">
      <c r="A17" s="443">
        <v>11</v>
      </c>
      <c r="B17" s="458" t="s">
        <v>527</v>
      </c>
      <c r="C17" s="758">
        <v>12747705.65</v>
      </c>
      <c r="D17" s="734">
        <v>4134954.43</v>
      </c>
      <c r="E17" s="734">
        <v>8578560.6500000004</v>
      </c>
      <c r="F17" s="760">
        <v>34190.57</v>
      </c>
      <c r="G17" s="760">
        <v>0</v>
      </c>
      <c r="H17" s="734">
        <v>36580.51</v>
      </c>
      <c r="I17" s="760">
        <v>21260.170000000002</v>
      </c>
      <c r="J17" s="760">
        <v>1640.94</v>
      </c>
      <c r="K17" s="760">
        <v>13679.4</v>
      </c>
      <c r="L17" s="760">
        <v>0</v>
      </c>
    </row>
    <row r="18" spans="1:12">
      <c r="A18" s="443">
        <v>12</v>
      </c>
      <c r="B18" s="458" t="s">
        <v>528</v>
      </c>
      <c r="C18" s="758">
        <v>62503279.310000002</v>
      </c>
      <c r="D18" s="734">
        <v>55400384.009999998</v>
      </c>
      <c r="E18" s="734">
        <v>1229033.2</v>
      </c>
      <c r="F18" s="760">
        <v>4871503.2399999993</v>
      </c>
      <c r="G18" s="760">
        <v>1002358.86</v>
      </c>
      <c r="H18" s="734">
        <v>1953651.1300000001</v>
      </c>
      <c r="I18" s="760">
        <v>352368.69999999995</v>
      </c>
      <c r="J18" s="760">
        <v>157974.39000000001</v>
      </c>
      <c r="K18" s="760">
        <v>769145.3600000001</v>
      </c>
      <c r="L18" s="760">
        <v>674162.67999999993</v>
      </c>
    </row>
    <row r="19" spans="1:12">
      <c r="A19" s="443">
        <v>13</v>
      </c>
      <c r="B19" s="458" t="s">
        <v>529</v>
      </c>
      <c r="C19" s="758">
        <v>44912933.080000006</v>
      </c>
      <c r="D19" s="734">
        <v>33477625.440000001</v>
      </c>
      <c r="E19" s="734">
        <v>1419794.65</v>
      </c>
      <c r="F19" s="760">
        <v>10015512.99</v>
      </c>
      <c r="G19" s="760">
        <v>0</v>
      </c>
      <c r="H19" s="734">
        <v>2462874.13</v>
      </c>
      <c r="I19" s="760">
        <v>904041.73</v>
      </c>
      <c r="J19" s="760">
        <v>96263.770000000019</v>
      </c>
      <c r="K19" s="760">
        <v>1462568.63</v>
      </c>
      <c r="L19" s="760">
        <v>0</v>
      </c>
    </row>
    <row r="20" spans="1:12">
      <c r="A20" s="443">
        <v>14</v>
      </c>
      <c r="B20" s="458" t="s">
        <v>530</v>
      </c>
      <c r="C20" s="758">
        <v>96510305.519999996</v>
      </c>
      <c r="D20" s="734">
        <v>75833037.079999998</v>
      </c>
      <c r="E20" s="734">
        <v>12473685.269999998</v>
      </c>
      <c r="F20" s="760">
        <v>8203583.1700000009</v>
      </c>
      <c r="G20" s="760">
        <v>0</v>
      </c>
      <c r="H20" s="734">
        <v>1584894.9100000001</v>
      </c>
      <c r="I20" s="760">
        <v>976489.01000000013</v>
      </c>
      <c r="J20" s="760">
        <v>12565.61</v>
      </c>
      <c r="K20" s="760">
        <v>595840.29</v>
      </c>
      <c r="L20" s="760">
        <v>0</v>
      </c>
    </row>
    <row r="21" spans="1:12">
      <c r="A21" s="443">
        <v>15</v>
      </c>
      <c r="B21" s="458" t="s">
        <v>531</v>
      </c>
      <c r="C21" s="758">
        <v>19335499.670000002</v>
      </c>
      <c r="D21" s="734">
        <v>11996339.01</v>
      </c>
      <c r="E21" s="734">
        <v>3702106.4099999997</v>
      </c>
      <c r="F21" s="760">
        <v>2897249.11</v>
      </c>
      <c r="G21" s="760">
        <v>739805.14</v>
      </c>
      <c r="H21" s="734">
        <v>303471.25</v>
      </c>
      <c r="I21" s="760">
        <v>106141.53999999998</v>
      </c>
      <c r="J21" s="760">
        <v>7028.92</v>
      </c>
      <c r="K21" s="760">
        <v>130823.95</v>
      </c>
      <c r="L21" s="760">
        <v>59476.84</v>
      </c>
    </row>
    <row r="22" spans="1:12">
      <c r="A22" s="443">
        <v>16</v>
      </c>
      <c r="B22" s="458" t="s">
        <v>532</v>
      </c>
      <c r="C22" s="758">
        <v>144253.22</v>
      </c>
      <c r="D22" s="734">
        <v>143723.43</v>
      </c>
      <c r="E22" s="734">
        <v>0</v>
      </c>
      <c r="F22" s="760">
        <v>529.79</v>
      </c>
      <c r="G22" s="760">
        <v>0</v>
      </c>
      <c r="H22" s="734">
        <v>1318.32</v>
      </c>
      <c r="I22" s="760">
        <v>788.53</v>
      </c>
      <c r="J22" s="760">
        <v>0</v>
      </c>
      <c r="K22" s="760">
        <v>529.79</v>
      </c>
      <c r="L22" s="760">
        <v>0</v>
      </c>
    </row>
    <row r="23" spans="1:12">
      <c r="A23" s="443">
        <v>17</v>
      </c>
      <c r="B23" s="458" t="s">
        <v>533</v>
      </c>
      <c r="C23" s="758">
        <v>9175752.5599999987</v>
      </c>
      <c r="D23" s="734">
        <v>9153763.3599999994</v>
      </c>
      <c r="E23" s="734">
        <v>0</v>
      </c>
      <c r="F23" s="760">
        <v>21989.200000000001</v>
      </c>
      <c r="G23" s="760">
        <v>0</v>
      </c>
      <c r="H23" s="734">
        <v>22637.69</v>
      </c>
      <c r="I23" s="760">
        <v>7844.71</v>
      </c>
      <c r="J23" s="760">
        <v>0</v>
      </c>
      <c r="K23" s="760">
        <v>14792.98</v>
      </c>
      <c r="L23" s="760">
        <v>0</v>
      </c>
    </row>
    <row r="24" spans="1:12">
      <c r="A24" s="443">
        <v>18</v>
      </c>
      <c r="B24" s="458" t="s">
        <v>534</v>
      </c>
      <c r="C24" s="758">
        <v>3128811.85</v>
      </c>
      <c r="D24" s="734">
        <v>3128811.85</v>
      </c>
      <c r="E24" s="734">
        <v>0</v>
      </c>
      <c r="F24" s="760">
        <v>0</v>
      </c>
      <c r="G24" s="760">
        <v>0</v>
      </c>
      <c r="H24" s="734">
        <v>2762.19</v>
      </c>
      <c r="I24" s="760">
        <v>2762.19</v>
      </c>
      <c r="J24" s="760">
        <v>0</v>
      </c>
      <c r="K24" s="760">
        <v>0</v>
      </c>
      <c r="L24" s="760">
        <v>0</v>
      </c>
    </row>
    <row r="25" spans="1:12">
      <c r="A25" s="443">
        <v>19</v>
      </c>
      <c r="B25" s="458" t="s">
        <v>535</v>
      </c>
      <c r="C25" s="758">
        <v>2940805.73</v>
      </c>
      <c r="D25" s="734">
        <v>2937408.77</v>
      </c>
      <c r="E25" s="734">
        <v>0</v>
      </c>
      <c r="F25" s="760">
        <v>3396.96</v>
      </c>
      <c r="G25" s="760">
        <v>0</v>
      </c>
      <c r="H25" s="734">
        <v>7539.3</v>
      </c>
      <c r="I25" s="760">
        <v>4142.34</v>
      </c>
      <c r="J25" s="760">
        <v>0</v>
      </c>
      <c r="K25" s="760">
        <v>3396.96</v>
      </c>
      <c r="L25" s="760">
        <v>0</v>
      </c>
    </row>
    <row r="26" spans="1:12">
      <c r="A26" s="443">
        <v>20</v>
      </c>
      <c r="B26" s="458" t="s">
        <v>536</v>
      </c>
      <c r="C26" s="758">
        <v>40882406.719999999</v>
      </c>
      <c r="D26" s="734">
        <v>33547006.469999995</v>
      </c>
      <c r="E26" s="734">
        <v>6362537</v>
      </c>
      <c r="F26" s="760">
        <v>972863.25</v>
      </c>
      <c r="G26" s="760">
        <v>0</v>
      </c>
      <c r="H26" s="734">
        <v>395315.16000000003</v>
      </c>
      <c r="I26" s="760">
        <v>183649.96000000002</v>
      </c>
      <c r="J26" s="760">
        <v>38849.449999999997</v>
      </c>
      <c r="K26" s="760">
        <v>172815.75000000003</v>
      </c>
      <c r="L26" s="760">
        <v>0</v>
      </c>
    </row>
    <row r="27" spans="1:12">
      <c r="A27" s="443">
        <v>21</v>
      </c>
      <c r="B27" s="458" t="s">
        <v>537</v>
      </c>
      <c r="C27" s="758">
        <v>1375302.5299999998</v>
      </c>
      <c r="D27" s="734">
        <v>374739.38</v>
      </c>
      <c r="E27" s="734">
        <v>0</v>
      </c>
      <c r="F27" s="760">
        <v>1000563.1499999999</v>
      </c>
      <c r="G27" s="760">
        <v>0</v>
      </c>
      <c r="H27" s="734">
        <v>11096.14</v>
      </c>
      <c r="I27" s="760">
        <v>6057.93</v>
      </c>
      <c r="J27" s="760">
        <v>0</v>
      </c>
      <c r="K27" s="760">
        <v>5038.21</v>
      </c>
      <c r="L27" s="760">
        <v>0</v>
      </c>
    </row>
    <row r="28" spans="1:12">
      <c r="A28" s="443">
        <v>22</v>
      </c>
      <c r="B28" s="458" t="s">
        <v>538</v>
      </c>
      <c r="C28" s="758">
        <v>1183347.1000000001</v>
      </c>
      <c r="D28" s="734">
        <v>1060681.07</v>
      </c>
      <c r="E28" s="734">
        <v>45232.05</v>
      </c>
      <c r="F28" s="760">
        <v>77433.98</v>
      </c>
      <c r="G28" s="760">
        <v>0</v>
      </c>
      <c r="H28" s="734">
        <v>51108.21</v>
      </c>
      <c r="I28" s="760">
        <v>19795.11</v>
      </c>
      <c r="J28" s="760">
        <v>4507.91</v>
      </c>
      <c r="K28" s="760">
        <v>26805.19</v>
      </c>
      <c r="L28" s="760">
        <v>0</v>
      </c>
    </row>
    <row r="29" spans="1:12">
      <c r="A29" s="443">
        <v>23</v>
      </c>
      <c r="B29" s="458" t="s">
        <v>539</v>
      </c>
      <c r="C29" s="758">
        <v>93878307.629999995</v>
      </c>
      <c r="D29" s="734">
        <v>84352862.889999986</v>
      </c>
      <c r="E29" s="734">
        <v>1102510.3800000001</v>
      </c>
      <c r="F29" s="760">
        <v>8291722.9299999997</v>
      </c>
      <c r="G29" s="760">
        <v>131211.43</v>
      </c>
      <c r="H29" s="734">
        <v>3396220.1700000009</v>
      </c>
      <c r="I29" s="760">
        <v>582724.09999999986</v>
      </c>
      <c r="J29" s="760">
        <v>91764.9</v>
      </c>
      <c r="K29" s="760">
        <v>2701403.790000001</v>
      </c>
      <c r="L29" s="760">
        <v>20327.379999999997</v>
      </c>
    </row>
    <row r="30" spans="1:12">
      <c r="A30" s="443">
        <v>24</v>
      </c>
      <c r="B30" s="458" t="s">
        <v>540</v>
      </c>
      <c r="C30" s="758">
        <v>18581879.739999998</v>
      </c>
      <c r="D30" s="734">
        <v>13891282.9</v>
      </c>
      <c r="E30" s="734">
        <v>3713112.44</v>
      </c>
      <c r="F30" s="760">
        <v>939499.89999999991</v>
      </c>
      <c r="G30" s="760">
        <v>37984.5</v>
      </c>
      <c r="H30" s="734">
        <v>774166.39999999991</v>
      </c>
      <c r="I30" s="760">
        <v>390878.14999999985</v>
      </c>
      <c r="J30" s="760">
        <v>109245.96</v>
      </c>
      <c r="K30" s="760">
        <v>266794.85000000003</v>
      </c>
      <c r="L30" s="760">
        <v>7247.44</v>
      </c>
    </row>
    <row r="31" spans="1:12">
      <c r="A31" s="443">
        <v>25</v>
      </c>
      <c r="B31" s="458" t="s">
        <v>541</v>
      </c>
      <c r="C31" s="758">
        <v>61247223.039999999</v>
      </c>
      <c r="D31" s="734">
        <v>50597232.649999999</v>
      </c>
      <c r="E31" s="734">
        <v>1580015.1600000001</v>
      </c>
      <c r="F31" s="760">
        <v>8996468.0699999984</v>
      </c>
      <c r="G31" s="760">
        <v>73507.16</v>
      </c>
      <c r="H31" s="734">
        <v>2545978.91</v>
      </c>
      <c r="I31" s="760">
        <v>556772.1399999999</v>
      </c>
      <c r="J31" s="760">
        <v>144299.53000000003</v>
      </c>
      <c r="K31" s="760">
        <v>1833854.61</v>
      </c>
      <c r="L31" s="760">
        <v>11052.630000000001</v>
      </c>
    </row>
    <row r="32" spans="1:12">
      <c r="A32" s="443">
        <v>26</v>
      </c>
      <c r="B32" s="458" t="s">
        <v>597</v>
      </c>
      <c r="C32" s="758">
        <v>0</v>
      </c>
      <c r="D32" s="734">
        <v>0</v>
      </c>
      <c r="E32" s="734">
        <v>0</v>
      </c>
      <c r="F32" s="760">
        <v>0</v>
      </c>
      <c r="G32" s="760">
        <v>0</v>
      </c>
      <c r="H32" s="734">
        <v>0</v>
      </c>
      <c r="I32" s="760">
        <v>0</v>
      </c>
      <c r="J32" s="760">
        <v>0</v>
      </c>
      <c r="K32" s="760">
        <v>0</v>
      </c>
      <c r="L32" s="760">
        <v>0</v>
      </c>
    </row>
    <row r="33" spans="1:12">
      <c r="A33" s="443">
        <v>27</v>
      </c>
      <c r="B33" s="509" t="s">
        <v>66</v>
      </c>
      <c r="C33" s="761">
        <v>708377041.49000001</v>
      </c>
      <c r="D33" s="734">
        <v>567871117.80999994</v>
      </c>
      <c r="E33" s="734">
        <v>59417050.329999983</v>
      </c>
      <c r="F33" s="760">
        <v>78913548.5</v>
      </c>
      <c r="G33" s="760">
        <v>2175324.8499999996</v>
      </c>
      <c r="H33" s="735">
        <v>18435583.010000005</v>
      </c>
      <c r="I33" s="760">
        <v>4965669.1799999988</v>
      </c>
      <c r="J33" s="760">
        <v>845740.04</v>
      </c>
      <c r="K33" s="760">
        <v>11824749.92</v>
      </c>
      <c r="L33" s="760">
        <v>799423.86999999988</v>
      </c>
    </row>
    <row r="34" spans="1:12">
      <c r="A34" s="471"/>
      <c r="B34" s="471"/>
      <c r="C34" s="471"/>
      <c r="D34" s="471"/>
      <c r="E34" s="471"/>
      <c r="H34" s="471"/>
    </row>
    <row r="35" spans="1:12">
      <c r="A35" s="471"/>
      <c r="B35" s="508"/>
      <c r="C35" s="508"/>
      <c r="D35" s="471"/>
      <c r="E35" s="471"/>
      <c r="H35" s="471"/>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70" zoomScaleNormal="70" workbookViewId="0">
      <selection activeCell="B25" sqref="B25"/>
    </sheetView>
  </sheetViews>
  <sheetFormatPr defaultColWidth="8.6640625" defaultRowHeight="12"/>
  <cols>
    <col min="1" max="1" width="11.88671875" style="355" bestFit="1" customWidth="1"/>
    <col min="2" max="2" width="165.109375" style="355" customWidth="1"/>
    <col min="3" max="11" width="28.33203125" style="355" customWidth="1"/>
    <col min="12" max="16384" width="8.6640625" style="355"/>
  </cols>
  <sheetData>
    <row r="1" spans="1:11" s="345" customFormat="1" ht="13.8">
      <c r="A1" s="344" t="s">
        <v>108</v>
      </c>
      <c r="B1" s="287" t="str">
        <f>Info!C2</f>
        <v>სს "ხალიკ ბანკი საქართველო"</v>
      </c>
      <c r="C1" s="454"/>
      <c r="D1" s="454"/>
      <c r="E1" s="454"/>
      <c r="F1" s="454"/>
      <c r="G1" s="454"/>
      <c r="H1" s="454"/>
      <c r="I1" s="454"/>
      <c r="J1" s="454"/>
      <c r="K1" s="454"/>
    </row>
    <row r="2" spans="1:11" s="345" customFormat="1">
      <c r="A2" s="346" t="s">
        <v>109</v>
      </c>
      <c r="B2" s="348">
        <f>'1. key ratios'!B2</f>
        <v>45473</v>
      </c>
      <c r="C2" s="454"/>
      <c r="D2" s="454"/>
      <c r="E2" s="454"/>
      <c r="F2" s="454"/>
      <c r="G2" s="454"/>
      <c r="H2" s="454"/>
      <c r="I2" s="454"/>
      <c r="J2" s="454"/>
      <c r="K2" s="454"/>
    </row>
    <row r="3" spans="1:11" s="345" customFormat="1">
      <c r="A3" s="347" t="s">
        <v>598</v>
      </c>
      <c r="B3" s="454"/>
      <c r="C3" s="454"/>
      <c r="D3" s="454"/>
      <c r="E3" s="454"/>
      <c r="F3" s="454"/>
      <c r="G3" s="454"/>
      <c r="H3" s="454"/>
      <c r="I3" s="454"/>
      <c r="J3" s="454"/>
      <c r="K3" s="454"/>
    </row>
    <row r="4" spans="1:11">
      <c r="A4" s="514"/>
      <c r="B4" s="514"/>
      <c r="C4" s="513" t="s">
        <v>502</v>
      </c>
      <c r="D4" s="513" t="s">
        <v>503</v>
      </c>
      <c r="E4" s="513" t="s">
        <v>504</v>
      </c>
      <c r="F4" s="513" t="s">
        <v>505</v>
      </c>
      <c r="G4" s="513" t="s">
        <v>506</v>
      </c>
      <c r="H4" s="513" t="s">
        <v>507</v>
      </c>
      <c r="I4" s="513" t="s">
        <v>508</v>
      </c>
      <c r="J4" s="513" t="s">
        <v>509</v>
      </c>
      <c r="K4" s="513" t="s">
        <v>510</v>
      </c>
    </row>
    <row r="5" spans="1:11" ht="104.1" customHeight="1">
      <c r="A5" s="893" t="s">
        <v>906</v>
      </c>
      <c r="B5" s="894"/>
      <c r="C5" s="512" t="s">
        <v>599</v>
      </c>
      <c r="D5" s="512" t="s">
        <v>592</v>
      </c>
      <c r="E5" s="512" t="s">
        <v>593</v>
      </c>
      <c r="F5" s="512" t="s">
        <v>905</v>
      </c>
      <c r="G5" s="512" t="s">
        <v>600</v>
      </c>
      <c r="H5" s="512" t="s">
        <v>601</v>
      </c>
      <c r="I5" s="512" t="s">
        <v>602</v>
      </c>
      <c r="J5" s="512" t="s">
        <v>603</v>
      </c>
      <c r="K5" s="512" t="s">
        <v>604</v>
      </c>
    </row>
    <row r="6" spans="1:11">
      <c r="A6" s="443">
        <v>1</v>
      </c>
      <c r="B6" s="443" t="s">
        <v>605</v>
      </c>
      <c r="C6" s="734">
        <v>12288356.110777939</v>
      </c>
      <c r="D6" s="734">
        <v>149995.80573200001</v>
      </c>
      <c r="E6" s="734">
        <v>0</v>
      </c>
      <c r="F6" s="734">
        <v>0</v>
      </c>
      <c r="G6" s="734">
        <v>646539830.18040645</v>
      </c>
      <c r="H6" s="734">
        <v>0</v>
      </c>
      <c r="I6" s="734">
        <v>9244338.1596539002</v>
      </c>
      <c r="J6" s="734">
        <v>3244503.4309628946</v>
      </c>
      <c r="K6" s="734">
        <v>36910017.883646801</v>
      </c>
    </row>
    <row r="7" spans="1:11">
      <c r="A7" s="443">
        <v>2</v>
      </c>
      <c r="B7" s="444" t="s">
        <v>606</v>
      </c>
      <c r="C7" s="734">
        <v>0</v>
      </c>
      <c r="D7" s="734">
        <v>0</v>
      </c>
      <c r="E7" s="734">
        <v>0</v>
      </c>
      <c r="F7" s="734">
        <v>0</v>
      </c>
      <c r="G7" s="734">
        <v>0</v>
      </c>
      <c r="H7" s="734">
        <v>0</v>
      </c>
      <c r="I7" s="734">
        <v>0</v>
      </c>
      <c r="J7" s="734">
        <v>0</v>
      </c>
      <c r="K7" s="734">
        <v>0</v>
      </c>
    </row>
    <row r="8" spans="1:11">
      <c r="A8" s="443">
        <v>3</v>
      </c>
      <c r="B8" s="444" t="s">
        <v>570</v>
      </c>
      <c r="C8" s="734">
        <v>22827.17</v>
      </c>
      <c r="D8" s="734">
        <v>0</v>
      </c>
      <c r="E8" s="734">
        <v>0</v>
      </c>
      <c r="F8" s="734">
        <v>0</v>
      </c>
      <c r="G8" s="734">
        <v>8221504.7199999997</v>
      </c>
      <c r="H8" s="734">
        <v>0</v>
      </c>
      <c r="I8" s="734">
        <v>0</v>
      </c>
      <c r="J8" s="734">
        <v>0</v>
      </c>
      <c r="K8" s="734">
        <v>61304750.520000018</v>
      </c>
    </row>
    <row r="9" spans="1:11">
      <c r="A9" s="443">
        <v>4</v>
      </c>
      <c r="B9" s="472" t="s">
        <v>904</v>
      </c>
      <c r="C9" s="762">
        <v>0</v>
      </c>
      <c r="D9" s="762">
        <v>0</v>
      </c>
      <c r="E9" s="762">
        <v>0</v>
      </c>
      <c r="F9" s="762">
        <v>0</v>
      </c>
      <c r="G9" s="762">
        <v>76365903.029805541</v>
      </c>
      <c r="H9" s="762">
        <v>0</v>
      </c>
      <c r="I9" s="762">
        <v>0</v>
      </c>
      <c r="J9" s="762">
        <v>1883298.5567279272</v>
      </c>
      <c r="K9" s="762">
        <v>2839671.7354206536</v>
      </c>
    </row>
    <row r="10" spans="1:11">
      <c r="A10" s="443">
        <v>5</v>
      </c>
      <c r="B10" s="462" t="s">
        <v>903</v>
      </c>
      <c r="C10" s="762">
        <v>0</v>
      </c>
      <c r="D10" s="762">
        <v>0</v>
      </c>
      <c r="E10" s="762">
        <v>0</v>
      </c>
      <c r="F10" s="762">
        <v>0</v>
      </c>
      <c r="G10" s="762">
        <v>0</v>
      </c>
      <c r="H10" s="762">
        <v>0</v>
      </c>
      <c r="I10" s="762">
        <v>0</v>
      </c>
      <c r="J10" s="762">
        <v>0</v>
      </c>
      <c r="K10" s="762">
        <v>0</v>
      </c>
    </row>
    <row r="11" spans="1:11">
      <c r="A11" s="443">
        <v>6</v>
      </c>
      <c r="B11" s="462" t="s">
        <v>902</v>
      </c>
      <c r="C11" s="762">
        <v>0</v>
      </c>
      <c r="D11" s="762">
        <v>0</v>
      </c>
      <c r="E11" s="762">
        <v>0</v>
      </c>
      <c r="F11" s="762">
        <v>0</v>
      </c>
      <c r="G11" s="762">
        <v>5402254</v>
      </c>
      <c r="H11" s="762">
        <v>0</v>
      </c>
      <c r="I11" s="762">
        <v>0</v>
      </c>
      <c r="J11" s="762">
        <v>0</v>
      </c>
      <c r="K11" s="762">
        <v>0</v>
      </c>
    </row>
    <row r="13" spans="1:11" ht="13.8">
      <c r="B13" s="511"/>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70" zoomScaleNormal="70" workbookViewId="0">
      <selection activeCell="C67" sqref="C67"/>
    </sheetView>
  </sheetViews>
  <sheetFormatPr defaultColWidth="8.6640625" defaultRowHeight="14.4"/>
  <cols>
    <col min="1" max="1" width="10" style="515" bestFit="1" customWidth="1"/>
    <col min="2" max="2" width="71.6640625" style="515" customWidth="1"/>
    <col min="3" max="3" width="12.109375" style="515" customWidth="1"/>
    <col min="4" max="5" width="15.109375" style="515" bestFit="1" customWidth="1"/>
    <col min="6" max="6" width="20" style="515" bestFit="1" customWidth="1"/>
    <col min="7" max="7" width="37.5546875" style="515" bestFit="1" customWidth="1"/>
    <col min="8" max="8" width="11.6640625" style="515" bestFit="1" customWidth="1"/>
    <col min="9" max="10" width="15.109375" style="515" bestFit="1" customWidth="1"/>
    <col min="11" max="11" width="20" style="515" bestFit="1" customWidth="1"/>
    <col min="12" max="12" width="37.5546875" style="515" bestFit="1" customWidth="1"/>
    <col min="13" max="13" width="10.5546875" style="515" bestFit="1" customWidth="1"/>
    <col min="14" max="15" width="15.109375" style="515" bestFit="1" customWidth="1"/>
    <col min="16" max="16" width="20" style="515" bestFit="1" customWidth="1"/>
    <col min="17" max="17" width="37.5546875" style="515" bestFit="1" customWidth="1"/>
    <col min="18" max="18" width="18" style="515" bestFit="1" customWidth="1"/>
    <col min="19" max="19" width="48" style="515" bestFit="1" customWidth="1"/>
    <col min="20" max="20" width="45.88671875" style="515" bestFit="1" customWidth="1"/>
    <col min="21" max="21" width="48" style="515" bestFit="1" customWidth="1"/>
    <col min="22" max="22" width="44.44140625" style="515" bestFit="1" customWidth="1"/>
    <col min="23" max="16384" width="8.6640625" style="515"/>
  </cols>
  <sheetData>
    <row r="1" spans="1:22">
      <c r="A1" s="344" t="s">
        <v>108</v>
      </c>
      <c r="B1" s="287" t="str">
        <f>Info!C2</f>
        <v>სს "ხალიკ ბანკი საქართველო"</v>
      </c>
    </row>
    <row r="2" spans="1:22">
      <c r="A2" s="346" t="s">
        <v>109</v>
      </c>
      <c r="B2" s="348">
        <f>'1. key ratios'!B2</f>
        <v>45473</v>
      </c>
    </row>
    <row r="3" spans="1:22">
      <c r="A3" s="347" t="s">
        <v>689</v>
      </c>
      <c r="B3" s="454"/>
    </row>
    <row r="4" spans="1:22">
      <c r="A4" s="347"/>
      <c r="B4" s="454"/>
    </row>
    <row r="5" spans="1:22" ht="24" customHeight="1">
      <c r="A5" s="895" t="s">
        <v>716</v>
      </c>
      <c r="B5" s="895"/>
      <c r="C5" s="897" t="s">
        <v>908</v>
      </c>
      <c r="D5" s="897"/>
      <c r="E5" s="897"/>
      <c r="F5" s="897"/>
      <c r="G5" s="897"/>
      <c r="H5" s="897" t="s">
        <v>596</v>
      </c>
      <c r="I5" s="897"/>
      <c r="J5" s="897"/>
      <c r="K5" s="897"/>
      <c r="L5" s="897"/>
      <c r="M5" s="897" t="s">
        <v>907</v>
      </c>
      <c r="N5" s="897"/>
      <c r="O5" s="897"/>
      <c r="P5" s="897"/>
      <c r="Q5" s="897"/>
      <c r="R5" s="896" t="s">
        <v>715</v>
      </c>
      <c r="S5" s="896" t="s">
        <v>719</v>
      </c>
      <c r="T5" s="896" t="s">
        <v>718</v>
      </c>
      <c r="U5" s="896" t="s">
        <v>956</v>
      </c>
      <c r="V5" s="896" t="s">
        <v>957</v>
      </c>
    </row>
    <row r="6" spans="1:22" ht="36" customHeight="1">
      <c r="A6" s="895"/>
      <c r="B6" s="895"/>
      <c r="C6" s="525"/>
      <c r="D6" s="452" t="s">
        <v>892</v>
      </c>
      <c r="E6" s="452" t="s">
        <v>891</v>
      </c>
      <c r="F6" s="452" t="s">
        <v>890</v>
      </c>
      <c r="G6" s="452" t="s">
        <v>889</v>
      </c>
      <c r="H6" s="525"/>
      <c r="I6" s="452" t="s">
        <v>892</v>
      </c>
      <c r="J6" s="452" t="s">
        <v>891</v>
      </c>
      <c r="K6" s="452" t="s">
        <v>890</v>
      </c>
      <c r="L6" s="452" t="s">
        <v>889</v>
      </c>
      <c r="M6" s="525"/>
      <c r="N6" s="452" t="s">
        <v>892</v>
      </c>
      <c r="O6" s="452" t="s">
        <v>891</v>
      </c>
      <c r="P6" s="452" t="s">
        <v>890</v>
      </c>
      <c r="Q6" s="452" t="s">
        <v>889</v>
      </c>
      <c r="R6" s="896"/>
      <c r="S6" s="896"/>
      <c r="T6" s="896"/>
      <c r="U6" s="896"/>
      <c r="V6" s="896"/>
    </row>
    <row r="7" spans="1:22">
      <c r="A7" s="523">
        <v>1</v>
      </c>
      <c r="B7" s="524" t="s">
        <v>690</v>
      </c>
      <c r="C7" s="762">
        <v>82611.95</v>
      </c>
      <c r="D7" s="762">
        <v>82611.95</v>
      </c>
      <c r="E7" s="762">
        <v>0</v>
      </c>
      <c r="F7" s="762">
        <v>0</v>
      </c>
      <c r="G7" s="762">
        <v>0</v>
      </c>
      <c r="H7" s="762">
        <v>82827.73</v>
      </c>
      <c r="I7" s="762">
        <v>82827.73</v>
      </c>
      <c r="J7" s="762">
        <v>0</v>
      </c>
      <c r="K7" s="762">
        <v>0</v>
      </c>
      <c r="L7" s="762">
        <v>0</v>
      </c>
      <c r="M7" s="762">
        <v>676.04</v>
      </c>
      <c r="N7" s="762">
        <v>676.04</v>
      </c>
      <c r="O7" s="762">
        <v>0</v>
      </c>
      <c r="P7" s="762">
        <v>0</v>
      </c>
      <c r="Q7" s="762">
        <v>0</v>
      </c>
      <c r="R7" s="762">
        <v>1</v>
      </c>
      <c r="S7" s="764">
        <v>0</v>
      </c>
      <c r="T7" s="764">
        <v>0</v>
      </c>
      <c r="U7" s="764">
        <v>0.16</v>
      </c>
      <c r="V7" s="762">
        <v>56.410256385426102</v>
      </c>
    </row>
    <row r="8" spans="1:22">
      <c r="A8" s="523">
        <v>2</v>
      </c>
      <c r="B8" s="522" t="s">
        <v>691</v>
      </c>
      <c r="C8" s="762">
        <v>72641099.700000003</v>
      </c>
      <c r="D8" s="762">
        <v>60537184.780000001</v>
      </c>
      <c r="E8" s="762">
        <v>2562896.21</v>
      </c>
      <c r="F8" s="762">
        <v>9511887.4399999995</v>
      </c>
      <c r="G8" s="762">
        <v>29131.269999999997</v>
      </c>
      <c r="H8" s="762">
        <v>73657274.149999991</v>
      </c>
      <c r="I8" s="762">
        <v>61140729.829999998</v>
      </c>
      <c r="J8" s="762">
        <v>2595343.5099999998</v>
      </c>
      <c r="K8" s="762">
        <v>9889495.7000000011</v>
      </c>
      <c r="L8" s="762">
        <v>31705.11</v>
      </c>
      <c r="M8" s="762">
        <v>4108496.1900000009</v>
      </c>
      <c r="N8" s="762">
        <v>689457.48000000056</v>
      </c>
      <c r="O8" s="762">
        <v>266881.71999999997</v>
      </c>
      <c r="P8" s="762">
        <v>3148206.5300000003</v>
      </c>
      <c r="Q8" s="762">
        <v>3950.46</v>
      </c>
      <c r="R8" s="762">
        <v>2531</v>
      </c>
      <c r="S8" s="764">
        <v>0.12488940117189</v>
      </c>
      <c r="T8" s="764">
        <v>0.13673807205847666</v>
      </c>
      <c r="U8" s="764">
        <v>0.115375219407643</v>
      </c>
      <c r="V8" s="762">
        <v>82.398615829600402</v>
      </c>
    </row>
    <row r="9" spans="1:22">
      <c r="A9" s="523">
        <v>3</v>
      </c>
      <c r="B9" s="522" t="s">
        <v>692</v>
      </c>
      <c r="C9" s="762">
        <v>0</v>
      </c>
      <c r="D9" s="762">
        <v>0</v>
      </c>
      <c r="E9" s="762">
        <v>0</v>
      </c>
      <c r="F9" s="762">
        <v>0</v>
      </c>
      <c r="G9" s="762">
        <v>0</v>
      </c>
      <c r="H9" s="762">
        <v>0</v>
      </c>
      <c r="I9" s="762">
        <v>0</v>
      </c>
      <c r="J9" s="762">
        <v>0</v>
      </c>
      <c r="K9" s="762">
        <v>0</v>
      </c>
      <c r="L9" s="762">
        <v>0</v>
      </c>
      <c r="M9" s="762">
        <v>0</v>
      </c>
      <c r="N9" s="762">
        <v>0</v>
      </c>
      <c r="O9" s="762">
        <v>0</v>
      </c>
      <c r="P9" s="762">
        <v>0</v>
      </c>
      <c r="Q9" s="762">
        <v>0</v>
      </c>
      <c r="R9" s="762">
        <v>0</v>
      </c>
      <c r="S9" s="764">
        <v>0</v>
      </c>
      <c r="T9" s="764">
        <v>0</v>
      </c>
      <c r="U9" s="764">
        <v>0</v>
      </c>
      <c r="V9" s="762">
        <v>0</v>
      </c>
    </row>
    <row r="10" spans="1:22">
      <c r="A10" s="523">
        <v>4</v>
      </c>
      <c r="B10" s="522" t="s">
        <v>693</v>
      </c>
      <c r="C10" s="762">
        <v>0</v>
      </c>
      <c r="D10" s="762">
        <v>0</v>
      </c>
      <c r="E10" s="762">
        <v>0</v>
      </c>
      <c r="F10" s="762">
        <v>0</v>
      </c>
      <c r="G10" s="762">
        <v>0</v>
      </c>
      <c r="H10" s="762">
        <v>-0.01</v>
      </c>
      <c r="I10" s="762">
        <v>-0.01</v>
      </c>
      <c r="J10" s="762">
        <v>0</v>
      </c>
      <c r="K10" s="762">
        <v>0</v>
      </c>
      <c r="L10" s="762">
        <v>0</v>
      </c>
      <c r="M10" s="762">
        <v>0</v>
      </c>
      <c r="N10" s="762">
        <v>0</v>
      </c>
      <c r="O10" s="762">
        <v>0</v>
      </c>
      <c r="P10" s="762">
        <v>0</v>
      </c>
      <c r="Q10" s="762">
        <v>0</v>
      </c>
      <c r="R10" s="762">
        <v>0</v>
      </c>
      <c r="S10" s="764">
        <v>0</v>
      </c>
      <c r="T10" s="764">
        <v>0</v>
      </c>
      <c r="U10" s="764">
        <v>0</v>
      </c>
      <c r="V10" s="762">
        <v>0</v>
      </c>
    </row>
    <row r="11" spans="1:22">
      <c r="A11" s="523">
        <v>5</v>
      </c>
      <c r="B11" s="522" t="s">
        <v>694</v>
      </c>
      <c r="C11" s="762">
        <v>406731.97</v>
      </c>
      <c r="D11" s="762">
        <v>362013.27</v>
      </c>
      <c r="E11" s="762">
        <v>2638.73</v>
      </c>
      <c r="F11" s="762">
        <v>42079.97</v>
      </c>
      <c r="G11" s="762">
        <v>0</v>
      </c>
      <c r="H11" s="762">
        <v>423942.60000000003</v>
      </c>
      <c r="I11" s="762">
        <v>374533.53</v>
      </c>
      <c r="J11" s="762">
        <v>2672.61</v>
      </c>
      <c r="K11" s="762">
        <v>46736.46</v>
      </c>
      <c r="L11" s="762">
        <v>0</v>
      </c>
      <c r="M11" s="762">
        <v>60343.380000000019</v>
      </c>
      <c r="N11" s="762">
        <v>12481.990000000002</v>
      </c>
      <c r="O11" s="762">
        <v>1124.93</v>
      </c>
      <c r="P11" s="762">
        <v>46736.460000000014</v>
      </c>
      <c r="Q11" s="762">
        <v>0</v>
      </c>
      <c r="R11" s="762">
        <v>440</v>
      </c>
      <c r="S11" s="764">
        <v>0.16848948681133202</v>
      </c>
      <c r="T11" s="764">
        <v>0.16854830175467037</v>
      </c>
      <c r="U11" s="764">
        <v>0.15568003690489302</v>
      </c>
      <c r="V11" s="762">
        <v>3.51377212860843</v>
      </c>
    </row>
    <row r="12" spans="1:22">
      <c r="A12" s="523">
        <v>6</v>
      </c>
      <c r="B12" s="522" t="s">
        <v>695</v>
      </c>
      <c r="C12" s="762">
        <v>764462.12999999989</v>
      </c>
      <c r="D12" s="762">
        <v>667576.68999999994</v>
      </c>
      <c r="E12" s="762">
        <v>13575.86</v>
      </c>
      <c r="F12" s="762">
        <v>83309.58</v>
      </c>
      <c r="G12" s="762">
        <v>0</v>
      </c>
      <c r="H12" s="762">
        <v>764346.57</v>
      </c>
      <c r="I12" s="762">
        <v>667509.18999999994</v>
      </c>
      <c r="J12" s="762">
        <v>13570.6</v>
      </c>
      <c r="K12" s="762">
        <v>83266.78</v>
      </c>
      <c r="L12" s="762">
        <v>0</v>
      </c>
      <c r="M12" s="762">
        <v>117069.53</v>
      </c>
      <c r="N12" s="762">
        <v>26246.809999999983</v>
      </c>
      <c r="O12" s="762">
        <v>8072.8399999999992</v>
      </c>
      <c r="P12" s="762">
        <v>82749.880000000019</v>
      </c>
      <c r="Q12" s="762">
        <v>0</v>
      </c>
      <c r="R12" s="762">
        <v>558</v>
      </c>
      <c r="S12" s="764">
        <v>0.23588046571442733</v>
      </c>
      <c r="T12" s="764">
        <v>0.26883567767742328</v>
      </c>
      <c r="U12" s="764">
        <v>0.22316019761502101</v>
      </c>
      <c r="V12" s="762">
        <v>193.72163030495699</v>
      </c>
    </row>
    <row r="13" spans="1:22">
      <c r="A13" s="523">
        <v>7</v>
      </c>
      <c r="B13" s="522" t="s">
        <v>696</v>
      </c>
      <c r="C13" s="762">
        <v>108085229.19000001</v>
      </c>
      <c r="D13" s="762">
        <v>91303026.549999997</v>
      </c>
      <c r="E13" s="762">
        <v>2241223.2599999998</v>
      </c>
      <c r="F13" s="762">
        <v>14251199.65</v>
      </c>
      <c r="G13" s="762">
        <v>289779.73</v>
      </c>
      <c r="H13" s="762">
        <v>109300799.99999999</v>
      </c>
      <c r="I13" s="762">
        <v>91950664.179999992</v>
      </c>
      <c r="J13" s="762">
        <v>2268728</v>
      </c>
      <c r="K13" s="762">
        <v>14779848.940000001</v>
      </c>
      <c r="L13" s="762">
        <v>301558.88</v>
      </c>
      <c r="M13" s="762">
        <v>2879181.9099999997</v>
      </c>
      <c r="N13" s="762">
        <v>681138.70999999973</v>
      </c>
      <c r="O13" s="762">
        <v>197185.65000000002</v>
      </c>
      <c r="P13" s="762">
        <v>1958083.9800000002</v>
      </c>
      <c r="Q13" s="762">
        <v>42773.57</v>
      </c>
      <c r="R13" s="762">
        <v>852</v>
      </c>
      <c r="S13" s="764">
        <v>0.10673401924220767</v>
      </c>
      <c r="T13" s="764">
        <v>0.113073613375196</v>
      </c>
      <c r="U13" s="764">
        <v>9.73245676762024E-2</v>
      </c>
      <c r="V13" s="762">
        <v>130.77436583303</v>
      </c>
    </row>
    <row r="14" spans="1:22">
      <c r="A14" s="517">
        <v>7.1</v>
      </c>
      <c r="B14" s="516" t="s">
        <v>697</v>
      </c>
      <c r="C14" s="762">
        <v>85976557.86999999</v>
      </c>
      <c r="D14" s="762">
        <v>72024052.919999987</v>
      </c>
      <c r="E14" s="762">
        <v>1445165.0099999998</v>
      </c>
      <c r="F14" s="762">
        <v>12217560.210000001</v>
      </c>
      <c r="G14" s="762">
        <v>289779.73</v>
      </c>
      <c r="H14" s="762">
        <v>86917376.539999992</v>
      </c>
      <c r="I14" s="762">
        <v>72544900.409999996</v>
      </c>
      <c r="J14" s="762">
        <v>1459886.5499999998</v>
      </c>
      <c r="K14" s="762">
        <v>12625221.620000001</v>
      </c>
      <c r="L14" s="762">
        <v>287367.95999999996</v>
      </c>
      <c r="M14" s="762">
        <v>2111988.8899999997</v>
      </c>
      <c r="N14" s="762">
        <v>533198.76999999979</v>
      </c>
      <c r="O14" s="762">
        <v>130868.23999999999</v>
      </c>
      <c r="P14" s="762">
        <v>1407559.35</v>
      </c>
      <c r="Q14" s="762">
        <v>40362.53</v>
      </c>
      <c r="R14" s="762">
        <v>599</v>
      </c>
      <c r="S14" s="764">
        <v>0.10587832088730166</v>
      </c>
      <c r="T14" s="764">
        <v>0.11211371725274899</v>
      </c>
      <c r="U14" s="764">
        <v>9.7747029498518809E-2</v>
      </c>
      <c r="V14" s="762">
        <v>132.18908906930901</v>
      </c>
    </row>
    <row r="15" spans="1:22" ht="24">
      <c r="A15" s="517">
        <v>7.2</v>
      </c>
      <c r="B15" s="516" t="s">
        <v>698</v>
      </c>
      <c r="C15" s="762">
        <v>8351212.3899999997</v>
      </c>
      <c r="D15" s="762">
        <v>7894613.21</v>
      </c>
      <c r="E15" s="762">
        <v>0</v>
      </c>
      <c r="F15" s="762">
        <v>456599.18</v>
      </c>
      <c r="G15" s="762">
        <v>0</v>
      </c>
      <c r="H15" s="762">
        <v>8400270.1900000013</v>
      </c>
      <c r="I15" s="762">
        <v>7916392.7600000007</v>
      </c>
      <c r="J15" s="762">
        <v>0</v>
      </c>
      <c r="K15" s="762">
        <v>483877.43</v>
      </c>
      <c r="L15" s="762">
        <v>0</v>
      </c>
      <c r="M15" s="762">
        <v>124441.34</v>
      </c>
      <c r="N15" s="762">
        <v>64524.820000000007</v>
      </c>
      <c r="O15" s="762">
        <v>0</v>
      </c>
      <c r="P15" s="762">
        <v>59916.52</v>
      </c>
      <c r="Q15" s="762">
        <v>0</v>
      </c>
      <c r="R15" s="762">
        <v>72</v>
      </c>
      <c r="S15" s="764">
        <v>0.11466666666666665</v>
      </c>
      <c r="T15" s="764">
        <v>0.12190000000000001</v>
      </c>
      <c r="U15" s="764">
        <v>9.8003490377042105E-2</v>
      </c>
      <c r="V15" s="762">
        <v>143.998992925864</v>
      </c>
    </row>
    <row r="16" spans="1:22">
      <c r="A16" s="517">
        <v>7.3</v>
      </c>
      <c r="B16" s="516" t="s">
        <v>699</v>
      </c>
      <c r="C16" s="762">
        <v>13757458.929999998</v>
      </c>
      <c r="D16" s="762">
        <v>11384360.419999998</v>
      </c>
      <c r="E16" s="762">
        <v>796058.25</v>
      </c>
      <c r="F16" s="762">
        <v>1577040.26</v>
      </c>
      <c r="G16" s="762">
        <v>0</v>
      </c>
      <c r="H16" s="762">
        <v>13983153.27</v>
      </c>
      <c r="I16" s="762">
        <v>11489371.01</v>
      </c>
      <c r="J16" s="762">
        <v>808841.45</v>
      </c>
      <c r="K16" s="762">
        <v>1670749.89</v>
      </c>
      <c r="L16" s="762">
        <v>14190.92</v>
      </c>
      <c r="M16" s="762">
        <v>642751.68000000005</v>
      </c>
      <c r="N16" s="762">
        <v>83415.12000000001</v>
      </c>
      <c r="O16" s="762">
        <v>66317.41</v>
      </c>
      <c r="P16" s="762">
        <v>490608.11</v>
      </c>
      <c r="Q16" s="762">
        <v>2411.04</v>
      </c>
      <c r="R16" s="762">
        <v>181</v>
      </c>
      <c r="S16" s="764">
        <v>0.11216324059651277</v>
      </c>
      <c r="T16" s="764">
        <v>0.11927891737702268</v>
      </c>
      <c r="U16" s="764">
        <v>9.4272285914067402E-2</v>
      </c>
      <c r="V16" s="762">
        <v>113.90535644651899</v>
      </c>
    </row>
    <row r="17" spans="1:22">
      <c r="A17" s="523">
        <v>8</v>
      </c>
      <c r="B17" s="522" t="s">
        <v>700</v>
      </c>
      <c r="C17" s="762">
        <v>0</v>
      </c>
      <c r="D17" s="762">
        <v>0</v>
      </c>
      <c r="E17" s="762">
        <v>0</v>
      </c>
      <c r="F17" s="762">
        <v>0</v>
      </c>
      <c r="G17" s="762">
        <v>0</v>
      </c>
      <c r="H17" s="762">
        <v>0</v>
      </c>
      <c r="I17" s="762">
        <v>0</v>
      </c>
      <c r="J17" s="762">
        <v>0</v>
      </c>
      <c r="K17" s="762">
        <v>0</v>
      </c>
      <c r="L17" s="762">
        <v>0</v>
      </c>
      <c r="M17" s="762">
        <v>0</v>
      </c>
      <c r="N17" s="762">
        <v>0</v>
      </c>
      <c r="O17" s="762">
        <v>0</v>
      </c>
      <c r="P17" s="762">
        <v>0</v>
      </c>
      <c r="Q17" s="762">
        <v>0</v>
      </c>
      <c r="R17" s="762">
        <v>0</v>
      </c>
      <c r="S17" s="764">
        <v>0</v>
      </c>
      <c r="T17" s="764">
        <v>0</v>
      </c>
      <c r="U17" s="764">
        <v>0</v>
      </c>
      <c r="V17" s="762">
        <v>0</v>
      </c>
    </row>
    <row r="18" spans="1:22">
      <c r="A18" s="521">
        <v>9</v>
      </c>
      <c r="B18" s="520" t="s">
        <v>701</v>
      </c>
      <c r="C18" s="763">
        <v>0</v>
      </c>
      <c r="D18" s="763">
        <v>0</v>
      </c>
      <c r="E18" s="763">
        <v>0</v>
      </c>
      <c r="F18" s="763">
        <v>0</v>
      </c>
      <c r="G18" s="763">
        <v>0</v>
      </c>
      <c r="H18" s="763">
        <v>0</v>
      </c>
      <c r="I18" s="763">
        <v>0</v>
      </c>
      <c r="J18" s="763">
        <v>0</v>
      </c>
      <c r="K18" s="763">
        <v>0</v>
      </c>
      <c r="L18" s="763">
        <v>0</v>
      </c>
      <c r="M18" s="763">
        <v>0</v>
      </c>
      <c r="N18" s="763">
        <v>0</v>
      </c>
      <c r="O18" s="763">
        <v>0</v>
      </c>
      <c r="P18" s="763">
        <v>0</v>
      </c>
      <c r="Q18" s="763">
        <v>0</v>
      </c>
      <c r="R18" s="763">
        <v>0</v>
      </c>
      <c r="S18" s="765">
        <v>0</v>
      </c>
      <c r="T18" s="765">
        <v>0</v>
      </c>
      <c r="U18" s="765">
        <v>0</v>
      </c>
      <c r="V18" s="763">
        <v>0</v>
      </c>
    </row>
    <row r="19" spans="1:22">
      <c r="A19" s="519">
        <v>10</v>
      </c>
      <c r="B19" s="518" t="s">
        <v>717</v>
      </c>
      <c r="C19" s="762">
        <v>181980134.94</v>
      </c>
      <c r="D19" s="762">
        <v>152952413.23999998</v>
      </c>
      <c r="E19" s="762">
        <v>4820334.0599999996</v>
      </c>
      <c r="F19" s="762">
        <v>23888476.640000001</v>
      </c>
      <c r="G19" s="762">
        <v>318911</v>
      </c>
      <c r="H19" s="762">
        <v>184229191.03999993</v>
      </c>
      <c r="I19" s="762">
        <v>154216264.44999999</v>
      </c>
      <c r="J19" s="762">
        <v>4880314.72</v>
      </c>
      <c r="K19" s="762">
        <v>24799347.880000003</v>
      </c>
      <c r="L19" s="762">
        <v>333263.99</v>
      </c>
      <c r="M19" s="762">
        <v>7165767.0499999998</v>
      </c>
      <c r="N19" s="762">
        <v>1410001.0300000003</v>
      </c>
      <c r="O19" s="762">
        <v>473265.14</v>
      </c>
      <c r="P19" s="762">
        <v>5235776.8500000006</v>
      </c>
      <c r="Q19" s="762">
        <v>46724.03</v>
      </c>
      <c r="R19" s="762">
        <v>4382</v>
      </c>
      <c r="S19" s="764">
        <v>0.12674544777786567</v>
      </c>
      <c r="T19" s="764">
        <v>0.137083566777915</v>
      </c>
      <c r="U19" s="764">
        <v>0.105217344219538</v>
      </c>
      <c r="V19" s="762">
        <v>111.41043253108199</v>
      </c>
    </row>
    <row r="20" spans="1:22" ht="24">
      <c r="A20" s="517">
        <v>10.1</v>
      </c>
      <c r="B20" s="516" t="s">
        <v>720</v>
      </c>
      <c r="C20" s="762">
        <v>0</v>
      </c>
      <c r="D20" s="762">
        <v>0</v>
      </c>
      <c r="E20" s="762">
        <v>0</v>
      </c>
      <c r="F20" s="762">
        <v>0</v>
      </c>
      <c r="G20" s="762">
        <v>0</v>
      </c>
      <c r="H20" s="762">
        <v>0</v>
      </c>
      <c r="I20" s="762">
        <v>0</v>
      </c>
      <c r="J20" s="762">
        <v>0</v>
      </c>
      <c r="K20" s="762">
        <v>0</v>
      </c>
      <c r="L20" s="762">
        <v>0</v>
      </c>
      <c r="M20" s="762">
        <v>0</v>
      </c>
      <c r="N20" s="762">
        <v>0</v>
      </c>
      <c r="O20" s="762">
        <v>0</v>
      </c>
      <c r="P20" s="762">
        <v>0</v>
      </c>
      <c r="Q20" s="762">
        <v>0</v>
      </c>
      <c r="R20" s="762">
        <v>0</v>
      </c>
      <c r="S20" s="764">
        <v>0</v>
      </c>
      <c r="T20" s="764">
        <v>0</v>
      </c>
      <c r="U20" s="764">
        <v>0</v>
      </c>
      <c r="V20" s="762">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topLeftCell="A25" zoomScale="70" zoomScaleNormal="70" workbookViewId="0">
      <selection activeCell="C67" sqref="C67"/>
    </sheetView>
  </sheetViews>
  <sheetFormatPr defaultRowHeight="14.4"/>
  <cols>
    <col min="1" max="1" width="8.6640625" style="421"/>
    <col min="2" max="2" width="69.33203125" style="395" customWidth="1"/>
    <col min="3" max="3" width="16.5546875" customWidth="1"/>
    <col min="4" max="4" width="14.44140625" customWidth="1"/>
    <col min="5" max="7" width="16" customWidth="1"/>
    <col min="8" max="8" width="15.88671875" customWidth="1"/>
  </cols>
  <sheetData>
    <row r="1" spans="1:8">
      <c r="A1" s="16" t="s">
        <v>108</v>
      </c>
      <c r="B1" s="287" t="str">
        <f>Info!C2</f>
        <v>სს "ხალიკ ბანკი საქართველო"</v>
      </c>
      <c r="C1" s="15"/>
      <c r="D1" s="205"/>
      <c r="E1" s="205"/>
      <c r="F1" s="205"/>
      <c r="G1" s="205"/>
    </row>
    <row r="2" spans="1:8">
      <c r="A2" s="16" t="s">
        <v>109</v>
      </c>
      <c r="B2" s="303">
        <f>'1. key ratios'!B2</f>
        <v>45473</v>
      </c>
      <c r="C2" s="28"/>
      <c r="D2" s="17"/>
      <c r="E2" s="17"/>
      <c r="F2" s="17"/>
      <c r="G2" s="17"/>
      <c r="H2" s="1"/>
    </row>
    <row r="3" spans="1:8">
      <c r="A3" s="16"/>
      <c r="B3" s="15"/>
      <c r="C3" s="28"/>
      <c r="D3" s="17"/>
      <c r="E3" s="17"/>
      <c r="F3" s="17"/>
      <c r="G3" s="17"/>
      <c r="H3" s="1"/>
    </row>
    <row r="4" spans="1:8" ht="21" customHeight="1">
      <c r="A4" s="782" t="s">
        <v>25</v>
      </c>
      <c r="B4" s="783" t="s">
        <v>729</v>
      </c>
      <c r="C4" s="785" t="s">
        <v>114</v>
      </c>
      <c r="D4" s="785"/>
      <c r="E4" s="785"/>
      <c r="F4" s="785" t="s">
        <v>115</v>
      </c>
      <c r="G4" s="785"/>
      <c r="H4" s="786"/>
    </row>
    <row r="5" spans="1:8" ht="21" customHeight="1">
      <c r="A5" s="782"/>
      <c r="B5" s="784"/>
      <c r="C5" s="366" t="s">
        <v>26</v>
      </c>
      <c r="D5" s="366" t="s">
        <v>88</v>
      </c>
      <c r="E5" s="366" t="s">
        <v>66</v>
      </c>
      <c r="F5" s="366" t="s">
        <v>26</v>
      </c>
      <c r="G5" s="366" t="s">
        <v>88</v>
      </c>
      <c r="H5" s="366" t="s">
        <v>66</v>
      </c>
    </row>
    <row r="6" spans="1:8" ht="26.4" customHeight="1">
      <c r="A6" s="782"/>
      <c r="B6" s="367" t="s">
        <v>95</v>
      </c>
      <c r="C6" s="787"/>
      <c r="D6" s="788"/>
      <c r="E6" s="788"/>
      <c r="F6" s="788"/>
      <c r="G6" s="788"/>
      <c r="H6" s="789"/>
    </row>
    <row r="7" spans="1:8" ht="23.1" customHeight="1">
      <c r="A7" s="411">
        <v>1</v>
      </c>
      <c r="B7" s="368" t="s">
        <v>843</v>
      </c>
      <c r="C7" s="590">
        <f>SUM(C8:C10)</f>
        <v>51585240.299999997</v>
      </c>
      <c r="D7" s="590">
        <f>SUM(D8:D10)</f>
        <v>73676264.979999989</v>
      </c>
      <c r="E7" s="591">
        <f>C7+D7</f>
        <v>125261505.27999999</v>
      </c>
      <c r="F7" s="590">
        <f>SUM(F8:F10)</f>
        <v>71751771.710000008</v>
      </c>
      <c r="G7" s="590">
        <f>SUM(G8:G10)</f>
        <v>29412223.299999997</v>
      </c>
      <c r="H7" s="591">
        <f>F7+G7</f>
        <v>101163995.01000001</v>
      </c>
    </row>
    <row r="8" spans="1:8">
      <c r="A8" s="411">
        <v>1.1000000000000001</v>
      </c>
      <c r="B8" s="369" t="s">
        <v>96</v>
      </c>
      <c r="C8" s="590">
        <v>5881282.1000000006</v>
      </c>
      <c r="D8" s="590">
        <v>10283322.449999999</v>
      </c>
      <c r="E8" s="591">
        <f t="shared" ref="E8:E36" si="0">C8+D8</f>
        <v>16164604.550000001</v>
      </c>
      <c r="F8" s="590">
        <v>5924065.9000000004</v>
      </c>
      <c r="G8" s="590">
        <v>6974083.8899999987</v>
      </c>
      <c r="H8" s="591">
        <f t="shared" ref="H8:H36" si="1">F8+G8</f>
        <v>12898149.789999999</v>
      </c>
    </row>
    <row r="9" spans="1:8">
      <c r="A9" s="411">
        <v>1.2</v>
      </c>
      <c r="B9" s="369" t="s">
        <v>97</v>
      </c>
      <c r="C9" s="590">
        <v>2525701.92</v>
      </c>
      <c r="D9" s="590">
        <v>148215.79000000004</v>
      </c>
      <c r="E9" s="591">
        <f t="shared" si="0"/>
        <v>2673917.71</v>
      </c>
      <c r="F9" s="590">
        <v>39017055.350000001</v>
      </c>
      <c r="G9" s="590">
        <v>42150.880000002682</v>
      </c>
      <c r="H9" s="591">
        <f t="shared" si="1"/>
        <v>39059206.230000004</v>
      </c>
    </row>
    <row r="10" spans="1:8">
      <c r="A10" s="411">
        <v>1.3</v>
      </c>
      <c r="B10" s="369" t="s">
        <v>98</v>
      </c>
      <c r="C10" s="590">
        <v>43178256.280000001</v>
      </c>
      <c r="D10" s="590">
        <v>63244726.739999995</v>
      </c>
      <c r="E10" s="591">
        <f t="shared" si="0"/>
        <v>106422983.02</v>
      </c>
      <c r="F10" s="590">
        <v>26810650.460000005</v>
      </c>
      <c r="G10" s="590">
        <v>22395988.529999997</v>
      </c>
      <c r="H10" s="591">
        <f t="shared" si="1"/>
        <v>49206638.990000002</v>
      </c>
    </row>
    <row r="11" spans="1:8">
      <c r="A11" s="411">
        <v>2</v>
      </c>
      <c r="B11" s="370" t="s">
        <v>730</v>
      </c>
      <c r="C11" s="590">
        <v>2133469.3199999998</v>
      </c>
      <c r="D11" s="590">
        <v>0</v>
      </c>
      <c r="E11" s="591">
        <f t="shared" si="0"/>
        <v>2133469.3199999998</v>
      </c>
      <c r="F11" s="590">
        <v>0</v>
      </c>
      <c r="G11" s="590">
        <v>0</v>
      </c>
      <c r="H11" s="591">
        <f t="shared" si="1"/>
        <v>0</v>
      </c>
    </row>
    <row r="12" spans="1:8">
      <c r="A12" s="411">
        <v>2.1</v>
      </c>
      <c r="B12" s="371" t="s">
        <v>731</v>
      </c>
      <c r="C12" s="590">
        <v>0</v>
      </c>
      <c r="D12" s="590">
        <v>0</v>
      </c>
      <c r="E12" s="591">
        <f t="shared" si="0"/>
        <v>0</v>
      </c>
      <c r="F12" s="590">
        <v>0</v>
      </c>
      <c r="G12" s="590">
        <v>0</v>
      </c>
      <c r="H12" s="591">
        <f t="shared" si="1"/>
        <v>0</v>
      </c>
    </row>
    <row r="13" spans="1:8" ht="26.4" customHeight="1">
      <c r="A13" s="411">
        <v>3</v>
      </c>
      <c r="B13" s="372" t="s">
        <v>732</v>
      </c>
      <c r="C13" s="590">
        <v>0</v>
      </c>
      <c r="D13" s="590">
        <v>0</v>
      </c>
      <c r="E13" s="591">
        <f t="shared" si="0"/>
        <v>0</v>
      </c>
      <c r="F13" s="590">
        <v>0</v>
      </c>
      <c r="G13" s="590">
        <v>0</v>
      </c>
      <c r="H13" s="591">
        <f t="shared" si="1"/>
        <v>0</v>
      </c>
    </row>
    <row r="14" spans="1:8" ht="26.4" customHeight="1">
      <c r="A14" s="411">
        <v>4</v>
      </c>
      <c r="B14" s="373" t="s">
        <v>733</v>
      </c>
      <c r="C14" s="590">
        <v>0</v>
      </c>
      <c r="D14" s="590">
        <v>0</v>
      </c>
      <c r="E14" s="591">
        <f t="shared" si="0"/>
        <v>0</v>
      </c>
      <c r="F14" s="590">
        <v>0</v>
      </c>
      <c r="G14" s="590">
        <v>0</v>
      </c>
      <c r="H14" s="591">
        <f t="shared" si="1"/>
        <v>0</v>
      </c>
    </row>
    <row r="15" spans="1:8" ht="24.6" customHeight="1">
      <c r="A15" s="411">
        <v>5</v>
      </c>
      <c r="B15" s="373" t="s">
        <v>734</v>
      </c>
      <c r="C15" s="592">
        <f>SUM(C16:C18)</f>
        <v>54000</v>
      </c>
      <c r="D15" s="592">
        <f>SUM(D16:D18)</f>
        <v>0</v>
      </c>
      <c r="E15" s="593">
        <f t="shared" si="0"/>
        <v>54000</v>
      </c>
      <c r="F15" s="592">
        <f>SUM(F16:F18)</f>
        <v>54000</v>
      </c>
      <c r="G15" s="592">
        <f>SUM(G16:G18)</f>
        <v>0</v>
      </c>
      <c r="H15" s="593">
        <f t="shared" si="1"/>
        <v>54000</v>
      </c>
    </row>
    <row r="16" spans="1:8">
      <c r="A16" s="411">
        <v>5.0999999999999996</v>
      </c>
      <c r="B16" s="374" t="s">
        <v>735</v>
      </c>
      <c r="C16" s="590">
        <v>54000</v>
      </c>
      <c r="D16" s="590">
        <v>0</v>
      </c>
      <c r="E16" s="591">
        <f t="shared" si="0"/>
        <v>54000</v>
      </c>
      <c r="F16" s="590">
        <v>54000</v>
      </c>
      <c r="G16" s="590">
        <v>0</v>
      </c>
      <c r="H16" s="591">
        <f t="shared" si="1"/>
        <v>54000</v>
      </c>
    </row>
    <row r="17" spans="1:8">
      <c r="A17" s="411">
        <v>5.2</v>
      </c>
      <c r="B17" s="374" t="s">
        <v>569</v>
      </c>
      <c r="C17" s="590">
        <v>0</v>
      </c>
      <c r="D17" s="590">
        <v>0</v>
      </c>
      <c r="E17" s="591">
        <f t="shared" si="0"/>
        <v>0</v>
      </c>
      <c r="F17" s="590">
        <v>0</v>
      </c>
      <c r="G17" s="590">
        <v>0</v>
      </c>
      <c r="H17" s="591">
        <f t="shared" si="1"/>
        <v>0</v>
      </c>
    </row>
    <row r="18" spans="1:8">
      <c r="A18" s="411">
        <v>5.3</v>
      </c>
      <c r="B18" s="374" t="s">
        <v>736</v>
      </c>
      <c r="C18" s="590">
        <v>0</v>
      </c>
      <c r="D18" s="590">
        <v>0</v>
      </c>
      <c r="E18" s="591">
        <f t="shared" si="0"/>
        <v>0</v>
      </c>
      <c r="F18" s="590">
        <v>0</v>
      </c>
      <c r="G18" s="590">
        <v>0</v>
      </c>
      <c r="H18" s="591">
        <f t="shared" si="1"/>
        <v>0</v>
      </c>
    </row>
    <row r="19" spans="1:8">
      <c r="A19" s="411">
        <v>6</v>
      </c>
      <c r="B19" s="372" t="s">
        <v>737</v>
      </c>
      <c r="C19" s="590">
        <f>SUM(C20:C21)</f>
        <v>201910064.15596631</v>
      </c>
      <c r="D19" s="590">
        <f>SUM(D20:D21)</f>
        <v>532733357.24521458</v>
      </c>
      <c r="E19" s="591">
        <f t="shared" si="0"/>
        <v>734643421.40118086</v>
      </c>
      <c r="F19" s="590">
        <f>SUM(F20:F21)</f>
        <v>192536629.00526053</v>
      </c>
      <c r="G19" s="590">
        <f>SUM(G20:G21)</f>
        <v>536114771.80036962</v>
      </c>
      <c r="H19" s="591">
        <f t="shared" si="1"/>
        <v>728651400.80563021</v>
      </c>
    </row>
    <row r="20" spans="1:8">
      <c r="A20" s="411">
        <v>6.1</v>
      </c>
      <c r="B20" s="374" t="s">
        <v>569</v>
      </c>
      <c r="C20" s="590">
        <v>12116896.75</v>
      </c>
      <c r="D20" s="590">
        <v>0</v>
      </c>
      <c r="E20" s="591">
        <f t="shared" si="0"/>
        <v>12116896.75</v>
      </c>
      <c r="F20" s="590">
        <v>17332329.59</v>
      </c>
      <c r="G20" s="590">
        <v>0</v>
      </c>
      <c r="H20" s="591">
        <f t="shared" si="1"/>
        <v>17332329.59</v>
      </c>
    </row>
    <row r="21" spans="1:8">
      <c r="A21" s="411">
        <v>6.2</v>
      </c>
      <c r="B21" s="374" t="s">
        <v>736</v>
      </c>
      <c r="C21" s="590">
        <v>189793167.40596631</v>
      </c>
      <c r="D21" s="590">
        <v>532733357.24521458</v>
      </c>
      <c r="E21" s="591">
        <f t="shared" si="0"/>
        <v>722526524.65118086</v>
      </c>
      <c r="F21" s="590">
        <v>175204299.41526052</v>
      </c>
      <c r="G21" s="590">
        <v>536114771.80036962</v>
      </c>
      <c r="H21" s="591">
        <f t="shared" si="1"/>
        <v>711319071.21563017</v>
      </c>
    </row>
    <row r="22" spans="1:8">
      <c r="A22" s="411">
        <v>7</v>
      </c>
      <c r="B22" s="375" t="s">
        <v>738</v>
      </c>
      <c r="C22" s="590">
        <v>0</v>
      </c>
      <c r="D22" s="590">
        <v>0</v>
      </c>
      <c r="E22" s="591">
        <f t="shared" si="0"/>
        <v>0</v>
      </c>
      <c r="F22" s="590">
        <v>0</v>
      </c>
      <c r="G22" s="590">
        <v>0</v>
      </c>
      <c r="H22" s="591">
        <f t="shared" si="1"/>
        <v>0</v>
      </c>
    </row>
    <row r="23" spans="1:8">
      <c r="A23" s="411">
        <v>8</v>
      </c>
      <c r="B23" s="376" t="s">
        <v>739</v>
      </c>
      <c r="C23" s="590">
        <v>0</v>
      </c>
      <c r="D23" s="590">
        <v>0</v>
      </c>
      <c r="E23" s="591">
        <f t="shared" si="0"/>
        <v>0</v>
      </c>
      <c r="F23" s="590">
        <v>0</v>
      </c>
      <c r="G23" s="590">
        <v>0</v>
      </c>
      <c r="H23" s="591">
        <f t="shared" si="1"/>
        <v>0</v>
      </c>
    </row>
    <row r="24" spans="1:8">
      <c r="A24" s="411">
        <v>9</v>
      </c>
      <c r="B24" s="373" t="s">
        <v>740</v>
      </c>
      <c r="C24" s="590">
        <f>SUM(C25:C26)</f>
        <v>16187995.27</v>
      </c>
      <c r="D24" s="590">
        <f>SUM(D25:D26)</f>
        <v>0</v>
      </c>
      <c r="E24" s="591">
        <f t="shared" si="0"/>
        <v>16187995.27</v>
      </c>
      <c r="F24" s="590">
        <f>SUM(F25:F26)</f>
        <v>15917467.42</v>
      </c>
      <c r="G24" s="590">
        <f>SUM(G25:G26)</f>
        <v>0</v>
      </c>
      <c r="H24" s="591">
        <f t="shared" si="1"/>
        <v>15917467.42</v>
      </c>
    </row>
    <row r="25" spans="1:8">
      <c r="A25" s="411">
        <v>9.1</v>
      </c>
      <c r="B25" s="377" t="s">
        <v>741</v>
      </c>
      <c r="C25" s="590">
        <v>16187995.27</v>
      </c>
      <c r="D25" s="590">
        <v>0</v>
      </c>
      <c r="E25" s="591">
        <f t="shared" si="0"/>
        <v>16187995.27</v>
      </c>
      <c r="F25" s="590">
        <v>15917467.42</v>
      </c>
      <c r="G25" s="590">
        <v>0</v>
      </c>
      <c r="H25" s="591">
        <f t="shared" si="1"/>
        <v>15917467.42</v>
      </c>
    </row>
    <row r="26" spans="1:8">
      <c r="A26" s="411">
        <v>9.1999999999999993</v>
      </c>
      <c r="B26" s="377" t="s">
        <v>742</v>
      </c>
      <c r="C26" s="590">
        <v>0</v>
      </c>
      <c r="D26" s="590">
        <v>0</v>
      </c>
      <c r="E26" s="591">
        <f t="shared" si="0"/>
        <v>0</v>
      </c>
      <c r="F26" s="590">
        <v>0</v>
      </c>
      <c r="G26" s="590">
        <v>0</v>
      </c>
      <c r="H26" s="591">
        <f t="shared" si="1"/>
        <v>0</v>
      </c>
    </row>
    <row r="27" spans="1:8">
      <c r="A27" s="411">
        <v>10</v>
      </c>
      <c r="B27" s="373" t="s">
        <v>36</v>
      </c>
      <c r="C27" s="590">
        <f>SUM(C28:C29)</f>
        <v>5229112.93</v>
      </c>
      <c r="D27" s="590">
        <f>SUM(D28:D29)</f>
        <v>0</v>
      </c>
      <c r="E27" s="591">
        <f t="shared" si="0"/>
        <v>5229112.93</v>
      </c>
      <c r="F27" s="590">
        <f>SUM(F28:F29)</f>
        <v>5660763.629999999</v>
      </c>
      <c r="G27" s="590">
        <f>SUM(G28:G29)</f>
        <v>0</v>
      </c>
      <c r="H27" s="591">
        <f t="shared" si="1"/>
        <v>5660763.629999999</v>
      </c>
    </row>
    <row r="28" spans="1:8">
      <c r="A28" s="411">
        <v>10.1</v>
      </c>
      <c r="B28" s="377" t="s">
        <v>743</v>
      </c>
      <c r="C28" s="590">
        <v>0</v>
      </c>
      <c r="D28" s="590">
        <v>0</v>
      </c>
      <c r="E28" s="591">
        <f t="shared" si="0"/>
        <v>0</v>
      </c>
      <c r="F28" s="590">
        <v>0</v>
      </c>
      <c r="G28" s="590">
        <v>0</v>
      </c>
      <c r="H28" s="591">
        <f t="shared" si="1"/>
        <v>0</v>
      </c>
    </row>
    <row r="29" spans="1:8">
      <c r="A29" s="411">
        <v>10.199999999999999</v>
      </c>
      <c r="B29" s="377" t="s">
        <v>744</v>
      </c>
      <c r="C29" s="590">
        <v>5229112.93</v>
      </c>
      <c r="D29" s="590">
        <v>0</v>
      </c>
      <c r="E29" s="591">
        <f t="shared" si="0"/>
        <v>5229112.93</v>
      </c>
      <c r="F29" s="590">
        <v>5660763.629999999</v>
      </c>
      <c r="G29" s="590">
        <v>0</v>
      </c>
      <c r="H29" s="591">
        <f t="shared" si="1"/>
        <v>5660763.629999999</v>
      </c>
    </row>
    <row r="30" spans="1:8">
      <c r="A30" s="411">
        <v>11</v>
      </c>
      <c r="B30" s="373" t="s">
        <v>745</v>
      </c>
      <c r="C30" s="590">
        <f>SUM(C31:C32)</f>
        <v>1747295</v>
      </c>
      <c r="D30" s="590">
        <f>SUM(D31:D32)</f>
        <v>0</v>
      </c>
      <c r="E30" s="591">
        <f t="shared" si="0"/>
        <v>1747295</v>
      </c>
      <c r="F30" s="590">
        <f>SUM(F31:F32)</f>
        <v>517278.78</v>
      </c>
      <c r="G30" s="590">
        <f>SUM(G31:G32)</f>
        <v>0</v>
      </c>
      <c r="H30" s="591">
        <f t="shared" si="1"/>
        <v>517278.78</v>
      </c>
    </row>
    <row r="31" spans="1:8">
      <c r="A31" s="411">
        <v>11.1</v>
      </c>
      <c r="B31" s="377" t="s">
        <v>746</v>
      </c>
      <c r="C31" s="590">
        <v>1747295</v>
      </c>
      <c r="D31" s="590">
        <v>0</v>
      </c>
      <c r="E31" s="591">
        <f t="shared" si="0"/>
        <v>1747295</v>
      </c>
      <c r="F31" s="590">
        <v>517278.78</v>
      </c>
      <c r="G31" s="590">
        <v>0</v>
      </c>
      <c r="H31" s="591">
        <f t="shared" si="1"/>
        <v>517278.78</v>
      </c>
    </row>
    <row r="32" spans="1:8">
      <c r="A32" s="411">
        <v>11.2</v>
      </c>
      <c r="B32" s="377" t="s">
        <v>747</v>
      </c>
      <c r="C32" s="590">
        <v>0</v>
      </c>
      <c r="D32" s="590">
        <v>0</v>
      </c>
      <c r="E32" s="591">
        <f t="shared" si="0"/>
        <v>0</v>
      </c>
      <c r="F32" s="590">
        <v>0</v>
      </c>
      <c r="G32" s="590">
        <v>0</v>
      </c>
      <c r="H32" s="591">
        <f t="shared" si="1"/>
        <v>0</v>
      </c>
    </row>
    <row r="33" spans="1:8">
      <c r="A33" s="411">
        <v>13</v>
      </c>
      <c r="B33" s="373" t="s">
        <v>99</v>
      </c>
      <c r="C33" s="590">
        <v>19660002.710000001</v>
      </c>
      <c r="D33" s="590">
        <v>3056851.1499999985</v>
      </c>
      <c r="E33" s="591">
        <f t="shared" si="0"/>
        <v>22716853.859999999</v>
      </c>
      <c r="F33" s="590">
        <v>12446624.029999999</v>
      </c>
      <c r="G33" s="590">
        <v>5306545.2100000028</v>
      </c>
      <c r="H33" s="591">
        <f t="shared" si="1"/>
        <v>17753169.240000002</v>
      </c>
    </row>
    <row r="34" spans="1:8">
      <c r="A34" s="411">
        <v>13.1</v>
      </c>
      <c r="B34" s="378" t="s">
        <v>748</v>
      </c>
      <c r="C34" s="590">
        <v>0</v>
      </c>
      <c r="D34" s="590">
        <v>0</v>
      </c>
      <c r="E34" s="591">
        <f t="shared" si="0"/>
        <v>0</v>
      </c>
      <c r="F34" s="590">
        <v>0</v>
      </c>
      <c r="G34" s="590">
        <v>0</v>
      </c>
      <c r="H34" s="591">
        <f t="shared" si="1"/>
        <v>0</v>
      </c>
    </row>
    <row r="35" spans="1:8">
      <c r="A35" s="411">
        <v>13.2</v>
      </c>
      <c r="B35" s="378" t="s">
        <v>749</v>
      </c>
      <c r="C35" s="590">
        <v>0</v>
      </c>
      <c r="D35" s="590">
        <v>0</v>
      </c>
      <c r="E35" s="591">
        <f t="shared" si="0"/>
        <v>0</v>
      </c>
      <c r="F35" s="590">
        <v>0</v>
      </c>
      <c r="G35" s="590">
        <v>0</v>
      </c>
      <c r="H35" s="591">
        <f t="shared" si="1"/>
        <v>0</v>
      </c>
    </row>
    <row r="36" spans="1:8">
      <c r="A36" s="411">
        <v>14</v>
      </c>
      <c r="B36" s="379" t="s">
        <v>750</v>
      </c>
      <c r="C36" s="590">
        <f>SUM(C7,C11,C13,C14,C15,C19,C22,C23,C24,C27,C30,C33)</f>
        <v>298507179.68596631</v>
      </c>
      <c r="D36" s="590">
        <f>SUM(D7,D11,D13,D14,D15,D19,D22,D23,D24,D27,D30,D33)</f>
        <v>609466473.37521458</v>
      </c>
      <c r="E36" s="591">
        <f t="shared" si="0"/>
        <v>907973653.06118083</v>
      </c>
      <c r="F36" s="590">
        <f>SUM(F7,F11,F13,F14,F15,F19,F22,F23,F24,F27,F30,F33)</f>
        <v>298884534.57526046</v>
      </c>
      <c r="G36" s="590">
        <f>SUM(G7,G11,G13,G14,G15,G19,G22,G23,G24,G27,G30,G33)</f>
        <v>570833540.31036961</v>
      </c>
      <c r="H36" s="591">
        <f t="shared" si="1"/>
        <v>869718074.88563013</v>
      </c>
    </row>
    <row r="37" spans="1:8" ht="22.5" customHeight="1">
      <c r="A37" s="411"/>
      <c r="B37" s="380" t="s">
        <v>104</v>
      </c>
      <c r="C37" s="776"/>
      <c r="D37" s="777"/>
      <c r="E37" s="777"/>
      <c r="F37" s="777"/>
      <c r="G37" s="777"/>
      <c r="H37" s="778"/>
    </row>
    <row r="38" spans="1:8">
      <c r="A38" s="411">
        <v>15</v>
      </c>
      <c r="B38" s="381" t="s">
        <v>751</v>
      </c>
      <c r="C38" s="590">
        <v>2529400</v>
      </c>
      <c r="D38" s="590">
        <v>0</v>
      </c>
      <c r="E38" s="594">
        <f>C38+D38</f>
        <v>2529400</v>
      </c>
      <c r="F38" s="590">
        <v>0</v>
      </c>
      <c r="G38" s="590">
        <v>0</v>
      </c>
      <c r="H38" s="594">
        <f>F38+G38</f>
        <v>0</v>
      </c>
    </row>
    <row r="39" spans="1:8">
      <c r="A39" s="411">
        <v>15.1</v>
      </c>
      <c r="B39" s="382" t="s">
        <v>731</v>
      </c>
      <c r="C39" s="590">
        <v>0</v>
      </c>
      <c r="D39" s="590">
        <v>0</v>
      </c>
      <c r="E39" s="594">
        <f t="shared" ref="E39:E53" si="2">C39+D39</f>
        <v>0</v>
      </c>
      <c r="F39" s="590">
        <v>0</v>
      </c>
      <c r="G39" s="590">
        <v>0</v>
      </c>
      <c r="H39" s="594">
        <f t="shared" ref="H39:H53" si="3">F39+G39</f>
        <v>0</v>
      </c>
    </row>
    <row r="40" spans="1:8" ht="24" customHeight="1">
      <c r="A40" s="411">
        <v>16</v>
      </c>
      <c r="B40" s="375" t="s">
        <v>752</v>
      </c>
      <c r="C40" s="590">
        <v>0</v>
      </c>
      <c r="D40" s="590">
        <v>0</v>
      </c>
      <c r="E40" s="594">
        <f t="shared" si="2"/>
        <v>0</v>
      </c>
      <c r="F40" s="590">
        <v>0</v>
      </c>
      <c r="G40" s="590">
        <v>0</v>
      </c>
      <c r="H40" s="594">
        <f t="shared" si="3"/>
        <v>0</v>
      </c>
    </row>
    <row r="41" spans="1:8">
      <c r="A41" s="411">
        <v>17</v>
      </c>
      <c r="B41" s="375" t="s">
        <v>753</v>
      </c>
      <c r="C41" s="595">
        <f>SUM(C42:C45)</f>
        <v>114965322.37999997</v>
      </c>
      <c r="D41" s="595">
        <f>SUM(D42:D45)</f>
        <v>509831486.93999988</v>
      </c>
      <c r="E41" s="594">
        <f t="shared" si="2"/>
        <v>624796809.31999981</v>
      </c>
      <c r="F41" s="595">
        <f>SUM(F42:F45)</f>
        <v>115288671.29999998</v>
      </c>
      <c r="G41" s="595">
        <f>SUM(G42:G45)</f>
        <v>551376638.92000008</v>
      </c>
      <c r="H41" s="594">
        <f t="shared" si="3"/>
        <v>666665310.22000003</v>
      </c>
    </row>
    <row r="42" spans="1:8">
      <c r="A42" s="411">
        <v>17.100000000000001</v>
      </c>
      <c r="B42" s="383" t="s">
        <v>754</v>
      </c>
      <c r="C42" s="590">
        <v>114197443.36999996</v>
      </c>
      <c r="D42" s="590">
        <v>496962108.55999988</v>
      </c>
      <c r="E42" s="594">
        <f t="shared" si="2"/>
        <v>611159551.92999983</v>
      </c>
      <c r="F42" s="590">
        <v>112863285.04999998</v>
      </c>
      <c r="G42" s="590">
        <v>522367141.0200001</v>
      </c>
      <c r="H42" s="594">
        <f t="shared" si="3"/>
        <v>635230426.07000005</v>
      </c>
    </row>
    <row r="43" spans="1:8">
      <c r="A43" s="411">
        <v>17.2</v>
      </c>
      <c r="B43" s="384" t="s">
        <v>100</v>
      </c>
      <c r="C43" s="590">
        <v>0</v>
      </c>
      <c r="D43" s="590">
        <v>0</v>
      </c>
      <c r="E43" s="594">
        <f t="shared" si="2"/>
        <v>0</v>
      </c>
      <c r="F43" s="590">
        <v>0</v>
      </c>
      <c r="G43" s="590">
        <v>0</v>
      </c>
      <c r="H43" s="594">
        <f t="shared" si="3"/>
        <v>0</v>
      </c>
    </row>
    <row r="44" spans="1:8">
      <c r="A44" s="411">
        <v>17.3</v>
      </c>
      <c r="B44" s="383" t="s">
        <v>755</v>
      </c>
      <c r="C44" s="590">
        <v>0</v>
      </c>
      <c r="D44" s="590">
        <v>5033595.7799999993</v>
      </c>
      <c r="E44" s="594">
        <f t="shared" si="2"/>
        <v>5033595.7799999993</v>
      </c>
      <c r="F44" s="590">
        <v>0</v>
      </c>
      <c r="G44" s="590">
        <v>23738406.140000001</v>
      </c>
      <c r="H44" s="594">
        <f t="shared" si="3"/>
        <v>23738406.140000001</v>
      </c>
    </row>
    <row r="45" spans="1:8">
      <c r="A45" s="411">
        <v>17.399999999999999</v>
      </c>
      <c r="B45" s="383" t="s">
        <v>756</v>
      </c>
      <c r="C45" s="590">
        <v>767879.01</v>
      </c>
      <c r="D45" s="590">
        <v>7835782.5999999996</v>
      </c>
      <c r="E45" s="594">
        <f t="shared" si="2"/>
        <v>8603661.6099999994</v>
      </c>
      <c r="F45" s="590">
        <v>2425386.2499999995</v>
      </c>
      <c r="G45" s="590">
        <v>5271091.7600000016</v>
      </c>
      <c r="H45" s="594">
        <f t="shared" si="3"/>
        <v>7696478.0100000016</v>
      </c>
    </row>
    <row r="46" spans="1:8">
      <c r="A46" s="411">
        <v>18</v>
      </c>
      <c r="B46" s="385" t="s">
        <v>757</v>
      </c>
      <c r="C46" s="590">
        <v>164286.34999999998</v>
      </c>
      <c r="D46" s="590">
        <v>167937.32000000007</v>
      </c>
      <c r="E46" s="594">
        <f t="shared" si="2"/>
        <v>332223.67000000004</v>
      </c>
      <c r="F46" s="590">
        <v>88887.789999999979</v>
      </c>
      <c r="G46" s="590">
        <v>94077.56</v>
      </c>
      <c r="H46" s="594">
        <f t="shared" si="3"/>
        <v>182965.34999999998</v>
      </c>
    </row>
    <row r="47" spans="1:8">
      <c r="A47" s="411">
        <v>19</v>
      </c>
      <c r="B47" s="385" t="s">
        <v>758</v>
      </c>
      <c r="C47" s="595">
        <f>SUM(C48:C49)</f>
        <v>2663355.56</v>
      </c>
      <c r="D47" s="595">
        <f>SUM(D48:D49)</f>
        <v>0</v>
      </c>
      <c r="E47" s="594">
        <f t="shared" si="2"/>
        <v>2663355.56</v>
      </c>
      <c r="F47" s="595">
        <f>SUM(F48:F49)</f>
        <v>5692558.1400000006</v>
      </c>
      <c r="G47" s="595">
        <f>SUM(G48:G49)</f>
        <v>0</v>
      </c>
      <c r="H47" s="594">
        <f t="shared" si="3"/>
        <v>5692558.1400000006</v>
      </c>
    </row>
    <row r="48" spans="1:8">
      <c r="A48" s="411">
        <v>19.100000000000001</v>
      </c>
      <c r="B48" s="386" t="s">
        <v>759</v>
      </c>
      <c r="C48" s="590">
        <v>2469122.06</v>
      </c>
      <c r="D48" s="590">
        <v>0</v>
      </c>
      <c r="E48" s="594">
        <f t="shared" si="2"/>
        <v>2469122.06</v>
      </c>
      <c r="F48" s="590">
        <v>5557627.8700000001</v>
      </c>
      <c r="G48" s="590">
        <v>0</v>
      </c>
      <c r="H48" s="594">
        <f t="shared" si="3"/>
        <v>5557627.8700000001</v>
      </c>
    </row>
    <row r="49" spans="1:8">
      <c r="A49" s="411">
        <v>19.2</v>
      </c>
      <c r="B49" s="387" t="s">
        <v>760</v>
      </c>
      <c r="C49" s="590">
        <v>194233.5</v>
      </c>
      <c r="D49" s="590">
        <v>0</v>
      </c>
      <c r="E49" s="594">
        <f t="shared" si="2"/>
        <v>194233.5</v>
      </c>
      <c r="F49" s="590">
        <v>134930.27000000002</v>
      </c>
      <c r="G49" s="590">
        <v>0</v>
      </c>
      <c r="H49" s="594">
        <f t="shared" si="3"/>
        <v>134930.27000000002</v>
      </c>
    </row>
    <row r="50" spans="1:8">
      <c r="A50" s="411">
        <v>20</v>
      </c>
      <c r="B50" s="388" t="s">
        <v>101</v>
      </c>
      <c r="C50" s="590">
        <v>0</v>
      </c>
      <c r="D50" s="590">
        <v>28171252.5</v>
      </c>
      <c r="E50" s="594">
        <f t="shared" si="2"/>
        <v>28171252.5</v>
      </c>
      <c r="F50" s="590">
        <v>0</v>
      </c>
      <c r="G50" s="590">
        <v>26242442.5</v>
      </c>
      <c r="H50" s="594">
        <f t="shared" si="3"/>
        <v>26242442.5</v>
      </c>
    </row>
    <row r="51" spans="1:8">
      <c r="A51" s="411">
        <v>21</v>
      </c>
      <c r="B51" s="389" t="s">
        <v>89</v>
      </c>
      <c r="C51" s="590">
        <v>4079259.15</v>
      </c>
      <c r="D51" s="590">
        <v>0</v>
      </c>
      <c r="E51" s="594">
        <f t="shared" si="2"/>
        <v>4079259.15</v>
      </c>
      <c r="F51" s="590">
        <v>3468166.92</v>
      </c>
      <c r="G51" s="590">
        <v>0</v>
      </c>
      <c r="H51" s="594">
        <f t="shared" si="3"/>
        <v>3468166.92</v>
      </c>
    </row>
    <row r="52" spans="1:8">
      <c r="A52" s="411">
        <v>21.1</v>
      </c>
      <c r="B52" s="384" t="s">
        <v>761</v>
      </c>
      <c r="C52" s="590">
        <v>0</v>
      </c>
      <c r="D52" s="590">
        <v>0</v>
      </c>
      <c r="E52" s="594">
        <f t="shared" si="2"/>
        <v>0</v>
      </c>
      <c r="F52" s="590">
        <v>0</v>
      </c>
      <c r="G52" s="590">
        <v>0</v>
      </c>
      <c r="H52" s="594">
        <f t="shared" si="3"/>
        <v>0</v>
      </c>
    </row>
    <row r="53" spans="1:8">
      <c r="A53" s="411">
        <v>22</v>
      </c>
      <c r="B53" s="388" t="s">
        <v>762</v>
      </c>
      <c r="C53" s="595">
        <f>SUM(C38,C40,C41,C46,C47,C50,C51)</f>
        <v>124401623.43999997</v>
      </c>
      <c r="D53" s="595">
        <f>SUM(D38,D40,D41,D46,D47,D50,D51)</f>
        <v>538170676.75999987</v>
      </c>
      <c r="E53" s="594">
        <f t="shared" si="2"/>
        <v>662572300.19999981</v>
      </c>
      <c r="F53" s="595">
        <f>SUM(F38,F40,F41,F46,F47,F50,F51)</f>
        <v>124538284.14999999</v>
      </c>
      <c r="G53" s="595">
        <f>SUM(G38,G40,G41,G46,G47,G50,G51)</f>
        <v>577713158.98000002</v>
      </c>
      <c r="H53" s="594">
        <f t="shared" si="3"/>
        <v>702251443.13</v>
      </c>
    </row>
    <row r="54" spans="1:8" ht="24" customHeight="1">
      <c r="A54" s="411"/>
      <c r="B54" s="390" t="s">
        <v>763</v>
      </c>
      <c r="C54" s="779"/>
      <c r="D54" s="780"/>
      <c r="E54" s="780"/>
      <c r="F54" s="780"/>
      <c r="G54" s="780"/>
      <c r="H54" s="781"/>
    </row>
    <row r="55" spans="1:8">
      <c r="A55" s="411">
        <v>23</v>
      </c>
      <c r="B55" s="388" t="s">
        <v>105</v>
      </c>
      <c r="C55" s="590">
        <v>76000000</v>
      </c>
      <c r="D55" s="590">
        <v>0</v>
      </c>
      <c r="E55" s="594">
        <f>C55+D55</f>
        <v>76000000</v>
      </c>
      <c r="F55" s="590">
        <v>76000000</v>
      </c>
      <c r="G55" s="590">
        <v>0</v>
      </c>
      <c r="H55" s="594">
        <f>F55+G55</f>
        <v>76000000</v>
      </c>
    </row>
    <row r="56" spans="1:8">
      <c r="A56" s="411">
        <v>24</v>
      </c>
      <c r="B56" s="388" t="s">
        <v>764</v>
      </c>
      <c r="C56" s="590">
        <v>60000000</v>
      </c>
      <c r="D56" s="590">
        <v>0</v>
      </c>
      <c r="E56" s="594">
        <f t="shared" ref="E56:E69" si="4">C56+D56</f>
        <v>60000000</v>
      </c>
      <c r="F56" s="590">
        <v>0</v>
      </c>
      <c r="G56" s="590">
        <v>0</v>
      </c>
      <c r="H56" s="594">
        <f t="shared" ref="H56:H69" si="5">F56+G56</f>
        <v>0</v>
      </c>
    </row>
    <row r="57" spans="1:8">
      <c r="A57" s="411">
        <v>25</v>
      </c>
      <c r="B57" s="391" t="s">
        <v>102</v>
      </c>
      <c r="C57" s="590">
        <v>0</v>
      </c>
      <c r="D57" s="590">
        <v>0</v>
      </c>
      <c r="E57" s="594">
        <f t="shared" si="4"/>
        <v>0</v>
      </c>
      <c r="F57" s="590">
        <v>0</v>
      </c>
      <c r="G57" s="590">
        <v>0</v>
      </c>
      <c r="H57" s="594">
        <f t="shared" si="5"/>
        <v>0</v>
      </c>
    </row>
    <row r="58" spans="1:8">
      <c r="A58" s="411">
        <v>26</v>
      </c>
      <c r="B58" s="385" t="s">
        <v>765</v>
      </c>
      <c r="C58" s="590">
        <v>0</v>
      </c>
      <c r="D58" s="590">
        <v>0</v>
      </c>
      <c r="E58" s="594">
        <f t="shared" si="4"/>
        <v>0</v>
      </c>
      <c r="F58" s="590">
        <v>0</v>
      </c>
      <c r="G58" s="590">
        <v>0</v>
      </c>
      <c r="H58" s="594">
        <f t="shared" si="5"/>
        <v>0</v>
      </c>
    </row>
    <row r="59" spans="1:8">
      <c r="A59" s="411">
        <v>27</v>
      </c>
      <c r="B59" s="385" t="s">
        <v>766</v>
      </c>
      <c r="C59" s="595">
        <f>SUM(C60:C61)</f>
        <v>0</v>
      </c>
      <c r="D59" s="595">
        <f>SUM(D60:D61)</f>
        <v>0</v>
      </c>
      <c r="E59" s="594">
        <f t="shared" si="4"/>
        <v>0</v>
      </c>
      <c r="F59" s="590">
        <v>0</v>
      </c>
      <c r="G59" s="590">
        <v>0</v>
      </c>
      <c r="H59" s="594">
        <f t="shared" si="5"/>
        <v>0</v>
      </c>
    </row>
    <row r="60" spans="1:8">
      <c r="A60" s="411">
        <v>27.1</v>
      </c>
      <c r="B60" s="392" t="s">
        <v>767</v>
      </c>
      <c r="C60" s="590">
        <v>0</v>
      </c>
      <c r="D60" s="590">
        <v>0</v>
      </c>
      <c r="E60" s="594">
        <f t="shared" si="4"/>
        <v>0</v>
      </c>
      <c r="F60" s="590">
        <v>0</v>
      </c>
      <c r="G60" s="590">
        <v>0</v>
      </c>
      <c r="H60" s="594">
        <f t="shared" si="5"/>
        <v>0</v>
      </c>
    </row>
    <row r="61" spans="1:8">
      <c r="A61" s="411">
        <v>27.2</v>
      </c>
      <c r="B61" s="383" t="s">
        <v>768</v>
      </c>
      <c r="C61" s="590">
        <v>0</v>
      </c>
      <c r="D61" s="590">
        <v>0</v>
      </c>
      <c r="E61" s="594">
        <f t="shared" si="4"/>
        <v>0</v>
      </c>
      <c r="F61" s="590">
        <v>0</v>
      </c>
      <c r="G61" s="590">
        <v>0</v>
      </c>
      <c r="H61" s="594">
        <f t="shared" si="5"/>
        <v>0</v>
      </c>
    </row>
    <row r="62" spans="1:8">
      <c r="A62" s="411">
        <v>28</v>
      </c>
      <c r="B62" s="389" t="s">
        <v>769</v>
      </c>
      <c r="C62" s="590">
        <v>0</v>
      </c>
      <c r="D62" s="590">
        <v>0</v>
      </c>
      <c r="E62" s="594">
        <f t="shared" si="4"/>
        <v>0</v>
      </c>
      <c r="F62" s="590">
        <v>0</v>
      </c>
      <c r="G62" s="590">
        <v>0</v>
      </c>
      <c r="H62" s="594">
        <f t="shared" si="5"/>
        <v>0</v>
      </c>
    </row>
    <row r="63" spans="1:8">
      <c r="A63" s="411">
        <v>29</v>
      </c>
      <c r="B63" s="385" t="s">
        <v>770</v>
      </c>
      <c r="C63" s="595">
        <f>SUM(C64:C66)</f>
        <v>1828571.6300000001</v>
      </c>
      <c r="D63" s="595">
        <f>SUM(D64:D66)</f>
        <v>0</v>
      </c>
      <c r="E63" s="594">
        <f t="shared" si="4"/>
        <v>1828571.6300000001</v>
      </c>
      <c r="F63" s="595">
        <f>SUM(F64:F66)</f>
        <v>1851948.42</v>
      </c>
      <c r="G63" s="595">
        <f>SUM(G64:G66)</f>
        <v>0</v>
      </c>
      <c r="H63" s="594">
        <f t="shared" si="5"/>
        <v>1851948.42</v>
      </c>
    </row>
    <row r="64" spans="1:8">
      <c r="A64" s="411">
        <v>29.1</v>
      </c>
      <c r="B64" s="374" t="s">
        <v>771</v>
      </c>
      <c r="C64" s="590">
        <v>1828571.6300000001</v>
      </c>
      <c r="D64" s="590">
        <v>0</v>
      </c>
      <c r="E64" s="594">
        <f t="shared" si="4"/>
        <v>1828571.6300000001</v>
      </c>
      <c r="F64" s="590">
        <v>1851948.42</v>
      </c>
      <c r="G64" s="590">
        <v>0</v>
      </c>
      <c r="H64" s="594">
        <f t="shared" si="5"/>
        <v>1851948.42</v>
      </c>
    </row>
    <row r="65" spans="1:8" ht="24.9" customHeight="1">
      <c r="A65" s="411">
        <v>29.2</v>
      </c>
      <c r="B65" s="392" t="s">
        <v>772</v>
      </c>
      <c r="C65" s="590">
        <v>0</v>
      </c>
      <c r="D65" s="590">
        <v>0</v>
      </c>
      <c r="E65" s="594">
        <f t="shared" si="4"/>
        <v>0</v>
      </c>
      <c r="F65" s="590">
        <v>0</v>
      </c>
      <c r="G65" s="590">
        <v>0</v>
      </c>
      <c r="H65" s="594">
        <f t="shared" si="5"/>
        <v>0</v>
      </c>
    </row>
    <row r="66" spans="1:8" ht="22.5" customHeight="1">
      <c r="A66" s="411">
        <v>29.3</v>
      </c>
      <c r="B66" s="377" t="s">
        <v>773</v>
      </c>
      <c r="C66" s="590">
        <v>0</v>
      </c>
      <c r="D66" s="590">
        <v>0</v>
      </c>
      <c r="E66" s="594">
        <f t="shared" si="4"/>
        <v>0</v>
      </c>
      <c r="F66" s="590">
        <v>0</v>
      </c>
      <c r="G66" s="590">
        <v>0</v>
      </c>
      <c r="H66" s="594">
        <f t="shared" si="5"/>
        <v>0</v>
      </c>
    </row>
    <row r="67" spans="1:8">
      <c r="A67" s="411">
        <v>30</v>
      </c>
      <c r="B67" s="373" t="s">
        <v>103</v>
      </c>
      <c r="C67" s="590">
        <v>107572781.22864716</v>
      </c>
      <c r="D67" s="590">
        <v>0</v>
      </c>
      <c r="E67" s="594">
        <f t="shared" si="4"/>
        <v>107572781.22864716</v>
      </c>
      <c r="F67" s="590">
        <v>89614683.340000004</v>
      </c>
      <c r="G67" s="590">
        <v>0</v>
      </c>
      <c r="H67" s="594">
        <f t="shared" si="5"/>
        <v>89614683.340000004</v>
      </c>
    </row>
    <row r="68" spans="1:8">
      <c r="A68" s="411">
        <v>31</v>
      </c>
      <c r="B68" s="393" t="s">
        <v>774</v>
      </c>
      <c r="C68" s="595">
        <f>SUM(C55,C56,C57,C58,C59,C62,C63,C67)</f>
        <v>245401352.85864717</v>
      </c>
      <c r="D68" s="595">
        <f>SUM(D55,D56,D57,D58,D59,D62,D63,D67)</f>
        <v>0</v>
      </c>
      <c r="E68" s="594">
        <f t="shared" si="4"/>
        <v>245401352.85864717</v>
      </c>
      <c r="F68" s="595">
        <f>SUM(F55,F56,F57,F58,F59,F62,F63,F67)</f>
        <v>167466631.75999999</v>
      </c>
      <c r="G68" s="595">
        <f>SUM(G55,G56,G57,G58,G59,G62,G63,G67)</f>
        <v>0</v>
      </c>
      <c r="H68" s="594">
        <f t="shared" si="5"/>
        <v>167466631.75999999</v>
      </c>
    </row>
    <row r="69" spans="1:8">
      <c r="A69" s="411">
        <v>32</v>
      </c>
      <c r="B69" s="394" t="s">
        <v>775</v>
      </c>
      <c r="C69" s="595">
        <f>SUM(C53,C68)</f>
        <v>369802976.29864717</v>
      </c>
      <c r="D69" s="595">
        <f>SUM(D53,D68)</f>
        <v>538170676.75999987</v>
      </c>
      <c r="E69" s="594">
        <f t="shared" si="4"/>
        <v>907973653.05864704</v>
      </c>
      <c r="F69" s="595">
        <f>SUM(F53,F68)</f>
        <v>292004915.90999997</v>
      </c>
      <c r="G69" s="595">
        <f>SUM(G53,G68)</f>
        <v>577713158.98000002</v>
      </c>
      <c r="H69" s="594">
        <f t="shared" si="5"/>
        <v>869718074.88999999</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80" zoomScaleNormal="80" workbookViewId="0">
      <selection activeCell="B20" sqref="B20:C20"/>
    </sheetView>
  </sheetViews>
  <sheetFormatPr defaultColWidth="43.5546875" defaultRowHeight="12"/>
  <cols>
    <col min="1" max="1" width="8" style="156" customWidth="1"/>
    <col min="2" max="2" width="66.109375" style="157" customWidth="1"/>
    <col min="3" max="3" width="131.44140625" style="158" customWidth="1"/>
    <col min="4" max="5" width="10.33203125" style="149" customWidth="1"/>
    <col min="6" max="6" width="67.5546875" style="149" customWidth="1"/>
    <col min="7" max="16384" width="43.5546875" style="149"/>
  </cols>
  <sheetData>
    <row r="1" spans="1:3" ht="13.2" thickTop="1" thickBot="1">
      <c r="A1" s="953" t="s">
        <v>187</v>
      </c>
      <c r="B1" s="954"/>
      <c r="C1" s="955"/>
    </row>
    <row r="2" spans="1:3" ht="26.25" customHeight="1">
      <c r="A2" s="356"/>
      <c r="B2" s="956" t="s">
        <v>188</v>
      </c>
      <c r="C2" s="956"/>
    </row>
    <row r="3" spans="1:3" s="154" customFormat="1" ht="11.25" customHeight="1">
      <c r="A3" s="153"/>
      <c r="B3" s="956" t="s">
        <v>263</v>
      </c>
      <c r="C3" s="956"/>
    </row>
    <row r="4" spans="1:3" ht="12" customHeight="1" thickBot="1">
      <c r="A4" s="935" t="s">
        <v>267</v>
      </c>
      <c r="B4" s="936"/>
      <c r="C4" s="937"/>
    </row>
    <row r="5" spans="1:3" ht="12.6" thickTop="1">
      <c r="A5" s="150"/>
      <c r="B5" s="938" t="s">
        <v>189</v>
      </c>
      <c r="C5" s="939"/>
    </row>
    <row r="6" spans="1:3">
      <c r="A6" s="356"/>
      <c r="B6" s="915" t="s">
        <v>264</v>
      </c>
      <c r="C6" s="916"/>
    </row>
    <row r="7" spans="1:3">
      <c r="A7" s="356"/>
      <c r="B7" s="915" t="s">
        <v>190</v>
      </c>
      <c r="C7" s="916"/>
    </row>
    <row r="8" spans="1:3">
      <c r="A8" s="356"/>
      <c r="B8" s="915" t="s">
        <v>265</v>
      </c>
      <c r="C8" s="916"/>
    </row>
    <row r="9" spans="1:3">
      <c r="A9" s="356"/>
      <c r="B9" s="959" t="s">
        <v>266</v>
      </c>
      <c r="C9" s="960"/>
    </row>
    <row r="10" spans="1:3">
      <c r="A10" s="356"/>
      <c r="B10" s="951" t="s">
        <v>191</v>
      </c>
      <c r="C10" s="952" t="s">
        <v>191</v>
      </c>
    </row>
    <row r="11" spans="1:3">
      <c r="A11" s="356"/>
      <c r="B11" s="951" t="s">
        <v>192</v>
      </c>
      <c r="C11" s="952" t="s">
        <v>192</v>
      </c>
    </row>
    <row r="12" spans="1:3">
      <c r="A12" s="356"/>
      <c r="B12" s="951" t="s">
        <v>193</v>
      </c>
      <c r="C12" s="952" t="s">
        <v>193</v>
      </c>
    </row>
    <row r="13" spans="1:3">
      <c r="A13" s="356"/>
      <c r="B13" s="951" t="s">
        <v>194</v>
      </c>
      <c r="C13" s="952" t="s">
        <v>194</v>
      </c>
    </row>
    <row r="14" spans="1:3">
      <c r="A14" s="356"/>
      <c r="B14" s="951" t="s">
        <v>195</v>
      </c>
      <c r="C14" s="952" t="s">
        <v>195</v>
      </c>
    </row>
    <row r="15" spans="1:3" ht="21.75" customHeight="1">
      <c r="A15" s="356"/>
      <c r="B15" s="951" t="s">
        <v>196</v>
      </c>
      <c r="C15" s="952" t="s">
        <v>196</v>
      </c>
    </row>
    <row r="16" spans="1:3">
      <c r="A16" s="356"/>
      <c r="B16" s="951" t="s">
        <v>197</v>
      </c>
      <c r="C16" s="952" t="s">
        <v>198</v>
      </c>
    </row>
    <row r="17" spans="1:6">
      <c r="A17" s="356"/>
      <c r="B17" s="951" t="s">
        <v>199</v>
      </c>
      <c r="C17" s="952" t="s">
        <v>200</v>
      </c>
    </row>
    <row r="18" spans="1:6">
      <c r="A18" s="356"/>
      <c r="B18" s="951" t="s">
        <v>201</v>
      </c>
      <c r="C18" s="952" t="s">
        <v>202</v>
      </c>
    </row>
    <row r="19" spans="1:6">
      <c r="A19" s="356"/>
      <c r="B19" s="951" t="s">
        <v>203</v>
      </c>
      <c r="C19" s="952" t="s">
        <v>203</v>
      </c>
    </row>
    <row r="20" spans="1:6">
      <c r="A20" s="356"/>
      <c r="B20" s="957" t="s">
        <v>959</v>
      </c>
      <c r="C20" s="958" t="s">
        <v>204</v>
      </c>
    </row>
    <row r="21" spans="1:6">
      <c r="A21" s="356"/>
      <c r="B21" s="951" t="s">
        <v>948</v>
      </c>
      <c r="C21" s="952" t="s">
        <v>205</v>
      </c>
    </row>
    <row r="22" spans="1:6" ht="23.25" customHeight="1">
      <c r="A22" s="356"/>
      <c r="B22" s="951" t="s">
        <v>206</v>
      </c>
      <c r="C22" s="952" t="s">
        <v>207</v>
      </c>
      <c r="F22" s="580"/>
    </row>
    <row r="23" spans="1:6">
      <c r="A23" s="356"/>
      <c r="B23" s="951" t="s">
        <v>208</v>
      </c>
      <c r="C23" s="952" t="s">
        <v>208</v>
      </c>
    </row>
    <row r="24" spans="1:6">
      <c r="A24" s="356"/>
      <c r="B24" s="951" t="s">
        <v>209</v>
      </c>
      <c r="C24" s="952" t="s">
        <v>210</v>
      </c>
    </row>
    <row r="25" spans="1:6" ht="12.6" thickBot="1">
      <c r="A25" s="151"/>
      <c r="B25" s="945" t="s">
        <v>211</v>
      </c>
      <c r="C25" s="946"/>
    </row>
    <row r="26" spans="1:6" ht="13.2" thickTop="1" thickBot="1">
      <c r="A26" s="935" t="s">
        <v>844</v>
      </c>
      <c r="B26" s="936"/>
      <c r="C26" s="937"/>
    </row>
    <row r="27" spans="1:6" ht="13.2" thickTop="1" thickBot="1">
      <c r="A27" s="152"/>
      <c r="B27" s="947" t="s">
        <v>845</v>
      </c>
      <c r="C27" s="948"/>
    </row>
    <row r="28" spans="1:6" ht="13.2" thickTop="1" thickBot="1">
      <c r="A28" s="935" t="s">
        <v>268</v>
      </c>
      <c r="B28" s="936"/>
      <c r="C28" s="937"/>
    </row>
    <row r="29" spans="1:6" ht="12.6" thickTop="1">
      <c r="A29" s="150"/>
      <c r="B29" s="949" t="s">
        <v>848</v>
      </c>
      <c r="C29" s="950" t="s">
        <v>212</v>
      </c>
    </row>
    <row r="30" spans="1:6">
      <c r="A30" s="356"/>
      <c r="B30" s="940" t="s">
        <v>216</v>
      </c>
      <c r="C30" s="941" t="s">
        <v>213</v>
      </c>
    </row>
    <row r="31" spans="1:6">
      <c r="A31" s="356"/>
      <c r="B31" s="940" t="s">
        <v>846</v>
      </c>
      <c r="C31" s="941" t="s">
        <v>214</v>
      </c>
    </row>
    <row r="32" spans="1:6">
      <c r="A32" s="356"/>
      <c r="B32" s="940" t="s">
        <v>847</v>
      </c>
      <c r="C32" s="941" t="s">
        <v>215</v>
      </c>
    </row>
    <row r="33" spans="1:3">
      <c r="A33" s="356"/>
      <c r="B33" s="940" t="s">
        <v>219</v>
      </c>
      <c r="C33" s="941" t="s">
        <v>220</v>
      </c>
    </row>
    <row r="34" spans="1:3">
      <c r="A34" s="356"/>
      <c r="B34" s="940" t="s">
        <v>849</v>
      </c>
      <c r="C34" s="941" t="s">
        <v>217</v>
      </c>
    </row>
    <row r="35" spans="1:3">
      <c r="A35" s="356"/>
      <c r="B35" s="940" t="s">
        <v>850</v>
      </c>
      <c r="C35" s="941" t="s">
        <v>218</v>
      </c>
    </row>
    <row r="36" spans="1:3">
      <c r="A36" s="356"/>
      <c r="B36" s="942" t="s">
        <v>851</v>
      </c>
      <c r="C36" s="943"/>
    </row>
    <row r="37" spans="1:3" ht="24.75" customHeight="1">
      <c r="A37" s="356"/>
      <c r="B37" s="940" t="s">
        <v>852</v>
      </c>
      <c r="C37" s="941" t="s">
        <v>221</v>
      </c>
    </row>
    <row r="38" spans="1:3" ht="23.25" customHeight="1">
      <c r="A38" s="356"/>
      <c r="B38" s="940" t="s">
        <v>853</v>
      </c>
      <c r="C38" s="941" t="s">
        <v>222</v>
      </c>
    </row>
    <row r="39" spans="1:3" ht="23.25" customHeight="1">
      <c r="A39" s="423"/>
      <c r="B39" s="942" t="s">
        <v>854</v>
      </c>
      <c r="C39" s="944"/>
    </row>
    <row r="40" spans="1:3" ht="12" customHeight="1">
      <c r="A40" s="356"/>
      <c r="B40" s="940" t="s">
        <v>855</v>
      </c>
      <c r="C40" s="941"/>
    </row>
    <row r="41" spans="1:3" ht="12.6" thickBot="1">
      <c r="A41" s="935" t="s">
        <v>269</v>
      </c>
      <c r="B41" s="936"/>
      <c r="C41" s="937"/>
    </row>
    <row r="42" spans="1:3" ht="12.6" thickTop="1">
      <c r="A42" s="150"/>
      <c r="B42" s="938" t="s">
        <v>299</v>
      </c>
      <c r="C42" s="939" t="s">
        <v>223</v>
      </c>
    </row>
    <row r="43" spans="1:3">
      <c r="A43" s="356"/>
      <c r="B43" s="915" t="s">
        <v>298</v>
      </c>
      <c r="C43" s="916"/>
    </row>
    <row r="44" spans="1:3" ht="23.25" customHeight="1" thickBot="1">
      <c r="A44" s="151"/>
      <c r="B44" s="933" t="s">
        <v>224</v>
      </c>
      <c r="C44" s="934" t="s">
        <v>225</v>
      </c>
    </row>
    <row r="45" spans="1:3" ht="11.25" customHeight="1" thickTop="1" thickBot="1">
      <c r="A45" s="935" t="s">
        <v>270</v>
      </c>
      <c r="B45" s="936"/>
      <c r="C45" s="937"/>
    </row>
    <row r="46" spans="1:3" ht="26.25" customHeight="1" thickTop="1">
      <c r="A46" s="356"/>
      <c r="B46" s="915" t="s">
        <v>271</v>
      </c>
      <c r="C46" s="916"/>
    </row>
    <row r="47" spans="1:3" ht="12.6" thickBot="1">
      <c r="A47" s="935" t="s">
        <v>272</v>
      </c>
      <c r="B47" s="936"/>
      <c r="C47" s="937"/>
    </row>
    <row r="48" spans="1:3" ht="12.6" thickTop="1">
      <c r="A48" s="150"/>
      <c r="B48" s="938" t="s">
        <v>226</v>
      </c>
      <c r="C48" s="939" t="s">
        <v>226</v>
      </c>
    </row>
    <row r="49" spans="1:3" ht="11.25" customHeight="1">
      <c r="A49" s="356"/>
      <c r="B49" s="915" t="s">
        <v>227</v>
      </c>
      <c r="C49" s="916" t="s">
        <v>227</v>
      </c>
    </row>
    <row r="50" spans="1:3">
      <c r="A50" s="356"/>
      <c r="B50" s="915" t="s">
        <v>228</v>
      </c>
      <c r="C50" s="916" t="s">
        <v>228</v>
      </c>
    </row>
    <row r="51" spans="1:3" ht="11.25" customHeight="1">
      <c r="A51" s="356"/>
      <c r="B51" s="915" t="s">
        <v>857</v>
      </c>
      <c r="C51" s="916" t="s">
        <v>229</v>
      </c>
    </row>
    <row r="52" spans="1:3" ht="33.6" customHeight="1">
      <c r="A52" s="356"/>
      <c r="B52" s="915" t="s">
        <v>230</v>
      </c>
      <c r="C52" s="916" t="s">
        <v>230</v>
      </c>
    </row>
    <row r="53" spans="1:3" ht="11.25" customHeight="1">
      <c r="A53" s="356"/>
      <c r="B53" s="915" t="s">
        <v>319</v>
      </c>
      <c r="C53" s="916" t="s">
        <v>231</v>
      </c>
    </row>
    <row r="54" spans="1:3" ht="11.25" customHeight="1" thickBot="1">
      <c r="A54" s="935" t="s">
        <v>273</v>
      </c>
      <c r="B54" s="936"/>
      <c r="C54" s="937"/>
    </row>
    <row r="55" spans="1:3" ht="12.6" thickTop="1">
      <c r="A55" s="150"/>
      <c r="B55" s="938" t="s">
        <v>226</v>
      </c>
      <c r="C55" s="939" t="s">
        <v>226</v>
      </c>
    </row>
    <row r="56" spans="1:3">
      <c r="A56" s="356"/>
      <c r="B56" s="915" t="s">
        <v>232</v>
      </c>
      <c r="C56" s="916" t="s">
        <v>232</v>
      </c>
    </row>
    <row r="57" spans="1:3">
      <c r="A57" s="356"/>
      <c r="B57" s="915" t="s">
        <v>276</v>
      </c>
      <c r="C57" s="916" t="s">
        <v>233</v>
      </c>
    </row>
    <row r="58" spans="1:3">
      <c r="A58" s="356"/>
      <c r="B58" s="915" t="s">
        <v>234</v>
      </c>
      <c r="C58" s="916" t="s">
        <v>234</v>
      </c>
    </row>
    <row r="59" spans="1:3">
      <c r="A59" s="356"/>
      <c r="B59" s="915" t="s">
        <v>235</v>
      </c>
      <c r="C59" s="916" t="s">
        <v>235</v>
      </c>
    </row>
    <row r="60" spans="1:3">
      <c r="A60" s="356"/>
      <c r="B60" s="915" t="s">
        <v>236</v>
      </c>
      <c r="C60" s="916" t="s">
        <v>236</v>
      </c>
    </row>
    <row r="61" spans="1:3">
      <c r="A61" s="356"/>
      <c r="B61" s="915" t="s">
        <v>277</v>
      </c>
      <c r="C61" s="916" t="s">
        <v>237</v>
      </c>
    </row>
    <row r="62" spans="1:3">
      <c r="A62" s="356"/>
      <c r="B62" s="915" t="s">
        <v>238</v>
      </c>
      <c r="C62" s="916" t="s">
        <v>238</v>
      </c>
    </row>
    <row r="63" spans="1:3" ht="12.6" thickBot="1">
      <c r="A63" s="151"/>
      <c r="B63" s="933" t="s">
        <v>239</v>
      </c>
      <c r="C63" s="934" t="s">
        <v>239</v>
      </c>
    </row>
    <row r="64" spans="1:3" ht="11.25" customHeight="1" thickTop="1">
      <c r="A64" s="921" t="s">
        <v>274</v>
      </c>
      <c r="B64" s="922"/>
      <c r="C64" s="923"/>
    </row>
    <row r="65" spans="1:3" ht="12.6" thickBot="1">
      <c r="A65" s="151"/>
      <c r="B65" s="933" t="s">
        <v>240</v>
      </c>
      <c r="C65" s="934" t="s">
        <v>240</v>
      </c>
    </row>
    <row r="66" spans="1:3" ht="11.25" customHeight="1" thickTop="1" thickBot="1">
      <c r="A66" s="935" t="s">
        <v>275</v>
      </c>
      <c r="B66" s="936"/>
      <c r="C66" s="937"/>
    </row>
    <row r="67" spans="1:3" ht="12.6" thickTop="1">
      <c r="A67" s="150"/>
      <c r="B67" s="938" t="s">
        <v>241</v>
      </c>
      <c r="C67" s="939" t="s">
        <v>241</v>
      </c>
    </row>
    <row r="68" spans="1:3">
      <c r="A68" s="356"/>
      <c r="B68" s="915" t="s">
        <v>859</v>
      </c>
      <c r="C68" s="916" t="s">
        <v>242</v>
      </c>
    </row>
    <row r="69" spans="1:3">
      <c r="A69" s="356"/>
      <c r="B69" s="915" t="s">
        <v>243</v>
      </c>
      <c r="C69" s="916" t="s">
        <v>243</v>
      </c>
    </row>
    <row r="70" spans="1:3" ht="54.9" customHeight="1">
      <c r="A70" s="356"/>
      <c r="B70" s="931" t="s">
        <v>688</v>
      </c>
      <c r="C70" s="932" t="s">
        <v>244</v>
      </c>
    </row>
    <row r="71" spans="1:3" ht="33.75" customHeight="1">
      <c r="A71" s="356"/>
      <c r="B71" s="931" t="s">
        <v>278</v>
      </c>
      <c r="C71" s="932" t="s">
        <v>245</v>
      </c>
    </row>
    <row r="72" spans="1:3" ht="15.75" customHeight="1">
      <c r="A72" s="356"/>
      <c r="B72" s="931" t="s">
        <v>860</v>
      </c>
      <c r="C72" s="932" t="s">
        <v>246</v>
      </c>
    </row>
    <row r="73" spans="1:3">
      <c r="A73" s="356"/>
      <c r="B73" s="915" t="s">
        <v>247</v>
      </c>
      <c r="C73" s="916" t="s">
        <v>247</v>
      </c>
    </row>
    <row r="74" spans="1:3" ht="12.6" thickBot="1">
      <c r="A74" s="151"/>
      <c r="B74" s="933" t="s">
        <v>248</v>
      </c>
      <c r="C74" s="934" t="s">
        <v>248</v>
      </c>
    </row>
    <row r="75" spans="1:3" ht="12.6" thickTop="1">
      <c r="A75" s="921" t="s">
        <v>302</v>
      </c>
      <c r="B75" s="922"/>
      <c r="C75" s="923"/>
    </row>
    <row r="76" spans="1:3">
      <c r="A76" s="356"/>
      <c r="B76" s="915" t="s">
        <v>240</v>
      </c>
      <c r="C76" s="916"/>
    </row>
    <row r="77" spans="1:3">
      <c r="A77" s="356"/>
      <c r="B77" s="915" t="s">
        <v>300</v>
      </c>
      <c r="C77" s="916"/>
    </row>
    <row r="78" spans="1:3">
      <c r="A78" s="356"/>
      <c r="B78" s="915" t="s">
        <v>301</v>
      </c>
      <c r="C78" s="916"/>
    </row>
    <row r="79" spans="1:3">
      <c r="A79" s="921" t="s">
        <v>303</v>
      </c>
      <c r="B79" s="922"/>
      <c r="C79" s="923"/>
    </row>
    <row r="80" spans="1:3">
      <c r="A80" s="356"/>
      <c r="B80" s="915" t="s">
        <v>240</v>
      </c>
      <c r="C80" s="916"/>
    </row>
    <row r="81" spans="1:3">
      <c r="A81" s="356"/>
      <c r="B81" s="915" t="s">
        <v>304</v>
      </c>
      <c r="C81" s="916"/>
    </row>
    <row r="82" spans="1:3" ht="79.5" customHeight="1">
      <c r="A82" s="356"/>
      <c r="B82" s="915" t="s">
        <v>318</v>
      </c>
      <c r="C82" s="916"/>
    </row>
    <row r="83" spans="1:3" ht="53.25" customHeight="1">
      <c r="A83" s="356"/>
      <c r="B83" s="915" t="s">
        <v>317</v>
      </c>
      <c r="C83" s="916"/>
    </row>
    <row r="84" spans="1:3">
      <c r="A84" s="356"/>
      <c r="B84" s="915" t="s">
        <v>305</v>
      </c>
      <c r="C84" s="916"/>
    </row>
    <row r="85" spans="1:3">
      <c r="A85" s="356"/>
      <c r="B85" s="915" t="s">
        <v>306</v>
      </c>
      <c r="C85" s="916"/>
    </row>
    <row r="86" spans="1:3">
      <c r="A86" s="356"/>
      <c r="B86" s="915" t="s">
        <v>307</v>
      </c>
      <c r="C86" s="916"/>
    </row>
    <row r="87" spans="1:3">
      <c r="A87" s="921" t="s">
        <v>308</v>
      </c>
      <c r="B87" s="922"/>
      <c r="C87" s="923"/>
    </row>
    <row r="88" spans="1:3">
      <c r="A88" s="356"/>
      <c r="B88" s="915" t="s">
        <v>240</v>
      </c>
      <c r="C88" s="916"/>
    </row>
    <row r="89" spans="1:3">
      <c r="A89" s="356"/>
      <c r="B89" s="915" t="s">
        <v>310</v>
      </c>
      <c r="C89" s="916"/>
    </row>
    <row r="90" spans="1:3" ht="12" customHeight="1">
      <c r="A90" s="356"/>
      <c r="B90" s="915" t="s">
        <v>311</v>
      </c>
      <c r="C90" s="916"/>
    </row>
    <row r="91" spans="1:3">
      <c r="A91" s="356"/>
      <c r="B91" s="915" t="s">
        <v>312</v>
      </c>
      <c r="C91" s="916"/>
    </row>
    <row r="92" spans="1:3" ht="24.75" customHeight="1">
      <c r="A92" s="356"/>
      <c r="B92" s="924" t="s">
        <v>348</v>
      </c>
      <c r="C92" s="925"/>
    </row>
    <row r="93" spans="1:3" ht="24" customHeight="1">
      <c r="A93" s="356"/>
      <c r="B93" s="924" t="s">
        <v>349</v>
      </c>
      <c r="C93" s="925"/>
    </row>
    <row r="94" spans="1:3" ht="13.5" customHeight="1">
      <c r="A94" s="356"/>
      <c r="B94" s="926" t="s">
        <v>313</v>
      </c>
      <c r="C94" s="927"/>
    </row>
    <row r="95" spans="1:3" ht="11.25" customHeight="1" thickBot="1">
      <c r="A95" s="928" t="s">
        <v>344</v>
      </c>
      <c r="B95" s="929"/>
      <c r="C95" s="930"/>
    </row>
    <row r="96" spans="1:3" ht="13.2" thickTop="1" thickBot="1">
      <c r="A96" s="920" t="s">
        <v>249</v>
      </c>
      <c r="B96" s="920"/>
      <c r="C96" s="920"/>
    </row>
    <row r="97" spans="1:3">
      <c r="A97" s="208">
        <v>2</v>
      </c>
      <c r="B97" s="341" t="s">
        <v>324</v>
      </c>
      <c r="C97" s="341" t="s">
        <v>345</v>
      </c>
    </row>
    <row r="98" spans="1:3">
      <c r="A98" s="155">
        <v>3</v>
      </c>
      <c r="B98" s="342" t="s">
        <v>325</v>
      </c>
      <c r="C98" s="343" t="s">
        <v>346</v>
      </c>
    </row>
    <row r="99" spans="1:3">
      <c r="A99" s="155">
        <v>4</v>
      </c>
      <c r="B99" s="342" t="s">
        <v>326</v>
      </c>
      <c r="C99" s="343" t="s">
        <v>350</v>
      </c>
    </row>
    <row r="100" spans="1:3" ht="11.25" customHeight="1">
      <c r="A100" s="155">
        <v>5</v>
      </c>
      <c r="B100" s="342" t="s">
        <v>327</v>
      </c>
      <c r="C100" s="343" t="s">
        <v>347</v>
      </c>
    </row>
    <row r="101" spans="1:3" ht="12" customHeight="1">
      <c r="A101" s="155">
        <v>6</v>
      </c>
      <c r="B101" s="342" t="s">
        <v>342</v>
      </c>
      <c r="C101" s="343" t="s">
        <v>328</v>
      </c>
    </row>
    <row r="102" spans="1:3" ht="12" customHeight="1">
      <c r="A102" s="155">
        <v>7</v>
      </c>
      <c r="B102" s="342" t="s">
        <v>329</v>
      </c>
      <c r="C102" s="343" t="s">
        <v>343</v>
      </c>
    </row>
    <row r="103" spans="1:3">
      <c r="A103" s="155">
        <v>8</v>
      </c>
      <c r="B103" s="342" t="s">
        <v>334</v>
      </c>
      <c r="C103" s="343" t="s">
        <v>354</v>
      </c>
    </row>
    <row r="104" spans="1:3" ht="11.25" customHeight="1">
      <c r="A104" s="921" t="s">
        <v>314</v>
      </c>
      <c r="B104" s="922"/>
      <c r="C104" s="923"/>
    </row>
    <row r="105" spans="1:3" ht="12" customHeight="1">
      <c r="A105" s="356"/>
      <c r="B105" s="915" t="s">
        <v>240</v>
      </c>
      <c r="C105" s="916"/>
    </row>
    <row r="106" spans="1:3">
      <c r="A106" s="921" t="s">
        <v>489</v>
      </c>
      <c r="B106" s="922"/>
      <c r="C106" s="923"/>
    </row>
    <row r="107" spans="1:3" ht="12" customHeight="1">
      <c r="A107" s="356"/>
      <c r="B107" s="915" t="s">
        <v>491</v>
      </c>
      <c r="C107" s="916"/>
    </row>
    <row r="108" spans="1:3">
      <c r="A108" s="356"/>
      <c r="B108" s="915" t="s">
        <v>492</v>
      </c>
      <c r="C108" s="916"/>
    </row>
    <row r="109" spans="1:3">
      <c r="A109" s="356"/>
      <c r="B109" s="915" t="s">
        <v>490</v>
      </c>
      <c r="C109" s="916"/>
    </row>
    <row r="110" spans="1:3">
      <c r="A110" s="912" t="s">
        <v>724</v>
      </c>
      <c r="B110" s="912"/>
      <c r="C110" s="912"/>
    </row>
    <row r="111" spans="1:3">
      <c r="A111" s="917" t="s">
        <v>187</v>
      </c>
      <c r="B111" s="917"/>
      <c r="C111" s="917"/>
    </row>
    <row r="112" spans="1:3">
      <c r="A112" s="558">
        <v>1</v>
      </c>
      <c r="B112" s="902" t="s">
        <v>607</v>
      </c>
      <c r="C112" s="903"/>
    </row>
    <row r="113" spans="1:3">
      <c r="A113" s="558">
        <v>2</v>
      </c>
      <c r="B113" s="918" t="s">
        <v>608</v>
      </c>
      <c r="C113" s="919"/>
    </row>
    <row r="114" spans="1:3">
      <c r="A114" s="558">
        <v>3</v>
      </c>
      <c r="B114" s="902" t="s">
        <v>934</v>
      </c>
      <c r="C114" s="903"/>
    </row>
    <row r="115" spans="1:3">
      <c r="A115" s="558">
        <v>4</v>
      </c>
      <c r="B115" s="902" t="s">
        <v>933</v>
      </c>
      <c r="C115" s="903"/>
    </row>
    <row r="116" spans="1:3">
      <c r="A116" s="558">
        <v>5</v>
      </c>
      <c r="B116" s="562" t="s">
        <v>932</v>
      </c>
      <c r="C116" s="561"/>
    </row>
    <row r="117" spans="1:3">
      <c r="A117" s="558">
        <v>6</v>
      </c>
      <c r="B117" s="902" t="s">
        <v>946</v>
      </c>
      <c r="C117" s="903"/>
    </row>
    <row r="118" spans="1:3" ht="48.6" customHeight="1">
      <c r="A118" s="558">
        <v>7</v>
      </c>
      <c r="B118" s="902" t="s">
        <v>947</v>
      </c>
      <c r="C118" s="903"/>
    </row>
    <row r="119" spans="1:3">
      <c r="A119" s="532">
        <v>8</v>
      </c>
      <c r="B119" s="529" t="s">
        <v>634</v>
      </c>
      <c r="C119" s="555" t="s">
        <v>931</v>
      </c>
    </row>
    <row r="120" spans="1:3" ht="24">
      <c r="A120" s="558">
        <v>9.01</v>
      </c>
      <c r="B120" s="529" t="s">
        <v>518</v>
      </c>
      <c r="C120" s="542" t="s">
        <v>683</v>
      </c>
    </row>
    <row r="121" spans="1:3" ht="36">
      <c r="A121" s="558">
        <v>9.02</v>
      </c>
      <c r="B121" s="529" t="s">
        <v>519</v>
      </c>
      <c r="C121" s="542" t="s">
        <v>686</v>
      </c>
    </row>
    <row r="122" spans="1:3">
      <c r="A122" s="558">
        <v>9.0299999999999994</v>
      </c>
      <c r="B122" s="545" t="s">
        <v>868</v>
      </c>
      <c r="C122" s="545" t="s">
        <v>609</v>
      </c>
    </row>
    <row r="123" spans="1:3">
      <c r="A123" s="558">
        <v>9.0399999999999991</v>
      </c>
      <c r="B123" s="529" t="s">
        <v>520</v>
      </c>
      <c r="C123" s="545" t="s">
        <v>610</v>
      </c>
    </row>
    <row r="124" spans="1:3">
      <c r="A124" s="558">
        <v>9.0500000000000007</v>
      </c>
      <c r="B124" s="529" t="s">
        <v>521</v>
      </c>
      <c r="C124" s="545" t="s">
        <v>611</v>
      </c>
    </row>
    <row r="125" spans="1:3" ht="24">
      <c r="A125" s="558">
        <v>9.06</v>
      </c>
      <c r="B125" s="529" t="s">
        <v>522</v>
      </c>
      <c r="C125" s="545" t="s">
        <v>612</v>
      </c>
    </row>
    <row r="126" spans="1:3">
      <c r="A126" s="558">
        <v>9.07</v>
      </c>
      <c r="B126" s="560" t="s">
        <v>523</v>
      </c>
      <c r="C126" s="545" t="s">
        <v>613</v>
      </c>
    </row>
    <row r="127" spans="1:3" ht="24">
      <c r="A127" s="558">
        <v>9.08</v>
      </c>
      <c r="B127" s="529" t="s">
        <v>524</v>
      </c>
      <c r="C127" s="545" t="s">
        <v>614</v>
      </c>
    </row>
    <row r="128" spans="1:3" ht="24">
      <c r="A128" s="558">
        <v>9.09</v>
      </c>
      <c r="B128" s="529" t="s">
        <v>525</v>
      </c>
      <c r="C128" s="545" t="s">
        <v>615</v>
      </c>
    </row>
    <row r="129" spans="1:3">
      <c r="A129" s="559">
        <v>9.1</v>
      </c>
      <c r="B129" s="529" t="s">
        <v>526</v>
      </c>
      <c r="C129" s="545" t="s">
        <v>616</v>
      </c>
    </row>
    <row r="130" spans="1:3">
      <c r="A130" s="558">
        <v>9.11</v>
      </c>
      <c r="B130" s="529" t="s">
        <v>527</v>
      </c>
      <c r="C130" s="545" t="s">
        <v>617</v>
      </c>
    </row>
    <row r="131" spans="1:3">
      <c r="A131" s="558">
        <v>9.1199999999999992</v>
      </c>
      <c r="B131" s="529" t="s">
        <v>528</v>
      </c>
      <c r="C131" s="545" t="s">
        <v>618</v>
      </c>
    </row>
    <row r="132" spans="1:3">
      <c r="A132" s="558">
        <v>9.1300000000000008</v>
      </c>
      <c r="B132" s="529" t="s">
        <v>529</v>
      </c>
      <c r="C132" s="545" t="s">
        <v>619</v>
      </c>
    </row>
    <row r="133" spans="1:3">
      <c r="A133" s="558">
        <v>9.14</v>
      </c>
      <c r="B133" s="529" t="s">
        <v>530</v>
      </c>
      <c r="C133" s="545" t="s">
        <v>620</v>
      </c>
    </row>
    <row r="134" spans="1:3">
      <c r="A134" s="558">
        <v>9.15</v>
      </c>
      <c r="B134" s="529" t="s">
        <v>531</v>
      </c>
      <c r="C134" s="545" t="s">
        <v>621</v>
      </c>
    </row>
    <row r="135" spans="1:3">
      <c r="A135" s="558">
        <v>9.16</v>
      </c>
      <c r="B135" s="529" t="s">
        <v>532</v>
      </c>
      <c r="C135" s="545" t="s">
        <v>622</v>
      </c>
    </row>
    <row r="136" spans="1:3">
      <c r="A136" s="558">
        <v>9.17</v>
      </c>
      <c r="B136" s="545" t="s">
        <v>533</v>
      </c>
      <c r="C136" s="545" t="s">
        <v>623</v>
      </c>
    </row>
    <row r="137" spans="1:3" ht="24">
      <c r="A137" s="558">
        <v>9.18</v>
      </c>
      <c r="B137" s="529" t="s">
        <v>534</v>
      </c>
      <c r="C137" s="545" t="s">
        <v>624</v>
      </c>
    </row>
    <row r="138" spans="1:3">
      <c r="A138" s="558">
        <v>9.19</v>
      </c>
      <c r="B138" s="529" t="s">
        <v>535</v>
      </c>
      <c r="C138" s="545" t="s">
        <v>625</v>
      </c>
    </row>
    <row r="139" spans="1:3">
      <c r="A139" s="559">
        <v>9.1999999999999993</v>
      </c>
      <c r="B139" s="529" t="s">
        <v>536</v>
      </c>
      <c r="C139" s="545" t="s">
        <v>626</v>
      </c>
    </row>
    <row r="140" spans="1:3">
      <c r="A140" s="558">
        <v>9.2100000000000009</v>
      </c>
      <c r="B140" s="529" t="s">
        <v>537</v>
      </c>
      <c r="C140" s="545" t="s">
        <v>627</v>
      </c>
    </row>
    <row r="141" spans="1:3">
      <c r="A141" s="558">
        <v>9.2200000000000006</v>
      </c>
      <c r="B141" s="529" t="s">
        <v>538</v>
      </c>
      <c r="C141" s="545" t="s">
        <v>628</v>
      </c>
    </row>
    <row r="142" spans="1:3" ht="24">
      <c r="A142" s="558">
        <v>9.23</v>
      </c>
      <c r="B142" s="529" t="s">
        <v>539</v>
      </c>
      <c r="C142" s="545" t="s">
        <v>629</v>
      </c>
    </row>
    <row r="143" spans="1:3" ht="24">
      <c r="A143" s="558">
        <v>9.24</v>
      </c>
      <c r="B143" s="529" t="s">
        <v>540</v>
      </c>
      <c r="C143" s="545" t="s">
        <v>630</v>
      </c>
    </row>
    <row r="144" spans="1:3">
      <c r="A144" s="558">
        <v>9.2500000000000107</v>
      </c>
      <c r="B144" s="529" t="s">
        <v>541</v>
      </c>
      <c r="C144" s="545" t="s">
        <v>631</v>
      </c>
    </row>
    <row r="145" spans="1:3" ht="24">
      <c r="A145" s="558">
        <v>9.2600000000000193</v>
      </c>
      <c r="B145" s="529" t="s">
        <v>632</v>
      </c>
      <c r="C145" s="557" t="s">
        <v>633</v>
      </c>
    </row>
    <row r="146" spans="1:3" s="357" customFormat="1" ht="24">
      <c r="A146" s="558">
        <v>9.2700000000000298</v>
      </c>
      <c r="B146" s="529" t="s">
        <v>99</v>
      </c>
      <c r="C146" s="557" t="s">
        <v>684</v>
      </c>
    </row>
    <row r="147" spans="1:3" s="357" customFormat="1">
      <c r="A147" s="533"/>
      <c r="B147" s="898" t="s">
        <v>635</v>
      </c>
      <c r="C147" s="899"/>
    </row>
    <row r="148" spans="1:3" s="357" customFormat="1">
      <c r="A148" s="532">
        <v>1</v>
      </c>
      <c r="B148" s="904" t="s">
        <v>930</v>
      </c>
      <c r="C148" s="905"/>
    </row>
    <row r="149" spans="1:3" s="357" customFormat="1">
      <c r="A149" s="532">
        <v>2</v>
      </c>
      <c r="B149" s="904" t="s">
        <v>685</v>
      </c>
      <c r="C149" s="905"/>
    </row>
    <row r="150" spans="1:3" s="357" customFormat="1">
      <c r="A150" s="532">
        <v>3</v>
      </c>
      <c r="B150" s="904" t="s">
        <v>682</v>
      </c>
      <c r="C150" s="905"/>
    </row>
    <row r="151" spans="1:3" s="357" customFormat="1">
      <c r="A151" s="533"/>
      <c r="B151" s="898" t="s">
        <v>636</v>
      </c>
      <c r="C151" s="899"/>
    </row>
    <row r="152" spans="1:3" s="357" customFormat="1">
      <c r="A152" s="532">
        <v>1</v>
      </c>
      <c r="B152" s="906" t="s">
        <v>929</v>
      </c>
      <c r="C152" s="907"/>
    </row>
    <row r="153" spans="1:3" s="357" customFormat="1">
      <c r="A153" s="532">
        <v>2</v>
      </c>
      <c r="B153" s="529" t="s">
        <v>866</v>
      </c>
      <c r="C153" s="555" t="s">
        <v>951</v>
      </c>
    </row>
    <row r="154" spans="1:3" ht="24">
      <c r="A154" s="532">
        <v>3</v>
      </c>
      <c r="B154" s="529" t="s">
        <v>865</v>
      </c>
      <c r="C154" s="555" t="s">
        <v>928</v>
      </c>
    </row>
    <row r="155" spans="1:3">
      <c r="A155" s="532">
        <v>4</v>
      </c>
      <c r="B155" s="529" t="s">
        <v>511</v>
      </c>
      <c r="C155" s="529" t="s">
        <v>952</v>
      </c>
    </row>
    <row r="156" spans="1:3" ht="24.9" customHeight="1">
      <c r="A156" s="533"/>
      <c r="B156" s="898" t="s">
        <v>637</v>
      </c>
      <c r="C156" s="899"/>
    </row>
    <row r="157" spans="1:3" ht="36">
      <c r="A157" s="532"/>
      <c r="B157" s="529" t="s">
        <v>917</v>
      </c>
      <c r="C157" s="534" t="s">
        <v>953</v>
      </c>
    </row>
    <row r="158" spans="1:3">
      <c r="A158" s="533"/>
      <c r="B158" s="898" t="s">
        <v>638</v>
      </c>
      <c r="C158" s="899"/>
    </row>
    <row r="159" spans="1:3" ht="39" customHeight="1">
      <c r="A159" s="533"/>
      <c r="B159" s="900" t="s">
        <v>927</v>
      </c>
      <c r="C159" s="901"/>
    </row>
    <row r="160" spans="1:3">
      <c r="A160" s="533" t="s">
        <v>639</v>
      </c>
      <c r="B160" s="556" t="s">
        <v>549</v>
      </c>
      <c r="C160" s="547" t="s">
        <v>640</v>
      </c>
    </row>
    <row r="161" spans="1:3">
      <c r="A161" s="533" t="s">
        <v>369</v>
      </c>
      <c r="B161" s="553" t="s">
        <v>550</v>
      </c>
      <c r="C161" s="555" t="s">
        <v>926</v>
      </c>
    </row>
    <row r="162" spans="1:3" ht="24">
      <c r="A162" s="533" t="s">
        <v>376</v>
      </c>
      <c r="B162" s="547" t="s">
        <v>551</v>
      </c>
      <c r="C162" s="555" t="s">
        <v>641</v>
      </c>
    </row>
    <row r="163" spans="1:3">
      <c r="A163" s="533" t="s">
        <v>642</v>
      </c>
      <c r="B163" s="553" t="s">
        <v>552</v>
      </c>
      <c r="C163" s="554" t="s">
        <v>643</v>
      </c>
    </row>
    <row r="164" spans="1:3" ht="24">
      <c r="A164" s="533" t="s">
        <v>644</v>
      </c>
      <c r="B164" s="553" t="s">
        <v>881</v>
      </c>
      <c r="C164" s="552" t="s">
        <v>925</v>
      </c>
    </row>
    <row r="165" spans="1:3" ht="24">
      <c r="A165" s="533" t="s">
        <v>377</v>
      </c>
      <c r="B165" s="553" t="s">
        <v>553</v>
      </c>
      <c r="C165" s="552" t="s">
        <v>646</v>
      </c>
    </row>
    <row r="166" spans="1:3" ht="24">
      <c r="A166" s="533" t="s">
        <v>645</v>
      </c>
      <c r="B166" s="550" t="s">
        <v>556</v>
      </c>
      <c r="C166" s="551" t="s">
        <v>653</v>
      </c>
    </row>
    <row r="167" spans="1:3" ht="24">
      <c r="A167" s="533" t="s">
        <v>647</v>
      </c>
      <c r="B167" s="550" t="s">
        <v>554</v>
      </c>
      <c r="C167" s="552" t="s">
        <v>649</v>
      </c>
    </row>
    <row r="168" spans="1:3" ht="26.4" customHeight="1">
      <c r="A168" s="533" t="s">
        <v>648</v>
      </c>
      <c r="B168" s="550" t="s">
        <v>555</v>
      </c>
      <c r="C168" s="551" t="s">
        <v>651</v>
      </c>
    </row>
    <row r="169" spans="1:3">
      <c r="A169" s="533" t="s">
        <v>650</v>
      </c>
      <c r="B169" s="527" t="s">
        <v>557</v>
      </c>
      <c r="C169" s="551" t="s">
        <v>655</v>
      </c>
    </row>
    <row r="170" spans="1:3" ht="24">
      <c r="A170" s="533" t="s">
        <v>652</v>
      </c>
      <c r="B170" s="550" t="s">
        <v>558</v>
      </c>
      <c r="C170" s="549" t="s">
        <v>656</v>
      </c>
    </row>
    <row r="171" spans="1:3">
      <c r="A171" s="533" t="s">
        <v>654</v>
      </c>
      <c r="B171" s="548" t="s">
        <v>559</v>
      </c>
      <c r="C171" s="547" t="s">
        <v>657</v>
      </c>
    </row>
    <row r="172" spans="1:3" ht="24">
      <c r="A172" s="533"/>
      <c r="B172" s="546" t="s">
        <v>924</v>
      </c>
      <c r="C172" s="545" t="s">
        <v>658</v>
      </c>
    </row>
    <row r="173" spans="1:3" ht="24">
      <c r="A173" s="533"/>
      <c r="B173" s="546" t="s">
        <v>923</v>
      </c>
      <c r="C173" s="545" t="s">
        <v>659</v>
      </c>
    </row>
    <row r="174" spans="1:3" ht="24">
      <c r="A174" s="533"/>
      <c r="B174" s="546" t="s">
        <v>922</v>
      </c>
      <c r="C174" s="545" t="s">
        <v>660</v>
      </c>
    </row>
    <row r="175" spans="1:3">
      <c r="A175" s="533"/>
      <c r="B175" s="898" t="s">
        <v>661</v>
      </c>
      <c r="C175" s="899"/>
    </row>
    <row r="176" spans="1:3">
      <c r="A176" s="533"/>
      <c r="B176" s="904" t="s">
        <v>921</v>
      </c>
      <c r="C176" s="905"/>
    </row>
    <row r="177" spans="1:3">
      <c r="A177" s="532">
        <v>1</v>
      </c>
      <c r="B177" s="545" t="s">
        <v>563</v>
      </c>
      <c r="C177" s="545" t="s">
        <v>563</v>
      </c>
    </row>
    <row r="178" spans="1:3" ht="24">
      <c r="A178" s="532">
        <v>2</v>
      </c>
      <c r="B178" s="545" t="s">
        <v>662</v>
      </c>
      <c r="C178" s="545" t="s">
        <v>663</v>
      </c>
    </row>
    <row r="179" spans="1:3">
      <c r="A179" s="532">
        <v>3</v>
      </c>
      <c r="B179" s="545" t="s">
        <v>565</v>
      </c>
      <c r="C179" s="545" t="s">
        <v>664</v>
      </c>
    </row>
    <row r="180" spans="1:3" ht="24">
      <c r="A180" s="532">
        <v>4</v>
      </c>
      <c r="B180" s="545" t="s">
        <v>566</v>
      </c>
      <c r="C180" s="545" t="s">
        <v>665</v>
      </c>
    </row>
    <row r="181" spans="1:3" ht="24">
      <c r="A181" s="532">
        <v>5</v>
      </c>
      <c r="B181" s="545" t="s">
        <v>567</v>
      </c>
      <c r="C181" s="545" t="s">
        <v>687</v>
      </c>
    </row>
    <row r="182" spans="1:3" ht="48">
      <c r="A182" s="532">
        <v>6</v>
      </c>
      <c r="B182" s="545" t="s">
        <v>568</v>
      </c>
      <c r="C182" s="545" t="s">
        <v>666</v>
      </c>
    </row>
    <row r="183" spans="1:3">
      <c r="A183" s="533"/>
      <c r="B183" s="898" t="s">
        <v>667</v>
      </c>
      <c r="C183" s="899"/>
    </row>
    <row r="184" spans="1:3">
      <c r="A184" s="533"/>
      <c r="B184" s="909" t="s">
        <v>920</v>
      </c>
      <c r="C184" s="910"/>
    </row>
    <row r="185" spans="1:3" ht="24">
      <c r="A185" s="533">
        <v>1.1000000000000001</v>
      </c>
      <c r="B185" s="544" t="s">
        <v>573</v>
      </c>
      <c r="C185" s="542" t="s">
        <v>668</v>
      </c>
    </row>
    <row r="186" spans="1:3" ht="50.1" customHeight="1">
      <c r="A186" s="533" t="s">
        <v>157</v>
      </c>
      <c r="B186" s="528" t="s">
        <v>574</v>
      </c>
      <c r="C186" s="542" t="s">
        <v>669</v>
      </c>
    </row>
    <row r="187" spans="1:3">
      <c r="A187" s="533" t="s">
        <v>575</v>
      </c>
      <c r="B187" s="543" t="s">
        <v>576</v>
      </c>
      <c r="C187" s="911" t="s">
        <v>919</v>
      </c>
    </row>
    <row r="188" spans="1:3">
      <c r="A188" s="533" t="s">
        <v>577</v>
      </c>
      <c r="B188" s="543" t="s">
        <v>578</v>
      </c>
      <c r="C188" s="911"/>
    </row>
    <row r="189" spans="1:3">
      <c r="A189" s="533" t="s">
        <v>579</v>
      </c>
      <c r="B189" s="543" t="s">
        <v>580</v>
      </c>
      <c r="C189" s="911"/>
    </row>
    <row r="190" spans="1:3">
      <c r="A190" s="533" t="s">
        <v>581</v>
      </c>
      <c r="B190" s="543" t="s">
        <v>582</v>
      </c>
      <c r="C190" s="911"/>
    </row>
    <row r="191" spans="1:3" ht="25.5" customHeight="1">
      <c r="A191" s="533">
        <v>1.2</v>
      </c>
      <c r="B191" s="541" t="s">
        <v>895</v>
      </c>
      <c r="C191" s="526" t="s">
        <v>954</v>
      </c>
    </row>
    <row r="192" spans="1:3" ht="24">
      <c r="A192" s="533" t="s">
        <v>584</v>
      </c>
      <c r="B192" s="536" t="s">
        <v>585</v>
      </c>
      <c r="C192" s="539" t="s">
        <v>670</v>
      </c>
    </row>
    <row r="193" spans="1:4" ht="24">
      <c r="A193" s="533" t="s">
        <v>586</v>
      </c>
      <c r="B193" s="540" t="s">
        <v>587</v>
      </c>
      <c r="C193" s="539" t="s">
        <v>671</v>
      </c>
    </row>
    <row r="194" spans="1:4" ht="26.1" customHeight="1">
      <c r="A194" s="533" t="s">
        <v>588</v>
      </c>
      <c r="B194" s="538" t="s">
        <v>589</v>
      </c>
      <c r="C194" s="526" t="s">
        <v>672</v>
      </c>
    </row>
    <row r="195" spans="1:4" ht="24">
      <c r="A195" s="533" t="s">
        <v>590</v>
      </c>
      <c r="B195" s="537" t="s">
        <v>591</v>
      </c>
      <c r="C195" s="526" t="s">
        <v>673</v>
      </c>
      <c r="D195" s="358"/>
    </row>
    <row r="196" spans="1:4" ht="12.6">
      <c r="A196" s="533">
        <v>1.4</v>
      </c>
      <c r="B196" s="536" t="s">
        <v>680</v>
      </c>
      <c r="C196" s="535" t="s">
        <v>674</v>
      </c>
      <c r="D196" s="359"/>
    </row>
    <row r="197" spans="1:4" ht="12.6">
      <c r="A197" s="533">
        <v>1.5</v>
      </c>
      <c r="B197" s="536" t="s">
        <v>681</v>
      </c>
      <c r="C197" s="535" t="s">
        <v>674</v>
      </c>
      <c r="D197" s="360"/>
    </row>
    <row r="198" spans="1:4" ht="12.6">
      <c r="A198" s="533"/>
      <c r="B198" s="912" t="s">
        <v>675</v>
      </c>
      <c r="C198" s="912"/>
      <c r="D198" s="360"/>
    </row>
    <row r="199" spans="1:4" ht="12.6">
      <c r="A199" s="533"/>
      <c r="B199" s="909" t="s">
        <v>918</v>
      </c>
      <c r="C199" s="909"/>
      <c r="D199" s="360"/>
    </row>
    <row r="200" spans="1:4" ht="12.6">
      <c r="A200" s="532"/>
      <c r="B200" s="529" t="s">
        <v>917</v>
      </c>
      <c r="C200" s="534" t="s">
        <v>951</v>
      </c>
      <c r="D200" s="360"/>
    </row>
    <row r="201" spans="1:4" ht="12.6">
      <c r="A201" s="533"/>
      <c r="B201" s="912" t="s">
        <v>676</v>
      </c>
      <c r="C201" s="912"/>
      <c r="D201" s="361"/>
    </row>
    <row r="202" spans="1:4" ht="12.6">
      <c r="A202" s="532"/>
      <c r="B202" s="913" t="s">
        <v>916</v>
      </c>
      <c r="C202" s="913"/>
      <c r="D202" s="362"/>
    </row>
    <row r="203" spans="1:4" ht="12.6">
      <c r="B203" s="912" t="s">
        <v>714</v>
      </c>
      <c r="C203" s="912"/>
      <c r="D203" s="363"/>
    </row>
    <row r="204" spans="1:4" ht="24">
      <c r="A204" s="528">
        <v>1</v>
      </c>
      <c r="B204" s="529" t="s">
        <v>690</v>
      </c>
      <c r="C204" s="526" t="s">
        <v>702</v>
      </c>
      <c r="D204" s="362"/>
    </row>
    <row r="205" spans="1:4" ht="18" customHeight="1">
      <c r="A205" s="528">
        <v>2</v>
      </c>
      <c r="B205" s="529" t="s">
        <v>691</v>
      </c>
      <c r="C205" s="526" t="s">
        <v>703</v>
      </c>
      <c r="D205" s="363"/>
    </row>
    <row r="206" spans="1:4" ht="24">
      <c r="A206" s="528">
        <v>3</v>
      </c>
      <c r="B206" s="529" t="s">
        <v>692</v>
      </c>
      <c r="C206" s="529" t="s">
        <v>704</v>
      </c>
      <c r="D206" s="364"/>
    </row>
    <row r="207" spans="1:4" ht="12.6">
      <c r="A207" s="528">
        <v>4</v>
      </c>
      <c r="B207" s="529" t="s">
        <v>693</v>
      </c>
      <c r="C207" s="529" t="s">
        <v>705</v>
      </c>
      <c r="D207" s="364"/>
    </row>
    <row r="208" spans="1:4" ht="24">
      <c r="A208" s="528">
        <v>5</v>
      </c>
      <c r="B208" s="529" t="s">
        <v>694</v>
      </c>
      <c r="C208" s="529" t="s">
        <v>706</v>
      </c>
    </row>
    <row r="209" spans="1:3" ht="24.6" customHeight="1">
      <c r="A209" s="528">
        <v>6</v>
      </c>
      <c r="B209" s="529" t="s">
        <v>695</v>
      </c>
      <c r="C209" s="529" t="s">
        <v>707</v>
      </c>
    </row>
    <row r="210" spans="1:3" ht="24">
      <c r="A210" s="528">
        <v>7</v>
      </c>
      <c r="B210" s="529" t="s">
        <v>696</v>
      </c>
      <c r="C210" s="529" t="s">
        <v>708</v>
      </c>
    </row>
    <row r="211" spans="1:3">
      <c r="A211" s="528">
        <v>7.1</v>
      </c>
      <c r="B211" s="531" t="s">
        <v>697</v>
      </c>
      <c r="C211" s="529" t="s">
        <v>709</v>
      </c>
    </row>
    <row r="212" spans="1:3">
      <c r="A212" s="528">
        <v>7.2</v>
      </c>
      <c r="B212" s="531" t="s">
        <v>698</v>
      </c>
      <c r="C212" s="529" t="s">
        <v>710</v>
      </c>
    </row>
    <row r="213" spans="1:3">
      <c r="A213" s="528">
        <v>7.3</v>
      </c>
      <c r="B213" s="530" t="s">
        <v>699</v>
      </c>
      <c r="C213" s="529" t="s">
        <v>711</v>
      </c>
    </row>
    <row r="214" spans="1:3" ht="39.6" customHeight="1">
      <c r="A214" s="528">
        <v>8</v>
      </c>
      <c r="B214" s="529" t="s">
        <v>700</v>
      </c>
      <c r="C214" s="526" t="s">
        <v>712</v>
      </c>
    </row>
    <row r="215" spans="1:3">
      <c r="A215" s="528">
        <v>9</v>
      </c>
      <c r="B215" s="529" t="s">
        <v>701</v>
      </c>
      <c r="C215" s="526" t="s">
        <v>713</v>
      </c>
    </row>
    <row r="216" spans="1:3">
      <c r="A216" s="571">
        <v>10.1</v>
      </c>
      <c r="B216" s="572" t="s">
        <v>721</v>
      </c>
      <c r="C216" s="563" t="s">
        <v>722</v>
      </c>
    </row>
    <row r="217" spans="1:3">
      <c r="A217" s="914"/>
      <c r="B217" s="573" t="s">
        <v>908</v>
      </c>
      <c r="C217" s="526" t="s">
        <v>915</v>
      </c>
    </row>
    <row r="218" spans="1:3">
      <c r="A218" s="914"/>
      <c r="B218" s="527" t="s">
        <v>572</v>
      </c>
      <c r="C218" s="526" t="s">
        <v>914</v>
      </c>
    </row>
    <row r="219" spans="1:3">
      <c r="A219" s="914"/>
      <c r="B219" s="527" t="s">
        <v>907</v>
      </c>
      <c r="C219" s="526" t="s">
        <v>955</v>
      </c>
    </row>
    <row r="220" spans="1:3">
      <c r="A220" s="914"/>
      <c r="B220" s="527" t="s">
        <v>715</v>
      </c>
      <c r="C220" s="526" t="s">
        <v>913</v>
      </c>
    </row>
    <row r="221" spans="1:3" ht="24">
      <c r="A221" s="914"/>
      <c r="B221" s="527" t="s">
        <v>719</v>
      </c>
      <c r="C221" s="542" t="s">
        <v>912</v>
      </c>
    </row>
    <row r="222" spans="1:3" ht="36">
      <c r="A222" s="914"/>
      <c r="B222" s="527" t="s">
        <v>718</v>
      </c>
      <c r="C222" s="526" t="s">
        <v>911</v>
      </c>
    </row>
    <row r="223" spans="1:3">
      <c r="A223" s="914"/>
      <c r="B223" s="527" t="s">
        <v>956</v>
      </c>
      <c r="C223" s="526" t="s">
        <v>910</v>
      </c>
    </row>
    <row r="224" spans="1:3" ht="24">
      <c r="A224" s="914"/>
      <c r="B224" s="527" t="s">
        <v>957</v>
      </c>
      <c r="C224" s="526" t="s">
        <v>909</v>
      </c>
    </row>
    <row r="225" spans="1:3" ht="12.6">
      <c r="A225" s="564"/>
      <c r="B225" s="565"/>
      <c r="C225" s="566"/>
    </row>
    <row r="226" spans="1:3" ht="12.6">
      <c r="A226" s="564"/>
      <c r="B226" s="566"/>
      <c r="C226" s="567"/>
    </row>
    <row r="227" spans="1:3" ht="12.6">
      <c r="A227" s="564"/>
      <c r="B227" s="566"/>
      <c r="C227" s="567"/>
    </row>
    <row r="228" spans="1:3" ht="12.6">
      <c r="A228" s="564"/>
      <c r="B228" s="568"/>
      <c r="C228" s="567"/>
    </row>
    <row r="229" spans="1:3">
      <c r="A229" s="908"/>
      <c r="B229" s="569"/>
      <c r="C229" s="567"/>
    </row>
    <row r="230" spans="1:3">
      <c r="A230" s="908"/>
      <c r="B230" s="569"/>
      <c r="C230" s="567"/>
    </row>
    <row r="231" spans="1:3">
      <c r="A231" s="908"/>
      <c r="B231" s="569"/>
      <c r="C231" s="567"/>
    </row>
    <row r="232" spans="1:3">
      <c r="A232" s="908"/>
      <c r="B232" s="569"/>
      <c r="C232" s="570"/>
    </row>
    <row r="233" spans="1:3" ht="40.5" customHeight="1">
      <c r="A233" s="908"/>
      <c r="B233" s="569"/>
      <c r="C233" s="567"/>
    </row>
    <row r="234" spans="1:3" ht="24" customHeight="1">
      <c r="A234" s="908"/>
      <c r="B234" s="569"/>
      <c r="C234" s="567"/>
    </row>
    <row r="235" spans="1:3">
      <c r="A235" s="908"/>
      <c r="B235" s="569"/>
      <c r="C235" s="567"/>
    </row>
  </sheetData>
  <mergeCells count="131">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6:C66"/>
    <mergeCell ref="B67:C67"/>
    <mergeCell ref="B68:C68"/>
    <mergeCell ref="B69:C69"/>
    <mergeCell ref="B70:C70"/>
    <mergeCell ref="B71:C71"/>
    <mergeCell ref="B60:C60"/>
    <mergeCell ref="B61:C61"/>
    <mergeCell ref="B62:C62"/>
    <mergeCell ref="B63:C63"/>
    <mergeCell ref="A64:C64"/>
    <mergeCell ref="B65:C65"/>
    <mergeCell ref="B78:C78"/>
    <mergeCell ref="A79:C79"/>
    <mergeCell ref="B80:C80"/>
    <mergeCell ref="B81:C81"/>
    <mergeCell ref="B82:C82"/>
    <mergeCell ref="B83:C83"/>
    <mergeCell ref="B72:C72"/>
    <mergeCell ref="B73:C73"/>
    <mergeCell ref="B74:C74"/>
    <mergeCell ref="A75:C75"/>
    <mergeCell ref="B76:C76"/>
    <mergeCell ref="B77:C77"/>
    <mergeCell ref="B90:C90"/>
    <mergeCell ref="B91:C91"/>
    <mergeCell ref="B92:C92"/>
    <mergeCell ref="B93:C93"/>
    <mergeCell ref="B94:C94"/>
    <mergeCell ref="A95:C95"/>
    <mergeCell ref="B84:C84"/>
    <mergeCell ref="B85:C85"/>
    <mergeCell ref="B86:C86"/>
    <mergeCell ref="A87:C87"/>
    <mergeCell ref="B88:C88"/>
    <mergeCell ref="B89:C89"/>
    <mergeCell ref="B109:C109"/>
    <mergeCell ref="A110:C110"/>
    <mergeCell ref="A111:C111"/>
    <mergeCell ref="B112:C112"/>
    <mergeCell ref="B113:C113"/>
    <mergeCell ref="B114:C114"/>
    <mergeCell ref="A96:C96"/>
    <mergeCell ref="A104:C104"/>
    <mergeCell ref="B105:C105"/>
    <mergeCell ref="A106:C106"/>
    <mergeCell ref="B107:C107"/>
    <mergeCell ref="B108:C108"/>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zoomScale="70" zoomScaleNormal="70" workbookViewId="0">
      <selection activeCell="B21" sqref="B21"/>
    </sheetView>
  </sheetViews>
  <sheetFormatPr defaultRowHeight="14.4"/>
  <cols>
    <col min="2" max="2" width="66.5546875" customWidth="1"/>
    <col min="3" max="8" width="17.88671875" customWidth="1"/>
  </cols>
  <sheetData>
    <row r="1" spans="1:8">
      <c r="A1" s="16" t="s">
        <v>108</v>
      </c>
      <c r="B1" s="287" t="str">
        <f>Info!C2</f>
        <v>სს "ხალიკ ბანკი საქართველო"</v>
      </c>
      <c r="C1" s="15"/>
      <c r="D1" s="205"/>
      <c r="E1" s="205"/>
      <c r="F1" s="205"/>
      <c r="G1" s="205"/>
    </row>
    <row r="2" spans="1:8">
      <c r="A2" s="16" t="s">
        <v>109</v>
      </c>
      <c r="B2" s="303">
        <f>'1. key ratios'!B2</f>
        <v>45473</v>
      </c>
      <c r="C2" s="28"/>
      <c r="D2" s="17"/>
      <c r="E2" s="17"/>
      <c r="F2" s="17"/>
      <c r="G2" s="17"/>
      <c r="H2" s="1"/>
    </row>
    <row r="3" spans="1:8">
      <c r="A3" s="16"/>
      <c r="B3" s="15"/>
      <c r="C3" s="28"/>
      <c r="D3" s="17"/>
      <c r="E3" s="17"/>
      <c r="F3" s="17"/>
      <c r="G3" s="17"/>
      <c r="H3" s="1"/>
    </row>
    <row r="4" spans="1:8">
      <c r="A4" s="792" t="s">
        <v>25</v>
      </c>
      <c r="B4" s="790" t="s">
        <v>166</v>
      </c>
      <c r="C4" s="785" t="s">
        <v>114</v>
      </c>
      <c r="D4" s="785"/>
      <c r="E4" s="785"/>
      <c r="F4" s="785" t="s">
        <v>115</v>
      </c>
      <c r="G4" s="785"/>
      <c r="H4" s="786"/>
    </row>
    <row r="5" spans="1:8" ht="15.6" customHeight="1">
      <c r="A5" s="793"/>
      <c r="B5" s="791"/>
      <c r="C5" s="396" t="s">
        <v>26</v>
      </c>
      <c r="D5" s="396" t="s">
        <v>88</v>
      </c>
      <c r="E5" s="396" t="s">
        <v>66</v>
      </c>
      <c r="F5" s="396" t="s">
        <v>26</v>
      </c>
      <c r="G5" s="396" t="s">
        <v>88</v>
      </c>
      <c r="H5" s="396" t="s">
        <v>66</v>
      </c>
    </row>
    <row r="6" spans="1:8">
      <c r="A6" s="424">
        <v>1</v>
      </c>
      <c r="B6" s="397" t="s">
        <v>776</v>
      </c>
      <c r="C6" s="589">
        <f>SUM(C7:C12)</f>
        <v>15536331.881864706</v>
      </c>
      <c r="D6" s="589">
        <f>SUM(D7:D12)</f>
        <v>22379784.280477494</v>
      </c>
      <c r="E6" s="588">
        <f>C6+D6</f>
        <v>37916116.162342198</v>
      </c>
      <c r="F6" s="589">
        <f>SUM(F7:F12)</f>
        <v>17577306.940000001</v>
      </c>
      <c r="G6" s="589">
        <f>SUM(G7:G12)</f>
        <v>15710232.190000005</v>
      </c>
      <c r="H6" s="588">
        <f>F6+G6</f>
        <v>33287539.130000006</v>
      </c>
    </row>
    <row r="7" spans="1:8">
      <c r="A7" s="424">
        <v>1.1000000000000001</v>
      </c>
      <c r="B7" s="398" t="s">
        <v>730</v>
      </c>
      <c r="C7" s="589">
        <v>0</v>
      </c>
      <c r="D7" s="589">
        <v>0</v>
      </c>
      <c r="E7" s="588">
        <f t="shared" ref="E7:E45" si="0">C7+D7</f>
        <v>0</v>
      </c>
      <c r="F7" s="589">
        <v>0</v>
      </c>
      <c r="G7" s="589">
        <v>0</v>
      </c>
      <c r="H7" s="588">
        <f t="shared" ref="H7:H45" si="1">F7+G7</f>
        <v>0</v>
      </c>
    </row>
    <row r="8" spans="1:8" ht="20.399999999999999">
      <c r="A8" s="424">
        <v>1.2</v>
      </c>
      <c r="B8" s="398" t="s">
        <v>777</v>
      </c>
      <c r="C8" s="589">
        <v>0</v>
      </c>
      <c r="D8" s="589">
        <v>0</v>
      </c>
      <c r="E8" s="588">
        <f t="shared" si="0"/>
        <v>0</v>
      </c>
      <c r="F8" s="589">
        <v>0</v>
      </c>
      <c r="G8" s="589">
        <v>0</v>
      </c>
      <c r="H8" s="588">
        <f t="shared" si="1"/>
        <v>0</v>
      </c>
    </row>
    <row r="9" spans="1:8" ht="21.6" customHeight="1">
      <c r="A9" s="424">
        <v>1.3</v>
      </c>
      <c r="B9" s="392" t="s">
        <v>778</v>
      </c>
      <c r="C9" s="589">
        <v>0</v>
      </c>
      <c r="D9" s="589">
        <v>0</v>
      </c>
      <c r="E9" s="588">
        <f t="shared" si="0"/>
        <v>0</v>
      </c>
      <c r="F9" s="589">
        <v>0</v>
      </c>
      <c r="G9" s="589">
        <v>0</v>
      </c>
      <c r="H9" s="588">
        <f t="shared" si="1"/>
        <v>0</v>
      </c>
    </row>
    <row r="10" spans="1:8" ht="20.399999999999999">
      <c r="A10" s="424">
        <v>1.4</v>
      </c>
      <c r="B10" s="392" t="s">
        <v>734</v>
      </c>
      <c r="C10" s="589">
        <v>0</v>
      </c>
      <c r="D10" s="589">
        <v>0</v>
      </c>
      <c r="E10" s="588">
        <f t="shared" si="0"/>
        <v>0</v>
      </c>
      <c r="F10" s="589">
        <v>0</v>
      </c>
      <c r="G10" s="589">
        <v>0</v>
      </c>
      <c r="H10" s="588">
        <f t="shared" si="1"/>
        <v>0</v>
      </c>
    </row>
    <row r="11" spans="1:8">
      <c r="A11" s="424">
        <v>1.5</v>
      </c>
      <c r="B11" s="392" t="s">
        <v>737</v>
      </c>
      <c r="C11" s="589">
        <v>15536331.881864706</v>
      </c>
      <c r="D11" s="589">
        <v>22379784.280477494</v>
      </c>
      <c r="E11" s="588">
        <f t="shared" si="0"/>
        <v>37916116.162342198</v>
      </c>
      <c r="F11" s="589">
        <v>17577306.940000001</v>
      </c>
      <c r="G11" s="589">
        <v>15710232.190000005</v>
      </c>
      <c r="H11" s="588">
        <f t="shared" si="1"/>
        <v>33287539.130000006</v>
      </c>
    </row>
    <row r="12" spans="1:8">
      <c r="A12" s="424">
        <v>1.6</v>
      </c>
      <c r="B12" s="399" t="s">
        <v>99</v>
      </c>
      <c r="C12" s="589">
        <v>0</v>
      </c>
      <c r="D12" s="589">
        <v>0</v>
      </c>
      <c r="E12" s="588">
        <f t="shared" si="0"/>
        <v>0</v>
      </c>
      <c r="F12" s="589">
        <v>0</v>
      </c>
      <c r="G12" s="589">
        <v>0</v>
      </c>
      <c r="H12" s="588">
        <f t="shared" si="1"/>
        <v>0</v>
      </c>
    </row>
    <row r="13" spans="1:8">
      <c r="A13" s="424">
        <v>2</v>
      </c>
      <c r="B13" s="400" t="s">
        <v>779</v>
      </c>
      <c r="C13" s="589">
        <f>SUM(C14:C17)</f>
        <v>-3914111.88</v>
      </c>
      <c r="D13" s="589">
        <f>SUM(D14:D17)</f>
        <v>-12197754.360000003</v>
      </c>
      <c r="E13" s="588">
        <f t="shared" si="0"/>
        <v>-16111866.240000002</v>
      </c>
      <c r="F13" s="589">
        <f>SUM(F14:F17)</f>
        <v>-6481343.0499999998</v>
      </c>
      <c r="G13" s="589">
        <f>SUM(G14:G17)</f>
        <v>-8457215.8000000007</v>
      </c>
      <c r="H13" s="588">
        <f t="shared" si="1"/>
        <v>-14938558.850000001</v>
      </c>
    </row>
    <row r="14" spans="1:8">
      <c r="A14" s="424">
        <v>2.1</v>
      </c>
      <c r="B14" s="392" t="s">
        <v>780</v>
      </c>
      <c r="C14" s="589">
        <v>0</v>
      </c>
      <c r="D14" s="589">
        <v>0</v>
      </c>
      <c r="E14" s="588">
        <f t="shared" si="0"/>
        <v>0</v>
      </c>
      <c r="F14" s="589">
        <v>0</v>
      </c>
      <c r="G14" s="589">
        <v>0</v>
      </c>
      <c r="H14" s="588">
        <f t="shared" si="1"/>
        <v>0</v>
      </c>
    </row>
    <row r="15" spans="1:8" ht="24.6" customHeight="1">
      <c r="A15" s="424">
        <v>2.2000000000000002</v>
      </c>
      <c r="B15" s="392" t="s">
        <v>781</v>
      </c>
      <c r="C15" s="589">
        <v>0</v>
      </c>
      <c r="D15" s="589">
        <v>0</v>
      </c>
      <c r="E15" s="588">
        <f t="shared" si="0"/>
        <v>0</v>
      </c>
      <c r="F15" s="589">
        <v>0</v>
      </c>
      <c r="G15" s="589">
        <v>0</v>
      </c>
      <c r="H15" s="588">
        <f t="shared" si="1"/>
        <v>0</v>
      </c>
    </row>
    <row r="16" spans="1:8" ht="20.399999999999999" customHeight="1">
      <c r="A16" s="424">
        <v>2.2999999999999998</v>
      </c>
      <c r="B16" s="392" t="s">
        <v>782</v>
      </c>
      <c r="C16" s="589">
        <v>-3914111.88</v>
      </c>
      <c r="D16" s="589">
        <v>-12197754.360000003</v>
      </c>
      <c r="E16" s="588">
        <f t="shared" si="0"/>
        <v>-16111866.240000002</v>
      </c>
      <c r="F16" s="589">
        <v>-6481343.0499999998</v>
      </c>
      <c r="G16" s="589">
        <v>-8457215.8000000007</v>
      </c>
      <c r="H16" s="588">
        <f t="shared" si="1"/>
        <v>-14938558.850000001</v>
      </c>
    </row>
    <row r="17" spans="1:8">
      <c r="A17" s="424">
        <v>2.4</v>
      </c>
      <c r="B17" s="392" t="s">
        <v>783</v>
      </c>
      <c r="C17" s="589">
        <v>0</v>
      </c>
      <c r="D17" s="589">
        <v>0</v>
      </c>
      <c r="E17" s="588">
        <f t="shared" si="0"/>
        <v>0</v>
      </c>
      <c r="F17" s="589">
        <v>0</v>
      </c>
      <c r="G17" s="589">
        <v>0</v>
      </c>
      <c r="H17" s="588">
        <f t="shared" si="1"/>
        <v>0</v>
      </c>
    </row>
    <row r="18" spans="1:8">
      <c r="A18" s="424">
        <v>3</v>
      </c>
      <c r="B18" s="400" t="s">
        <v>784</v>
      </c>
      <c r="C18" s="589">
        <v>0</v>
      </c>
      <c r="D18" s="589">
        <v>0</v>
      </c>
      <c r="E18" s="588">
        <f t="shared" si="0"/>
        <v>0</v>
      </c>
      <c r="F18" s="589">
        <v>0</v>
      </c>
      <c r="G18" s="589">
        <v>0</v>
      </c>
      <c r="H18" s="588">
        <f t="shared" si="1"/>
        <v>0</v>
      </c>
    </row>
    <row r="19" spans="1:8">
      <c r="A19" s="424">
        <v>4</v>
      </c>
      <c r="B19" s="400" t="s">
        <v>785</v>
      </c>
      <c r="C19" s="589">
        <v>614941.75999999989</v>
      </c>
      <c r="D19" s="589">
        <v>514589.83999999997</v>
      </c>
      <c r="E19" s="588">
        <f t="shared" si="0"/>
        <v>1129531.5999999999</v>
      </c>
      <c r="F19" s="589">
        <v>549903.74000000011</v>
      </c>
      <c r="G19" s="589">
        <v>583512.33000000019</v>
      </c>
      <c r="H19" s="588">
        <f t="shared" si="1"/>
        <v>1133416.0700000003</v>
      </c>
    </row>
    <row r="20" spans="1:8">
      <c r="A20" s="424">
        <v>5</v>
      </c>
      <c r="B20" s="400" t="s">
        <v>786</v>
      </c>
      <c r="C20" s="589">
        <v>-341068.02</v>
      </c>
      <c r="D20" s="589">
        <v>-1028376.4900000002</v>
      </c>
      <c r="E20" s="588">
        <f t="shared" si="0"/>
        <v>-1369444.5100000002</v>
      </c>
      <c r="F20" s="589">
        <v>-311374.02999999997</v>
      </c>
      <c r="G20" s="589">
        <v>-932379.59000000008</v>
      </c>
      <c r="H20" s="588">
        <f t="shared" si="1"/>
        <v>-1243753.6200000001</v>
      </c>
    </row>
    <row r="21" spans="1:8" ht="38.4" customHeight="1">
      <c r="A21" s="424">
        <v>6</v>
      </c>
      <c r="B21" s="400" t="s">
        <v>787</v>
      </c>
      <c r="C21" s="589">
        <v>0</v>
      </c>
      <c r="D21" s="589">
        <v>0</v>
      </c>
      <c r="E21" s="588">
        <f t="shared" si="0"/>
        <v>0</v>
      </c>
      <c r="F21" s="589">
        <v>0</v>
      </c>
      <c r="G21" s="589">
        <v>0</v>
      </c>
      <c r="H21" s="588">
        <f t="shared" si="1"/>
        <v>0</v>
      </c>
    </row>
    <row r="22" spans="1:8" ht="27.6" customHeight="1">
      <c r="A22" s="424">
        <v>7</v>
      </c>
      <c r="B22" s="400" t="s">
        <v>788</v>
      </c>
      <c r="C22" s="589">
        <v>-591458.28</v>
      </c>
      <c r="D22" s="589">
        <v>0</v>
      </c>
      <c r="E22" s="588">
        <f t="shared" si="0"/>
        <v>-591458.28</v>
      </c>
      <c r="F22" s="589">
        <v>0</v>
      </c>
      <c r="G22" s="589">
        <v>0</v>
      </c>
      <c r="H22" s="588">
        <f t="shared" si="1"/>
        <v>0</v>
      </c>
    </row>
    <row r="23" spans="1:8" ht="36.9" customHeight="1">
      <c r="A23" s="424">
        <v>8</v>
      </c>
      <c r="B23" s="401" t="s">
        <v>789</v>
      </c>
      <c r="C23" s="589">
        <v>0</v>
      </c>
      <c r="D23" s="589">
        <v>0</v>
      </c>
      <c r="E23" s="588">
        <f t="shared" si="0"/>
        <v>0</v>
      </c>
      <c r="F23" s="589">
        <v>0</v>
      </c>
      <c r="G23" s="589">
        <v>0</v>
      </c>
      <c r="H23" s="588">
        <f t="shared" si="1"/>
        <v>0</v>
      </c>
    </row>
    <row r="24" spans="1:8" ht="34.5" customHeight="1">
      <c r="A24" s="424">
        <v>9</v>
      </c>
      <c r="B24" s="401" t="s">
        <v>790</v>
      </c>
      <c r="C24" s="589">
        <v>0</v>
      </c>
      <c r="D24" s="589">
        <v>0</v>
      </c>
      <c r="E24" s="588">
        <f t="shared" si="0"/>
        <v>0</v>
      </c>
      <c r="F24" s="589">
        <v>0</v>
      </c>
      <c r="G24" s="589">
        <v>0</v>
      </c>
      <c r="H24" s="588">
        <f t="shared" si="1"/>
        <v>0</v>
      </c>
    </row>
    <row r="25" spans="1:8">
      <c r="A25" s="424">
        <v>10</v>
      </c>
      <c r="B25" s="400" t="s">
        <v>791</v>
      </c>
      <c r="C25" s="589">
        <v>3496873.7899999991</v>
      </c>
      <c r="D25" s="589">
        <v>0</v>
      </c>
      <c r="E25" s="588">
        <f t="shared" si="0"/>
        <v>3496873.7899999991</v>
      </c>
      <c r="F25" s="589">
        <v>4272947.5500000007</v>
      </c>
      <c r="G25" s="589">
        <v>0</v>
      </c>
      <c r="H25" s="588">
        <f t="shared" si="1"/>
        <v>4272947.5500000007</v>
      </c>
    </row>
    <row r="26" spans="1:8" ht="27" customHeight="1">
      <c r="A26" s="424">
        <v>11</v>
      </c>
      <c r="B26" s="402" t="s">
        <v>792</v>
      </c>
      <c r="C26" s="589">
        <v>0</v>
      </c>
      <c r="D26" s="589">
        <v>0</v>
      </c>
      <c r="E26" s="588">
        <f t="shared" si="0"/>
        <v>0</v>
      </c>
      <c r="F26" s="589">
        <v>0</v>
      </c>
      <c r="G26" s="589">
        <v>0</v>
      </c>
      <c r="H26" s="588">
        <f t="shared" si="1"/>
        <v>0</v>
      </c>
    </row>
    <row r="27" spans="1:8">
      <c r="A27" s="424">
        <v>12</v>
      </c>
      <c r="B27" s="400" t="s">
        <v>793</v>
      </c>
      <c r="C27" s="589">
        <v>32761.199999999997</v>
      </c>
      <c r="D27" s="589">
        <v>33576</v>
      </c>
      <c r="E27" s="588">
        <f t="shared" si="0"/>
        <v>66337.2</v>
      </c>
      <c r="F27" s="589">
        <v>554447.1399999999</v>
      </c>
      <c r="G27" s="589">
        <v>0</v>
      </c>
      <c r="H27" s="588">
        <f t="shared" si="1"/>
        <v>554447.1399999999</v>
      </c>
    </row>
    <row r="28" spans="1:8">
      <c r="A28" s="424">
        <v>13</v>
      </c>
      <c r="B28" s="403" t="s">
        <v>794</v>
      </c>
      <c r="C28" s="589">
        <v>-1824442.6799999997</v>
      </c>
      <c r="D28" s="589">
        <v>-321208.54000000004</v>
      </c>
      <c r="E28" s="588">
        <f t="shared" si="0"/>
        <v>-2145651.2199999997</v>
      </c>
      <c r="F28" s="589">
        <v>-1838208.7000000002</v>
      </c>
      <c r="G28" s="589">
        <v>0</v>
      </c>
      <c r="H28" s="588">
        <f t="shared" si="1"/>
        <v>-1838208.7000000002</v>
      </c>
    </row>
    <row r="29" spans="1:8">
      <c r="A29" s="424">
        <v>14</v>
      </c>
      <c r="B29" s="404" t="s">
        <v>795</v>
      </c>
      <c r="C29" s="589">
        <f>SUM(C30:C31)</f>
        <v>-9248375.709999999</v>
      </c>
      <c r="D29" s="589">
        <f>SUM(D30:D31)</f>
        <v>0</v>
      </c>
      <c r="E29" s="588">
        <f t="shared" si="0"/>
        <v>-9248375.709999999</v>
      </c>
      <c r="F29" s="589">
        <f>SUM(F30:F31)</f>
        <v>-7384638</v>
      </c>
      <c r="G29" s="589">
        <f>SUM(G30:G31)</f>
        <v>0</v>
      </c>
      <c r="H29" s="588">
        <f t="shared" si="1"/>
        <v>-7384638</v>
      </c>
    </row>
    <row r="30" spans="1:8">
      <c r="A30" s="424">
        <v>14.1</v>
      </c>
      <c r="B30" s="377" t="s">
        <v>796</v>
      </c>
      <c r="C30" s="589">
        <v>-8298837.459999999</v>
      </c>
      <c r="D30" s="589">
        <v>0</v>
      </c>
      <c r="E30" s="588">
        <f t="shared" si="0"/>
        <v>-8298837.459999999</v>
      </c>
      <c r="F30" s="589">
        <v>-6808071.6900000004</v>
      </c>
      <c r="G30" s="589">
        <v>0</v>
      </c>
      <c r="H30" s="588">
        <f t="shared" si="1"/>
        <v>-6808071.6900000004</v>
      </c>
    </row>
    <row r="31" spans="1:8">
      <c r="A31" s="424">
        <v>14.2</v>
      </c>
      <c r="B31" s="377" t="s">
        <v>797</v>
      </c>
      <c r="C31" s="589">
        <v>-949538.25</v>
      </c>
      <c r="D31" s="589">
        <v>0</v>
      </c>
      <c r="E31" s="588">
        <f t="shared" si="0"/>
        <v>-949538.25</v>
      </c>
      <c r="F31" s="589">
        <v>-576566.30999999994</v>
      </c>
      <c r="G31" s="589">
        <v>0</v>
      </c>
      <c r="H31" s="588">
        <f t="shared" si="1"/>
        <v>-576566.30999999994</v>
      </c>
    </row>
    <row r="32" spans="1:8">
      <c r="A32" s="424">
        <v>15</v>
      </c>
      <c r="B32" s="405" t="s">
        <v>798</v>
      </c>
      <c r="C32" s="589">
        <v>-1436148.67</v>
      </c>
      <c r="D32" s="589">
        <v>0</v>
      </c>
      <c r="E32" s="588">
        <f t="shared" si="0"/>
        <v>-1436148.67</v>
      </c>
      <c r="F32" s="589">
        <v>-1387233.17</v>
      </c>
      <c r="G32" s="589">
        <v>0</v>
      </c>
      <c r="H32" s="588">
        <f t="shared" si="1"/>
        <v>-1387233.17</v>
      </c>
    </row>
    <row r="33" spans="1:8" ht="22.5" customHeight="1">
      <c r="A33" s="424">
        <v>16</v>
      </c>
      <c r="B33" s="373" t="s">
        <v>799</v>
      </c>
      <c r="C33" s="589">
        <v>0</v>
      </c>
      <c r="D33" s="589">
        <v>0</v>
      </c>
      <c r="E33" s="588">
        <f t="shared" si="0"/>
        <v>0</v>
      </c>
      <c r="F33" s="589">
        <v>0</v>
      </c>
      <c r="G33" s="589">
        <v>0</v>
      </c>
      <c r="H33" s="588">
        <f t="shared" si="1"/>
        <v>0</v>
      </c>
    </row>
    <row r="34" spans="1:8">
      <c r="A34" s="424">
        <v>17</v>
      </c>
      <c r="B34" s="400" t="s">
        <v>800</v>
      </c>
      <c r="C34" s="589">
        <f>SUM(C35:C36)</f>
        <v>-341474.62999999989</v>
      </c>
      <c r="D34" s="589">
        <f>SUM(D35:D36)</f>
        <v>281979.56</v>
      </c>
      <c r="E34" s="588">
        <f t="shared" si="0"/>
        <v>-59495.069999999891</v>
      </c>
      <c r="F34" s="589">
        <f>SUM(F35:F36)</f>
        <v>577508.07999999996</v>
      </c>
      <c r="G34" s="589">
        <f>SUM(G35:G36)</f>
        <v>5651.68</v>
      </c>
      <c r="H34" s="588">
        <f t="shared" si="1"/>
        <v>583159.76</v>
      </c>
    </row>
    <row r="35" spans="1:8">
      <c r="A35" s="424">
        <v>17.100000000000001</v>
      </c>
      <c r="B35" s="406" t="s">
        <v>801</v>
      </c>
      <c r="C35" s="589">
        <v>-258580.59</v>
      </c>
      <c r="D35" s="589">
        <v>295415.84999999998</v>
      </c>
      <c r="E35" s="588">
        <f t="shared" si="0"/>
        <v>36835.25999999998</v>
      </c>
      <c r="F35" s="589">
        <v>8140.6500000000124</v>
      </c>
      <c r="G35" s="589">
        <v>0</v>
      </c>
      <c r="H35" s="588">
        <f t="shared" si="1"/>
        <v>8140.6500000000124</v>
      </c>
    </row>
    <row r="36" spans="1:8">
      <c r="A36" s="424">
        <v>17.2</v>
      </c>
      <c r="B36" s="377" t="s">
        <v>802</v>
      </c>
      <c r="C36" s="589">
        <v>-82894.039999999921</v>
      </c>
      <c r="D36" s="589">
        <v>-13436.290000000003</v>
      </c>
      <c r="E36" s="588">
        <f t="shared" si="0"/>
        <v>-96330.329999999929</v>
      </c>
      <c r="F36" s="589">
        <v>569367.42999999993</v>
      </c>
      <c r="G36" s="589">
        <v>5651.68</v>
      </c>
      <c r="H36" s="588">
        <f t="shared" si="1"/>
        <v>575019.11</v>
      </c>
    </row>
    <row r="37" spans="1:8" ht="41.4" customHeight="1">
      <c r="A37" s="424">
        <v>18</v>
      </c>
      <c r="B37" s="407" t="s">
        <v>803</v>
      </c>
      <c r="C37" s="589">
        <f>SUM(C38:C39)</f>
        <v>771560.75860000099</v>
      </c>
      <c r="D37" s="589">
        <f>SUM(D38:D39)</f>
        <v>476837.72770494316</v>
      </c>
      <c r="E37" s="588">
        <f t="shared" si="0"/>
        <v>1248398.4863049441</v>
      </c>
      <c r="F37" s="589">
        <f>SUM(F38:F39)</f>
        <v>491917.23999999958</v>
      </c>
      <c r="G37" s="622">
        <f>SUM(G38:G39)</f>
        <v>541807.7900000005</v>
      </c>
      <c r="H37" s="588">
        <f t="shared" si="1"/>
        <v>1033725.03</v>
      </c>
    </row>
    <row r="38" spans="1:8" ht="20.399999999999999">
      <c r="A38" s="424">
        <v>18.100000000000001</v>
      </c>
      <c r="B38" s="392" t="s">
        <v>804</v>
      </c>
      <c r="C38" s="589">
        <v>0</v>
      </c>
      <c r="D38" s="589">
        <v>0</v>
      </c>
      <c r="E38" s="588">
        <f t="shared" si="0"/>
        <v>0</v>
      </c>
      <c r="F38" s="589">
        <v>0</v>
      </c>
      <c r="G38" s="589">
        <v>0</v>
      </c>
      <c r="H38" s="588">
        <f t="shared" si="1"/>
        <v>0</v>
      </c>
    </row>
    <row r="39" spans="1:8">
      <c r="A39" s="424">
        <v>18.2</v>
      </c>
      <c r="B39" s="392" t="s">
        <v>805</v>
      </c>
      <c r="C39" s="589">
        <v>771560.75860000099</v>
      </c>
      <c r="D39" s="589">
        <v>476837.72770494316</v>
      </c>
      <c r="E39" s="588">
        <f t="shared" si="0"/>
        <v>1248398.4863049441</v>
      </c>
      <c r="F39" s="589">
        <v>491917.23999999958</v>
      </c>
      <c r="G39" s="589">
        <v>541807.7900000005</v>
      </c>
      <c r="H39" s="588">
        <f t="shared" si="1"/>
        <v>1033725.03</v>
      </c>
    </row>
    <row r="40" spans="1:8" ht="24.6" customHeight="1">
      <c r="A40" s="424">
        <v>19</v>
      </c>
      <c r="B40" s="407" t="s">
        <v>806</v>
      </c>
      <c r="C40" s="589">
        <v>0</v>
      </c>
      <c r="D40" s="589">
        <v>0</v>
      </c>
      <c r="E40" s="588">
        <f t="shared" si="0"/>
        <v>0</v>
      </c>
      <c r="F40" s="589">
        <v>0</v>
      </c>
      <c r="G40" s="589">
        <v>0</v>
      </c>
      <c r="H40" s="588">
        <f t="shared" si="1"/>
        <v>0</v>
      </c>
    </row>
    <row r="41" spans="1:8" ht="24.9" customHeight="1">
      <c r="A41" s="424">
        <v>20</v>
      </c>
      <c r="B41" s="407" t="s">
        <v>807</v>
      </c>
      <c r="C41" s="589">
        <v>0</v>
      </c>
      <c r="D41" s="589">
        <v>0</v>
      </c>
      <c r="E41" s="588">
        <f t="shared" si="0"/>
        <v>0</v>
      </c>
      <c r="F41" s="589">
        <v>0</v>
      </c>
      <c r="G41" s="589">
        <v>0</v>
      </c>
      <c r="H41" s="588">
        <f t="shared" si="1"/>
        <v>0</v>
      </c>
    </row>
    <row r="42" spans="1:8" ht="33" customHeight="1">
      <c r="A42" s="424">
        <v>21</v>
      </c>
      <c r="B42" s="408" t="s">
        <v>808</v>
      </c>
      <c r="C42" s="589">
        <v>0</v>
      </c>
      <c r="D42" s="589">
        <v>0</v>
      </c>
      <c r="E42" s="588">
        <f t="shared" si="0"/>
        <v>0</v>
      </c>
      <c r="F42" s="589">
        <v>0</v>
      </c>
      <c r="G42" s="589">
        <v>0</v>
      </c>
      <c r="H42" s="588">
        <f t="shared" si="1"/>
        <v>0</v>
      </c>
    </row>
    <row r="43" spans="1:8">
      <c r="A43" s="424">
        <v>22</v>
      </c>
      <c r="B43" s="409" t="s">
        <v>809</v>
      </c>
      <c r="C43" s="589">
        <f>SUM(C6,C13,C18,C19,C20,C21,C22,C23,C24,C25,C26,C27,C28,C29,C32,C33,C34,C37,C40,C41,C42)</f>
        <v>2755389.5204647072</v>
      </c>
      <c r="D43" s="589">
        <f>SUM(D6,D13,D18,D19,D20,D21,D22,D23,D24,D25,D26,D27,D28,D29,D32,D33,D34,D37,D40,D41,D42)</f>
        <v>10139428.018182434</v>
      </c>
      <c r="E43" s="588">
        <f t="shared" si="0"/>
        <v>12894817.538647141</v>
      </c>
      <c r="F43" s="589">
        <f>SUM(F6,F13,F18,F19,F20,F21,F22,F23,F24,F25,F26,F27,F28,F29,F32,F33,F34,F37,F40,F41,F42)</f>
        <v>6621233.740000003</v>
      </c>
      <c r="G43" s="589">
        <f>SUM(G6,G13,G18,G19,G20,G21,G22,G23,G24,G25,G26,G27,G28,G29,G32,G33,G34,G37,G40,G41,G42)</f>
        <v>7451608.6000000052</v>
      </c>
      <c r="H43" s="588">
        <f t="shared" si="1"/>
        <v>14072842.340000007</v>
      </c>
    </row>
    <row r="44" spans="1:8">
      <c r="A44" s="424">
        <v>23</v>
      </c>
      <c r="B44" s="409" t="s">
        <v>810</v>
      </c>
      <c r="C44" s="589">
        <v>2302746.54</v>
      </c>
      <c r="D44" s="589">
        <v>0</v>
      </c>
      <c r="E44" s="588">
        <f t="shared" si="0"/>
        <v>2302746.54</v>
      </c>
      <c r="F44" s="589">
        <v>2228005</v>
      </c>
      <c r="G44" s="589">
        <v>0</v>
      </c>
      <c r="H44" s="588">
        <f t="shared" si="1"/>
        <v>2228005</v>
      </c>
    </row>
    <row r="45" spans="1:8">
      <c r="A45" s="424">
        <v>24</v>
      </c>
      <c r="B45" s="409" t="s">
        <v>811</v>
      </c>
      <c r="C45" s="589">
        <f>C43-C44</f>
        <v>452642.98046470713</v>
      </c>
      <c r="D45" s="589">
        <f>D43-D44</f>
        <v>10139428.018182434</v>
      </c>
      <c r="E45" s="588">
        <f t="shared" si="0"/>
        <v>10592070.998647142</v>
      </c>
      <c r="F45" s="589">
        <f>F43-F44</f>
        <v>4393228.740000003</v>
      </c>
      <c r="G45" s="589">
        <f>G43-G44</f>
        <v>7451608.6000000052</v>
      </c>
      <c r="H45" s="588">
        <f t="shared" si="1"/>
        <v>11844837.340000007</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47"/>
  <sheetViews>
    <sheetView zoomScale="70" zoomScaleNormal="70" workbookViewId="0">
      <selection activeCell="D28" sqref="D28"/>
    </sheetView>
  </sheetViews>
  <sheetFormatPr defaultRowHeight="14.4"/>
  <cols>
    <col min="1" max="1" width="8.6640625" style="421"/>
    <col min="2" max="2" width="87.5546875" bestFit="1" customWidth="1"/>
    <col min="3" max="8" width="12.6640625" customWidth="1"/>
  </cols>
  <sheetData>
    <row r="1" spans="1:9">
      <c r="A1" s="16" t="s">
        <v>108</v>
      </c>
      <c r="B1" s="287" t="str">
        <f>Info!C2</f>
        <v>სს "ხალიკ ბანკი საქართველო"</v>
      </c>
      <c r="C1" s="15"/>
      <c r="D1" s="205"/>
      <c r="E1" s="205"/>
      <c r="F1" s="205"/>
      <c r="G1" s="205"/>
    </row>
    <row r="2" spans="1:9">
      <c r="A2" s="16" t="s">
        <v>109</v>
      </c>
      <c r="B2" s="303">
        <f>'1. key ratios'!B2</f>
        <v>45473</v>
      </c>
      <c r="C2" s="28"/>
      <c r="D2" s="17"/>
      <c r="E2" s="17"/>
      <c r="F2" s="17"/>
      <c r="G2" s="17"/>
      <c r="H2" s="1"/>
    </row>
    <row r="3" spans="1:9">
      <c r="A3" s="16"/>
      <c r="B3" s="15"/>
      <c r="C3" s="28"/>
      <c r="D3" s="17"/>
      <c r="E3" s="17"/>
      <c r="F3" s="17"/>
      <c r="G3" s="17"/>
      <c r="H3" s="1"/>
    </row>
    <row r="4" spans="1:9">
      <c r="A4" s="782" t="s">
        <v>25</v>
      </c>
      <c r="B4" s="794" t="s">
        <v>151</v>
      </c>
      <c r="C4" s="795" t="s">
        <v>114</v>
      </c>
      <c r="D4" s="795"/>
      <c r="E4" s="795"/>
      <c r="F4" s="795" t="s">
        <v>115</v>
      </c>
      <c r="G4" s="795"/>
      <c r="H4" s="796"/>
    </row>
    <row r="5" spans="1:9">
      <c r="A5" s="782"/>
      <c r="B5" s="794"/>
      <c r="C5" s="396" t="s">
        <v>26</v>
      </c>
      <c r="D5" s="396" t="s">
        <v>88</v>
      </c>
      <c r="E5" s="396" t="s">
        <v>66</v>
      </c>
      <c r="F5" s="396" t="s">
        <v>26</v>
      </c>
      <c r="G5" s="396" t="s">
        <v>88</v>
      </c>
      <c r="H5" s="410" t="s">
        <v>66</v>
      </c>
    </row>
    <row r="6" spans="1:9">
      <c r="A6" s="411">
        <v>1</v>
      </c>
      <c r="B6" s="412" t="s">
        <v>812</v>
      </c>
      <c r="C6" s="624">
        <v>0</v>
      </c>
      <c r="D6" s="624">
        <v>0</v>
      </c>
      <c r="E6" s="625">
        <f t="shared" ref="E6:E43" si="0">C6+D6</f>
        <v>0</v>
      </c>
      <c r="F6" s="624">
        <v>0</v>
      </c>
      <c r="G6" s="624">
        <v>0</v>
      </c>
      <c r="H6" s="626">
        <f t="shared" ref="H6:H43" si="1">F6+G6</f>
        <v>0</v>
      </c>
      <c r="I6" s="623"/>
    </row>
    <row r="7" spans="1:9">
      <c r="A7" s="411">
        <v>2</v>
      </c>
      <c r="B7" s="413" t="s">
        <v>177</v>
      </c>
      <c r="C7" s="624">
        <v>0</v>
      </c>
      <c r="D7" s="624">
        <v>0</v>
      </c>
      <c r="E7" s="625">
        <f t="shared" si="0"/>
        <v>0</v>
      </c>
      <c r="F7" s="624">
        <v>0</v>
      </c>
      <c r="G7" s="624">
        <v>0</v>
      </c>
      <c r="H7" s="626">
        <f t="shared" si="1"/>
        <v>0</v>
      </c>
      <c r="I7" s="623"/>
    </row>
    <row r="8" spans="1:9">
      <c r="A8" s="411">
        <v>3</v>
      </c>
      <c r="B8" s="413" t="s">
        <v>179</v>
      </c>
      <c r="C8" s="624">
        <f>C9+C10</f>
        <v>2401513.2200000002</v>
      </c>
      <c r="D8" s="624">
        <f>D9+D10</f>
        <v>420980463.32999998</v>
      </c>
      <c r="E8" s="625">
        <f t="shared" si="0"/>
        <v>423381976.55000001</v>
      </c>
      <c r="F8" s="624">
        <f>F9+F10</f>
        <v>2552723.79</v>
      </c>
      <c r="G8" s="624">
        <f>G9+G10</f>
        <v>362999761.05000001</v>
      </c>
      <c r="H8" s="626">
        <f t="shared" si="1"/>
        <v>365552484.84000003</v>
      </c>
      <c r="I8" s="623"/>
    </row>
    <row r="9" spans="1:9">
      <c r="A9" s="411">
        <v>3.1</v>
      </c>
      <c r="B9" s="414" t="s">
        <v>813</v>
      </c>
      <c r="C9" s="624">
        <v>2401513.2200000002</v>
      </c>
      <c r="D9" s="624">
        <v>420980463.32999998</v>
      </c>
      <c r="E9" s="625">
        <f t="shared" si="0"/>
        <v>423381976.55000001</v>
      </c>
      <c r="F9" s="624">
        <v>2552723.79</v>
      </c>
      <c r="G9" s="624">
        <v>362999761.05000001</v>
      </c>
      <c r="H9" s="626">
        <f t="shared" si="1"/>
        <v>365552484.84000003</v>
      </c>
      <c r="I9" s="623"/>
    </row>
    <row r="10" spans="1:9">
      <c r="A10" s="411">
        <v>3.2</v>
      </c>
      <c r="B10" s="414" t="s">
        <v>814</v>
      </c>
      <c r="C10" s="624">
        <v>0</v>
      </c>
      <c r="D10" s="624">
        <v>0</v>
      </c>
      <c r="E10" s="625">
        <f t="shared" si="0"/>
        <v>0</v>
      </c>
      <c r="F10" s="624">
        <v>0</v>
      </c>
      <c r="G10" s="624">
        <v>0</v>
      </c>
      <c r="H10" s="626">
        <f t="shared" si="1"/>
        <v>0</v>
      </c>
      <c r="I10" s="623"/>
    </row>
    <row r="11" spans="1:9" ht="27.6">
      <c r="A11" s="411">
        <v>4</v>
      </c>
      <c r="B11" s="413" t="s">
        <v>178</v>
      </c>
      <c r="C11" s="624">
        <f>C12+C13</f>
        <v>0</v>
      </c>
      <c r="D11" s="624">
        <f>D12+D13</f>
        <v>0</v>
      </c>
      <c r="E11" s="625">
        <f t="shared" si="0"/>
        <v>0</v>
      </c>
      <c r="F11" s="624">
        <f>F12+F13</f>
        <v>0</v>
      </c>
      <c r="G11" s="624">
        <f>G12+G13</f>
        <v>0</v>
      </c>
      <c r="H11" s="626">
        <f t="shared" si="1"/>
        <v>0</v>
      </c>
      <c r="I11" s="623"/>
    </row>
    <row r="12" spans="1:9">
      <c r="A12" s="411">
        <v>4.0999999999999996</v>
      </c>
      <c r="B12" s="414" t="s">
        <v>815</v>
      </c>
      <c r="C12" s="624">
        <v>0</v>
      </c>
      <c r="D12" s="624">
        <v>0</v>
      </c>
      <c r="E12" s="625">
        <f t="shared" si="0"/>
        <v>0</v>
      </c>
      <c r="F12" s="624">
        <v>0</v>
      </c>
      <c r="G12" s="624">
        <v>0</v>
      </c>
      <c r="H12" s="626">
        <f t="shared" si="1"/>
        <v>0</v>
      </c>
      <c r="I12" s="623"/>
    </row>
    <row r="13" spans="1:9">
      <c r="A13" s="411">
        <v>4.2</v>
      </c>
      <c r="B13" s="414" t="s">
        <v>816</v>
      </c>
      <c r="C13" s="624">
        <v>0</v>
      </c>
      <c r="D13" s="624">
        <v>0</v>
      </c>
      <c r="E13" s="625">
        <f t="shared" si="0"/>
        <v>0</v>
      </c>
      <c r="F13" s="624">
        <v>0</v>
      </c>
      <c r="G13" s="624">
        <v>0</v>
      </c>
      <c r="H13" s="626">
        <f t="shared" si="1"/>
        <v>0</v>
      </c>
      <c r="I13" s="623"/>
    </row>
    <row r="14" spans="1:9">
      <c r="A14" s="411">
        <v>5</v>
      </c>
      <c r="B14" s="415" t="s">
        <v>817</v>
      </c>
      <c r="C14" s="624">
        <f>C15+C16+C17+C23+C24+C25+C26</f>
        <v>28697261.5</v>
      </c>
      <c r="D14" s="624">
        <f>D15+D16+D17+D23+D24+D25+D26</f>
        <v>1171460511.1599998</v>
      </c>
      <c r="E14" s="625">
        <f t="shared" si="0"/>
        <v>1200157772.6599998</v>
      </c>
      <c r="F14" s="624">
        <f>F15+F16+F17+F23+F24+F25+F26</f>
        <v>33678482.869999997</v>
      </c>
      <c r="G14" s="624">
        <f>G15+G16+G17+G23+G24+G25+G26</f>
        <v>990536721.6400001</v>
      </c>
      <c r="H14" s="626">
        <f t="shared" si="1"/>
        <v>1024215204.5100001</v>
      </c>
      <c r="I14" s="623"/>
    </row>
    <row r="15" spans="1:9">
      <c r="A15" s="411">
        <v>5.0999999999999996</v>
      </c>
      <c r="B15" s="416" t="s">
        <v>818</v>
      </c>
      <c r="C15" s="624">
        <v>9702208.5</v>
      </c>
      <c r="D15" s="624">
        <v>8828525.6099999994</v>
      </c>
      <c r="E15" s="625">
        <f t="shared" si="0"/>
        <v>18530734.109999999</v>
      </c>
      <c r="F15" s="624">
        <v>10141516.869999999</v>
      </c>
      <c r="G15" s="624">
        <v>4737433.0999999996</v>
      </c>
      <c r="H15" s="626">
        <f t="shared" si="1"/>
        <v>14878949.969999999</v>
      </c>
      <c r="I15" s="623"/>
    </row>
    <row r="16" spans="1:9">
      <c r="A16" s="411">
        <v>5.2</v>
      </c>
      <c r="B16" s="416" t="s">
        <v>819</v>
      </c>
      <c r="C16" s="624">
        <v>0</v>
      </c>
      <c r="D16" s="624">
        <v>0</v>
      </c>
      <c r="E16" s="625">
        <f t="shared" si="0"/>
        <v>0</v>
      </c>
      <c r="F16" s="624">
        <v>0</v>
      </c>
      <c r="G16" s="624">
        <v>0</v>
      </c>
      <c r="H16" s="626">
        <f t="shared" si="1"/>
        <v>0</v>
      </c>
      <c r="I16" s="623"/>
    </row>
    <row r="17" spans="1:9">
      <c r="A17" s="411">
        <v>5.3</v>
      </c>
      <c r="B17" s="416" t="s">
        <v>820</v>
      </c>
      <c r="C17" s="624">
        <f>C18+C19+C20+C21+C22</f>
        <v>18894156</v>
      </c>
      <c r="D17" s="624">
        <f>D18+D19+D20+D21+D22</f>
        <v>1110096882.21</v>
      </c>
      <c r="E17" s="625">
        <f t="shared" si="0"/>
        <v>1128991038.21</v>
      </c>
      <c r="F17" s="624">
        <f>F18+F19+F20+F21+F22</f>
        <v>23405148</v>
      </c>
      <c r="G17" s="624">
        <f>G18+G19+G20+G21+G22</f>
        <v>966932579.59000003</v>
      </c>
      <c r="H17" s="626">
        <f t="shared" si="1"/>
        <v>990337727.59000003</v>
      </c>
      <c r="I17" s="623"/>
    </row>
    <row r="18" spans="1:9">
      <c r="A18" s="411" t="s">
        <v>180</v>
      </c>
      <c r="B18" s="417" t="s">
        <v>821</v>
      </c>
      <c r="C18" s="624">
        <v>6780258</v>
      </c>
      <c r="D18" s="624">
        <v>419073174.74000001</v>
      </c>
      <c r="E18" s="625">
        <f t="shared" si="0"/>
        <v>425853432.74000001</v>
      </c>
      <c r="F18" s="624">
        <v>11242340</v>
      </c>
      <c r="G18" s="624">
        <v>347807070.29000002</v>
      </c>
      <c r="H18" s="626">
        <f t="shared" si="1"/>
        <v>359049410.29000002</v>
      </c>
      <c r="I18" s="623"/>
    </row>
    <row r="19" spans="1:9">
      <c r="A19" s="411" t="s">
        <v>181</v>
      </c>
      <c r="B19" s="418" t="s">
        <v>822</v>
      </c>
      <c r="C19" s="624">
        <v>0</v>
      </c>
      <c r="D19" s="624">
        <v>437822283.5</v>
      </c>
      <c r="E19" s="625">
        <f t="shared" si="0"/>
        <v>437822283.5</v>
      </c>
      <c r="F19" s="624">
        <v>166091</v>
      </c>
      <c r="G19" s="624">
        <v>392362082.11000001</v>
      </c>
      <c r="H19" s="626">
        <f t="shared" si="1"/>
        <v>392528173.11000001</v>
      </c>
      <c r="I19" s="623"/>
    </row>
    <row r="20" spans="1:9">
      <c r="A20" s="411" t="s">
        <v>182</v>
      </c>
      <c r="B20" s="418" t="s">
        <v>823</v>
      </c>
      <c r="C20" s="624">
        <v>0</v>
      </c>
      <c r="D20" s="624">
        <v>3029414.25</v>
      </c>
      <c r="E20" s="625">
        <f t="shared" si="0"/>
        <v>3029414.25</v>
      </c>
      <c r="F20" s="624">
        <v>0</v>
      </c>
      <c r="G20" s="624">
        <v>1220290.5900000001</v>
      </c>
      <c r="H20" s="626">
        <f t="shared" si="1"/>
        <v>1220290.5900000001</v>
      </c>
      <c r="I20" s="623"/>
    </row>
    <row r="21" spans="1:9">
      <c r="A21" s="411" t="s">
        <v>183</v>
      </c>
      <c r="B21" s="418" t="s">
        <v>824</v>
      </c>
      <c r="C21" s="624">
        <v>2085289</v>
      </c>
      <c r="D21" s="624">
        <v>179673408.63</v>
      </c>
      <c r="E21" s="625">
        <f t="shared" si="0"/>
        <v>181758697.63</v>
      </c>
      <c r="F21" s="624">
        <v>1955707</v>
      </c>
      <c r="G21" s="624">
        <v>172374175.94999999</v>
      </c>
      <c r="H21" s="626">
        <f t="shared" si="1"/>
        <v>174329882.94999999</v>
      </c>
      <c r="I21" s="623"/>
    </row>
    <row r="22" spans="1:9">
      <c r="A22" s="411" t="s">
        <v>184</v>
      </c>
      <c r="B22" s="418" t="s">
        <v>541</v>
      </c>
      <c r="C22" s="624">
        <v>10028609</v>
      </c>
      <c r="D22" s="624">
        <v>70498601.090000004</v>
      </c>
      <c r="E22" s="625">
        <f t="shared" si="0"/>
        <v>80527210.090000004</v>
      </c>
      <c r="F22" s="624">
        <v>10041010</v>
      </c>
      <c r="G22" s="624">
        <v>53168960.649999999</v>
      </c>
      <c r="H22" s="626">
        <f t="shared" si="1"/>
        <v>63209970.649999999</v>
      </c>
      <c r="I22" s="623"/>
    </row>
    <row r="23" spans="1:9">
      <c r="A23" s="411">
        <v>5.4</v>
      </c>
      <c r="B23" s="416" t="s">
        <v>825</v>
      </c>
      <c r="C23" s="624">
        <v>100897</v>
      </c>
      <c r="D23" s="624">
        <v>52535103.340000004</v>
      </c>
      <c r="E23" s="625">
        <f t="shared" si="0"/>
        <v>52636000.340000004</v>
      </c>
      <c r="F23" s="624">
        <v>131818</v>
      </c>
      <c r="G23" s="624">
        <v>18866708.949999999</v>
      </c>
      <c r="H23" s="626">
        <f t="shared" si="1"/>
        <v>18998526.949999999</v>
      </c>
      <c r="I23" s="623"/>
    </row>
    <row r="24" spans="1:9">
      <c r="A24" s="411">
        <v>5.5</v>
      </c>
      <c r="B24" s="416" t="s">
        <v>826</v>
      </c>
      <c r="C24" s="624">
        <v>0</v>
      </c>
      <c r="D24" s="624">
        <v>0</v>
      </c>
      <c r="E24" s="625">
        <f t="shared" si="0"/>
        <v>0</v>
      </c>
      <c r="F24" s="624">
        <v>0</v>
      </c>
      <c r="G24" s="624">
        <v>0</v>
      </c>
      <c r="H24" s="626">
        <f t="shared" si="1"/>
        <v>0</v>
      </c>
      <c r="I24" s="623"/>
    </row>
    <row r="25" spans="1:9">
      <c r="A25" s="411">
        <v>5.6</v>
      </c>
      <c r="B25" s="416" t="s">
        <v>827</v>
      </c>
      <c r="C25" s="624">
        <v>0</v>
      </c>
      <c r="D25" s="624">
        <v>0</v>
      </c>
      <c r="E25" s="625">
        <f t="shared" si="0"/>
        <v>0</v>
      </c>
      <c r="F25" s="624">
        <v>0</v>
      </c>
      <c r="G25" s="624">
        <v>0</v>
      </c>
      <c r="H25" s="626">
        <f t="shared" si="1"/>
        <v>0</v>
      </c>
      <c r="I25" s="623"/>
    </row>
    <row r="26" spans="1:9">
      <c r="A26" s="411">
        <v>5.7</v>
      </c>
      <c r="B26" s="416" t="s">
        <v>541</v>
      </c>
      <c r="C26" s="624">
        <v>0</v>
      </c>
      <c r="D26" s="624">
        <v>0</v>
      </c>
      <c r="E26" s="625">
        <f t="shared" si="0"/>
        <v>0</v>
      </c>
      <c r="F26" s="624">
        <v>0</v>
      </c>
      <c r="G26" s="624">
        <v>0</v>
      </c>
      <c r="H26" s="626">
        <f t="shared" si="1"/>
        <v>0</v>
      </c>
      <c r="I26" s="623"/>
    </row>
    <row r="27" spans="1:9">
      <c r="A27" s="411">
        <v>6</v>
      </c>
      <c r="B27" s="415" t="s">
        <v>828</v>
      </c>
      <c r="C27" s="624">
        <v>6718025.8800000073</v>
      </c>
      <c r="D27" s="624">
        <v>48912056.24000001</v>
      </c>
      <c r="E27" s="625">
        <f t="shared" si="0"/>
        <v>55630082.12000002</v>
      </c>
      <c r="F27" s="624">
        <v>4541957.8900000006</v>
      </c>
      <c r="G27" s="624">
        <v>20241969.470000003</v>
      </c>
      <c r="H27" s="626">
        <f t="shared" si="1"/>
        <v>24783927.360000003</v>
      </c>
      <c r="I27" s="623"/>
    </row>
    <row r="28" spans="1:9">
      <c r="A28" s="411">
        <v>7</v>
      </c>
      <c r="B28" s="415" t="s">
        <v>829</v>
      </c>
      <c r="C28" s="624">
        <v>8147932.0003163898</v>
      </c>
      <c r="D28" s="624">
        <v>5438844.6093898164</v>
      </c>
      <c r="E28" s="625">
        <f t="shared" si="0"/>
        <v>13586776.609706206</v>
      </c>
      <c r="F28" s="624">
        <v>12120380.527934937</v>
      </c>
      <c r="G28" s="624">
        <v>558242.29201924987</v>
      </c>
      <c r="H28" s="626">
        <f t="shared" si="1"/>
        <v>12678622.819954187</v>
      </c>
      <c r="I28" s="623"/>
    </row>
    <row r="29" spans="1:9">
      <c r="A29" s="411">
        <v>8</v>
      </c>
      <c r="B29" s="415" t="s">
        <v>830</v>
      </c>
      <c r="C29" s="624">
        <v>0</v>
      </c>
      <c r="D29" s="624">
        <v>0</v>
      </c>
      <c r="E29" s="625">
        <f t="shared" si="0"/>
        <v>0</v>
      </c>
      <c r="F29" s="624">
        <v>0</v>
      </c>
      <c r="G29" s="624">
        <v>0</v>
      </c>
      <c r="H29" s="626">
        <f t="shared" si="1"/>
        <v>0</v>
      </c>
      <c r="I29" s="623"/>
    </row>
    <row r="30" spans="1:9">
      <c r="A30" s="411">
        <v>9</v>
      </c>
      <c r="B30" s="413" t="s">
        <v>185</v>
      </c>
      <c r="C30" s="624">
        <f>C31+C32+C33+C34+C35+C36+C37</f>
        <v>68450390.700000003</v>
      </c>
      <c r="D30" s="624">
        <f>D31+D32+D33+D34+D35+D36+D37</f>
        <v>68846321.370000005</v>
      </c>
      <c r="E30" s="625">
        <f t="shared" si="0"/>
        <v>137296712.06999999</v>
      </c>
      <c r="F30" s="624">
        <f>F31+F32+F33+F34+F35+F36+F37</f>
        <v>7712430</v>
      </c>
      <c r="G30" s="624">
        <f>G31+G32+G33+G34+G35+G36+G37</f>
        <v>7681200</v>
      </c>
      <c r="H30" s="626">
        <f t="shared" si="1"/>
        <v>15393630</v>
      </c>
      <c r="I30" s="623"/>
    </row>
    <row r="31" spans="1:9" ht="27.6">
      <c r="A31" s="411">
        <v>9.1</v>
      </c>
      <c r="B31" s="414" t="s">
        <v>831</v>
      </c>
      <c r="C31" s="624">
        <v>68450390.700000003</v>
      </c>
      <c r="D31" s="624">
        <v>0</v>
      </c>
      <c r="E31" s="625">
        <f t="shared" si="0"/>
        <v>68450390.700000003</v>
      </c>
      <c r="F31" s="624">
        <v>7712430</v>
      </c>
      <c r="G31" s="624">
        <v>0</v>
      </c>
      <c r="H31" s="626">
        <f t="shared" si="1"/>
        <v>7712430</v>
      </c>
      <c r="I31" s="623"/>
    </row>
    <row r="32" spans="1:9" ht="27.6">
      <c r="A32" s="411">
        <v>9.1999999999999993</v>
      </c>
      <c r="B32" s="414" t="s">
        <v>832</v>
      </c>
      <c r="C32" s="624">
        <v>0</v>
      </c>
      <c r="D32" s="624">
        <v>68846321.370000005</v>
      </c>
      <c r="E32" s="625">
        <f t="shared" si="0"/>
        <v>68846321.370000005</v>
      </c>
      <c r="F32" s="624">
        <v>0</v>
      </c>
      <c r="G32" s="624">
        <v>7681200</v>
      </c>
      <c r="H32" s="626">
        <f t="shared" si="1"/>
        <v>7681200</v>
      </c>
      <c r="I32" s="623"/>
    </row>
    <row r="33" spans="1:9" ht="27.6">
      <c r="A33" s="411">
        <v>9.3000000000000007</v>
      </c>
      <c r="B33" s="414" t="s">
        <v>833</v>
      </c>
      <c r="C33" s="624">
        <v>0</v>
      </c>
      <c r="D33" s="624">
        <v>0</v>
      </c>
      <c r="E33" s="625">
        <f t="shared" si="0"/>
        <v>0</v>
      </c>
      <c r="F33" s="624">
        <v>0</v>
      </c>
      <c r="G33" s="624">
        <v>0</v>
      </c>
      <c r="H33" s="626">
        <f t="shared" si="1"/>
        <v>0</v>
      </c>
      <c r="I33" s="623"/>
    </row>
    <row r="34" spans="1:9">
      <c r="A34" s="411">
        <v>9.4</v>
      </c>
      <c r="B34" s="414" t="s">
        <v>834</v>
      </c>
      <c r="C34" s="624">
        <v>0</v>
      </c>
      <c r="D34" s="624">
        <v>0</v>
      </c>
      <c r="E34" s="625">
        <f t="shared" si="0"/>
        <v>0</v>
      </c>
      <c r="F34" s="624">
        <v>0</v>
      </c>
      <c r="G34" s="624">
        <v>0</v>
      </c>
      <c r="H34" s="626">
        <f t="shared" si="1"/>
        <v>0</v>
      </c>
      <c r="I34" s="623"/>
    </row>
    <row r="35" spans="1:9">
      <c r="A35" s="411">
        <v>9.5</v>
      </c>
      <c r="B35" s="414" t="s">
        <v>835</v>
      </c>
      <c r="C35" s="624">
        <v>0</v>
      </c>
      <c r="D35" s="624">
        <v>0</v>
      </c>
      <c r="E35" s="625">
        <f t="shared" si="0"/>
        <v>0</v>
      </c>
      <c r="F35" s="624">
        <v>0</v>
      </c>
      <c r="G35" s="624">
        <v>0</v>
      </c>
      <c r="H35" s="626">
        <f t="shared" si="1"/>
        <v>0</v>
      </c>
      <c r="I35" s="623"/>
    </row>
    <row r="36" spans="1:9" ht="27.6">
      <c r="A36" s="411">
        <v>9.6</v>
      </c>
      <c r="B36" s="414" t="s">
        <v>836</v>
      </c>
      <c r="C36" s="624">
        <v>0</v>
      </c>
      <c r="D36" s="624">
        <v>0</v>
      </c>
      <c r="E36" s="625">
        <f t="shared" si="0"/>
        <v>0</v>
      </c>
      <c r="F36" s="624">
        <v>0</v>
      </c>
      <c r="G36" s="624">
        <v>0</v>
      </c>
      <c r="H36" s="626">
        <f t="shared" si="1"/>
        <v>0</v>
      </c>
      <c r="I36" s="623"/>
    </row>
    <row r="37" spans="1:9" ht="27.6">
      <c r="A37" s="411">
        <v>9.6999999999999993</v>
      </c>
      <c r="B37" s="414" t="s">
        <v>837</v>
      </c>
      <c r="C37" s="624">
        <v>0</v>
      </c>
      <c r="D37" s="624">
        <v>0</v>
      </c>
      <c r="E37" s="625">
        <f t="shared" si="0"/>
        <v>0</v>
      </c>
      <c r="F37" s="624">
        <v>0</v>
      </c>
      <c r="G37" s="624">
        <v>0</v>
      </c>
      <c r="H37" s="626">
        <f t="shared" si="1"/>
        <v>0</v>
      </c>
      <c r="I37" s="623"/>
    </row>
    <row r="38" spans="1:9">
      <c r="A38" s="411">
        <v>10</v>
      </c>
      <c r="B38" s="419" t="s">
        <v>838</v>
      </c>
      <c r="C38" s="624">
        <f>C39+C40+C41+C42</f>
        <v>2043822.55</v>
      </c>
      <c r="D38" s="624">
        <f>D39+D40+D41+D42</f>
        <v>4856956.8099999987</v>
      </c>
      <c r="E38" s="625">
        <f t="shared" si="0"/>
        <v>6900779.3599999985</v>
      </c>
      <c r="F38" s="624">
        <f>F39+F40+F41+F42</f>
        <v>3383716.55</v>
      </c>
      <c r="G38" s="624">
        <f>G39+G40+G41+G42</f>
        <v>4229254</v>
      </c>
      <c r="H38" s="626">
        <f t="shared" si="1"/>
        <v>7612970.5499999998</v>
      </c>
      <c r="I38" s="623"/>
    </row>
    <row r="39" spans="1:9">
      <c r="A39" s="411">
        <v>10.1</v>
      </c>
      <c r="B39" s="414" t="s">
        <v>839</v>
      </c>
      <c r="C39" s="624">
        <v>0</v>
      </c>
      <c r="D39" s="624">
        <v>1074.43</v>
      </c>
      <c r="E39" s="625">
        <f t="shared" si="0"/>
        <v>1074.43</v>
      </c>
      <c r="F39" s="624">
        <v>0</v>
      </c>
      <c r="G39" s="624">
        <v>2228.1799999999998</v>
      </c>
      <c r="H39" s="626">
        <f t="shared" si="1"/>
        <v>2228.1799999999998</v>
      </c>
      <c r="I39" s="623"/>
    </row>
    <row r="40" spans="1:9" ht="27.6">
      <c r="A40" s="411">
        <v>10.199999999999999</v>
      </c>
      <c r="B40" s="414" t="s">
        <v>840</v>
      </c>
      <c r="C40" s="624">
        <v>594821.78</v>
      </c>
      <c r="D40" s="624">
        <v>2084815.5699999987</v>
      </c>
      <c r="E40" s="625">
        <f t="shared" si="0"/>
        <v>2679637.3499999987</v>
      </c>
      <c r="F40" s="624">
        <v>1490039.69</v>
      </c>
      <c r="G40" s="624">
        <v>1617384.13</v>
      </c>
      <c r="H40" s="626">
        <f t="shared" si="1"/>
        <v>3107423.82</v>
      </c>
      <c r="I40" s="623"/>
    </row>
    <row r="41" spans="1:9" ht="27.6">
      <c r="A41" s="411">
        <v>10.3</v>
      </c>
      <c r="B41" s="414" t="s">
        <v>841</v>
      </c>
      <c r="C41" s="624">
        <v>0</v>
      </c>
      <c r="D41" s="624">
        <v>6520.39</v>
      </c>
      <c r="E41" s="625">
        <f t="shared" si="0"/>
        <v>6520.39</v>
      </c>
      <c r="F41" s="624">
        <v>18377.41</v>
      </c>
      <c r="G41" s="624">
        <v>72109.55</v>
      </c>
      <c r="H41" s="626">
        <f t="shared" si="1"/>
        <v>90486.96</v>
      </c>
      <c r="I41" s="623"/>
    </row>
    <row r="42" spans="1:9" ht="27.6">
      <c r="A42" s="411">
        <v>10.4</v>
      </c>
      <c r="B42" s="414" t="s">
        <v>842</v>
      </c>
      <c r="C42" s="624">
        <v>1449000.77</v>
      </c>
      <c r="D42" s="624">
        <v>2764546.42</v>
      </c>
      <c r="E42" s="625">
        <f t="shared" si="0"/>
        <v>4213547.1899999995</v>
      </c>
      <c r="F42" s="624">
        <v>1875299.45</v>
      </c>
      <c r="G42" s="624">
        <v>2537532.14</v>
      </c>
      <c r="H42" s="626">
        <f t="shared" si="1"/>
        <v>4412831.59</v>
      </c>
      <c r="I42" s="623"/>
    </row>
    <row r="43" spans="1:9">
      <c r="A43" s="411">
        <v>11</v>
      </c>
      <c r="B43" s="420" t="s">
        <v>186</v>
      </c>
      <c r="C43" s="624">
        <v>0</v>
      </c>
      <c r="D43" s="624">
        <v>0</v>
      </c>
      <c r="E43" s="625">
        <f t="shared" si="0"/>
        <v>0</v>
      </c>
      <c r="F43" s="624">
        <v>0</v>
      </c>
      <c r="G43" s="624">
        <v>0</v>
      </c>
      <c r="H43" s="626">
        <f t="shared" si="1"/>
        <v>0</v>
      </c>
      <c r="I43" s="623"/>
    </row>
    <row r="44" spans="1:9">
      <c r="C44" s="422"/>
      <c r="D44" s="422"/>
      <c r="E44" s="422"/>
      <c r="F44" s="422"/>
      <c r="G44" s="422"/>
      <c r="H44" s="422"/>
    </row>
    <row r="45" spans="1:9">
      <c r="C45" s="422"/>
      <c r="D45" s="422"/>
      <c r="E45" s="422"/>
      <c r="F45" s="422"/>
      <c r="G45" s="422"/>
      <c r="H45" s="422"/>
    </row>
    <row r="46" spans="1:9">
      <c r="C46" s="422"/>
      <c r="D46" s="422"/>
      <c r="E46" s="422"/>
      <c r="F46" s="422"/>
      <c r="G46" s="422"/>
      <c r="H46" s="422"/>
    </row>
    <row r="47" spans="1:9">
      <c r="C47" s="422"/>
      <c r="D47" s="422"/>
      <c r="E47" s="422"/>
      <c r="F47" s="422"/>
      <c r="G47" s="422"/>
      <c r="H47" s="422"/>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C67" sqref="C67"/>
      <selection pane="topRight" activeCell="C67" sqref="C67"/>
      <selection pane="bottomLeft" activeCell="C67" sqref="C67"/>
      <selection pane="bottomRight" activeCell="C67" sqref="C67"/>
    </sheetView>
  </sheetViews>
  <sheetFormatPr defaultColWidth="9.109375" defaultRowHeight="13.8"/>
  <cols>
    <col min="1" max="1" width="9.5546875" style="2" bestFit="1" customWidth="1"/>
    <col min="2" max="2" width="93.5546875" style="2" customWidth="1"/>
    <col min="3" max="4" width="10.88671875" style="2" customWidth="1"/>
    <col min="5" max="5" width="11.33203125" style="12" customWidth="1"/>
    <col min="6" max="7" width="10.88671875" style="12" customWidth="1"/>
    <col min="8" max="11" width="9.6640625" style="12" customWidth="1"/>
    <col min="12" max="16384" width="9.109375" style="12"/>
  </cols>
  <sheetData>
    <row r="1" spans="1:8">
      <c r="A1" s="16" t="s">
        <v>108</v>
      </c>
      <c r="B1" s="15" t="str">
        <f>Info!C2</f>
        <v>სს "ხალიკ ბანკი საქართველო"</v>
      </c>
      <c r="C1" s="15"/>
      <c r="D1" s="205"/>
    </row>
    <row r="2" spans="1:8">
      <c r="A2" s="16" t="s">
        <v>109</v>
      </c>
      <c r="B2" s="303">
        <f>'1. key ratios'!B2</f>
        <v>45473</v>
      </c>
      <c r="C2" s="28"/>
      <c r="D2" s="17"/>
      <c r="E2" s="11"/>
      <c r="F2" s="11"/>
      <c r="G2" s="11"/>
      <c r="H2" s="11"/>
    </row>
    <row r="3" spans="1:8">
      <c r="A3" s="16"/>
      <c r="B3" s="15"/>
      <c r="C3" s="28"/>
      <c r="D3" s="17"/>
      <c r="E3" s="11"/>
      <c r="F3" s="11"/>
      <c r="G3" s="11"/>
      <c r="H3" s="11"/>
    </row>
    <row r="4" spans="1:8" ht="15" customHeight="1" thickBot="1">
      <c r="A4" s="145" t="s">
        <v>253</v>
      </c>
      <c r="B4" s="146" t="s">
        <v>107</v>
      </c>
      <c r="C4" s="147" t="s">
        <v>87</v>
      </c>
    </row>
    <row r="5" spans="1:8" ht="15" customHeight="1">
      <c r="A5" s="143" t="s">
        <v>25</v>
      </c>
      <c r="B5" s="144"/>
      <c r="C5" s="301" t="str">
        <f>INT((MONTH($B$2))/3)&amp;"Q"&amp;"-"&amp;YEAR($B$2)</f>
        <v>2Q-2024</v>
      </c>
      <c r="D5" s="301" t="str">
        <f>IF(INT(MONTH($B$2))=3, "4"&amp;"Q"&amp;"-"&amp;YEAR($B$2)-1, IF(INT(MONTH($B$2))=6, "1"&amp;"Q"&amp;"-"&amp;YEAR($B$2), IF(INT(MONTH($B$2))=9, "2"&amp;"Q"&amp;"-"&amp;YEAR($B$2),IF(INT(MONTH($B$2))=12, "3"&amp;"Q"&amp;"-"&amp;YEAR($B$2), 0))))</f>
        <v>1Q-2024</v>
      </c>
      <c r="E5" s="301" t="str">
        <f>IF(INT(MONTH($B$2))=3, "3"&amp;"Q"&amp;"-"&amp;YEAR($B$2)-1, IF(INT(MONTH($B$2))=6, "4"&amp;"Q"&amp;"-"&amp;YEAR($B$2)-1, IF(INT(MONTH($B$2))=9, "1"&amp;"Q"&amp;"-"&amp;YEAR($B$2),IF(INT(MONTH($B$2))=12, "2"&amp;"Q"&amp;"-"&amp;YEAR($B$2), 0))))</f>
        <v>4Q-2023</v>
      </c>
      <c r="F5" s="301" t="str">
        <f>IF(INT(MONTH($B$2))=3, "2"&amp;"Q"&amp;"-"&amp;YEAR($B$2)-1, IF(INT(MONTH($B$2))=6, "3"&amp;"Q"&amp;"-"&amp;YEAR($B$2)-1, IF(INT(MONTH($B$2))=9, "4"&amp;"Q"&amp;"-"&amp;YEAR($B$2)-1,IF(INT(MONTH($B$2))=12, "1"&amp;"Q"&amp;"-"&amp;YEAR($B$2), 0))))</f>
        <v>3Q-2023</v>
      </c>
      <c r="G5" s="301" t="str">
        <f>IF(INT(MONTH($B$2))=3, "1"&amp;"Q"&amp;"-"&amp;YEAR($B$2)-1, IF(INT(MONTH($B$2))=6, "2"&amp;"Q"&amp;"-"&amp;YEAR($B$2)-1, IF(INT(MONTH($B$2))=9, "3"&amp;"Q"&amp;"-"&amp;YEAR($B$2)-1,IF(INT(MONTH($B$2))=12, "4"&amp;"Q"&amp;"-"&amp;YEAR($B$2)-1, 0))))</f>
        <v>2Q-2023</v>
      </c>
    </row>
    <row r="6" spans="1:8" ht="15" customHeight="1">
      <c r="A6" s="240">
        <v>1</v>
      </c>
      <c r="B6" s="291" t="s">
        <v>112</v>
      </c>
      <c r="C6" s="241">
        <f>C7+C9+C10</f>
        <v>775789739.15698862</v>
      </c>
      <c r="D6" s="294">
        <f>D7+D9+D10</f>
        <v>783938039.72430396</v>
      </c>
      <c r="E6" s="242">
        <f t="shared" ref="E6:G6" si="0">E7+E9+E10</f>
        <v>752963243.98544943</v>
      </c>
      <c r="F6" s="241">
        <f t="shared" si="0"/>
        <v>736941886.02829897</v>
      </c>
      <c r="G6" s="295">
        <f t="shared" si="0"/>
        <v>816695718.13199329</v>
      </c>
    </row>
    <row r="7" spans="1:8" ht="15" customHeight="1">
      <c r="A7" s="240">
        <v>1.1000000000000001</v>
      </c>
      <c r="B7" s="243" t="s">
        <v>436</v>
      </c>
      <c r="C7" s="627">
        <v>753854660.97678208</v>
      </c>
      <c r="D7" s="628">
        <v>767833702.63809061</v>
      </c>
      <c r="E7" s="627">
        <v>738587918.8563956</v>
      </c>
      <c r="F7" s="627">
        <v>723106060.69581926</v>
      </c>
      <c r="G7" s="629">
        <v>804805048.78701949</v>
      </c>
    </row>
    <row r="8" spans="1:8" ht="27.6">
      <c r="A8" s="240" t="s">
        <v>157</v>
      </c>
      <c r="B8" s="244" t="s">
        <v>250</v>
      </c>
      <c r="C8" s="627">
        <v>0</v>
      </c>
      <c r="D8" s="628">
        <v>0</v>
      </c>
      <c r="E8" s="627">
        <v>0</v>
      </c>
      <c r="F8" s="627">
        <v>0</v>
      </c>
      <c r="G8" s="629">
        <v>0</v>
      </c>
    </row>
    <row r="9" spans="1:8" ht="15" customHeight="1">
      <c r="A9" s="240">
        <v>1.2</v>
      </c>
      <c r="B9" s="243" t="s">
        <v>21</v>
      </c>
      <c r="C9" s="627">
        <v>20566070.366206549</v>
      </c>
      <c r="D9" s="628">
        <v>15605576.93421334</v>
      </c>
      <c r="E9" s="627">
        <v>14262462.249053821</v>
      </c>
      <c r="F9" s="627">
        <v>13835825.332479712</v>
      </c>
      <c r="G9" s="629">
        <v>11736420.744973756</v>
      </c>
    </row>
    <row r="10" spans="1:8" ht="15" customHeight="1">
      <c r="A10" s="240">
        <v>1.3</v>
      </c>
      <c r="B10" s="292" t="s">
        <v>74</v>
      </c>
      <c r="C10" s="630">
        <v>1369007.814</v>
      </c>
      <c r="D10" s="628">
        <v>498760.15200000006</v>
      </c>
      <c r="E10" s="630">
        <v>112862.88</v>
      </c>
      <c r="F10" s="627">
        <v>0</v>
      </c>
      <c r="G10" s="631">
        <v>154248.6</v>
      </c>
    </row>
    <row r="11" spans="1:8" ht="15" customHeight="1">
      <c r="A11" s="240">
        <v>2</v>
      </c>
      <c r="B11" s="291" t="s">
        <v>113</v>
      </c>
      <c r="C11" s="627">
        <v>2472731.2712426311</v>
      </c>
      <c r="D11" s="628">
        <v>4632050.3931397181</v>
      </c>
      <c r="E11" s="627">
        <v>244437.90878629903</v>
      </c>
      <c r="F11" s="627">
        <v>6880873.3496303819</v>
      </c>
      <c r="G11" s="629">
        <v>2764201.8741522967</v>
      </c>
    </row>
    <row r="12" spans="1:8" ht="15" customHeight="1">
      <c r="A12" s="254">
        <v>3</v>
      </c>
      <c r="B12" s="293" t="s">
        <v>111</v>
      </c>
      <c r="C12" s="630">
        <v>77020183.024999976</v>
      </c>
      <c r="D12" s="628">
        <v>77020183.024999976</v>
      </c>
      <c r="E12" s="630">
        <v>66052863.56171196</v>
      </c>
      <c r="F12" s="627">
        <v>66052863.56171196</v>
      </c>
      <c r="G12" s="631">
        <v>66052863.56171196</v>
      </c>
    </row>
    <row r="13" spans="1:8" ht="15" customHeight="1" thickBot="1">
      <c r="A13" s="82">
        <v>4</v>
      </c>
      <c r="B13" s="298" t="s">
        <v>158</v>
      </c>
      <c r="C13" s="164">
        <f>C6+C11+C12</f>
        <v>855282653.45323122</v>
      </c>
      <c r="D13" s="296">
        <f>D6+D11+D12</f>
        <v>865590273.14244366</v>
      </c>
      <c r="E13" s="165">
        <f t="shared" ref="E13:G13" si="1">E6+E11+E12</f>
        <v>819260545.45594764</v>
      </c>
      <c r="F13" s="164">
        <f t="shared" si="1"/>
        <v>809875622.93964124</v>
      </c>
      <c r="G13" s="297">
        <f t="shared" si="1"/>
        <v>885512783.5678575</v>
      </c>
    </row>
    <row r="14" spans="1:8">
      <c r="B14" s="22"/>
    </row>
    <row r="15" spans="1:8" ht="27.6">
      <c r="B15" s="66" t="s">
        <v>437</v>
      </c>
    </row>
    <row r="16" spans="1:8">
      <c r="B16" s="66"/>
    </row>
    <row r="17" spans="2:2">
      <c r="B17" s="66"/>
    </row>
    <row r="18" spans="2:2">
      <c r="B18" s="6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5"/>
  <sheetViews>
    <sheetView showGridLines="0" zoomScaleNormal="100" workbookViewId="0">
      <pane xSplit="1" ySplit="4" topLeftCell="B5" activePane="bottomRight" state="frozen"/>
      <selection activeCell="C67" sqref="C67"/>
      <selection pane="topRight" activeCell="C67" sqref="C67"/>
      <selection pane="bottomLeft" activeCell="C67" sqref="C67"/>
      <selection pane="bottomRight" activeCell="B11" sqref="B11"/>
    </sheetView>
  </sheetViews>
  <sheetFormatPr defaultRowHeight="14.4"/>
  <cols>
    <col min="1" max="1" width="9.5546875" style="2" bestFit="1" customWidth="1"/>
    <col min="2" max="2" width="58.88671875" style="2" customWidth="1"/>
    <col min="3" max="3" width="34.33203125" style="2" customWidth="1"/>
  </cols>
  <sheetData>
    <row r="1" spans="1:8">
      <c r="A1" s="2" t="s">
        <v>108</v>
      </c>
      <c r="B1" s="205" t="str">
        <f>Info!C2</f>
        <v>სს "ხალიკ ბანკი საქართველო"</v>
      </c>
    </row>
    <row r="2" spans="1:8">
      <c r="A2" s="2" t="s">
        <v>109</v>
      </c>
      <c r="B2" s="303">
        <f>'1. key ratios'!B2</f>
        <v>45473</v>
      </c>
    </row>
    <row r="4" spans="1:8" ht="25.5" customHeight="1" thickBot="1">
      <c r="A4" s="159" t="s">
        <v>254</v>
      </c>
      <c r="B4" s="30" t="s">
        <v>91</v>
      </c>
      <c r="C4" s="13"/>
    </row>
    <row r="5" spans="1:8">
      <c r="A5" s="10"/>
      <c r="B5" s="289" t="s">
        <v>92</v>
      </c>
      <c r="C5" s="299" t="s">
        <v>450</v>
      </c>
    </row>
    <row r="6" spans="1:8" ht="15">
      <c r="A6" s="14">
        <v>1</v>
      </c>
      <c r="B6" s="632" t="s">
        <v>964</v>
      </c>
      <c r="C6" s="633" t="s">
        <v>965</v>
      </c>
    </row>
    <row r="7" spans="1:8" ht="15">
      <c r="A7" s="14">
        <v>2</v>
      </c>
      <c r="B7" s="632" t="s">
        <v>966</v>
      </c>
      <c r="C7" s="633" t="s">
        <v>965</v>
      </c>
    </row>
    <row r="8" spans="1:8" ht="15">
      <c r="A8" s="14">
        <v>3</v>
      </c>
      <c r="B8" s="632" t="s">
        <v>967</v>
      </c>
      <c r="C8" s="633" t="s">
        <v>968</v>
      </c>
    </row>
    <row r="9" spans="1:8" ht="15">
      <c r="A9" s="14">
        <v>4</v>
      </c>
      <c r="B9" s="632" t="s">
        <v>969</v>
      </c>
      <c r="C9" s="633" t="s">
        <v>968</v>
      </c>
    </row>
    <row r="10" spans="1:8" ht="15">
      <c r="A10" s="14">
        <v>5</v>
      </c>
      <c r="B10" s="632" t="s">
        <v>970</v>
      </c>
      <c r="C10" s="633" t="s">
        <v>965</v>
      </c>
    </row>
    <row r="11" spans="1:8" ht="15">
      <c r="A11" s="14">
        <v>6</v>
      </c>
      <c r="B11" s="632">
        <v>0</v>
      </c>
      <c r="C11" s="633">
        <v>0</v>
      </c>
    </row>
    <row r="12" spans="1:8" ht="15">
      <c r="A12" s="14">
        <v>7</v>
      </c>
      <c r="B12" s="632">
        <v>0</v>
      </c>
      <c r="C12" s="633">
        <v>0</v>
      </c>
      <c r="H12" s="4"/>
    </row>
    <row r="13" spans="1:8" ht="15">
      <c r="A13" s="14">
        <v>8</v>
      </c>
      <c r="B13" s="632">
        <v>0</v>
      </c>
      <c r="C13" s="633">
        <v>0</v>
      </c>
    </row>
    <row r="14" spans="1:8" ht="15">
      <c r="A14" s="14">
        <v>9</v>
      </c>
      <c r="B14" s="632">
        <v>0</v>
      </c>
      <c r="C14" s="633">
        <v>0</v>
      </c>
    </row>
    <row r="15" spans="1:8" ht="15">
      <c r="A15" s="14">
        <v>10</v>
      </c>
      <c r="B15" s="632">
        <v>0</v>
      </c>
      <c r="C15" s="633">
        <v>0</v>
      </c>
    </row>
    <row r="16" spans="1:8" ht="15">
      <c r="A16" s="14"/>
      <c r="B16" s="797"/>
      <c r="C16" s="798"/>
    </row>
    <row r="17" spans="1:3" ht="55.2">
      <c r="A17" s="14"/>
      <c r="B17" s="290" t="s">
        <v>93</v>
      </c>
      <c r="C17" s="300" t="s">
        <v>451</v>
      </c>
    </row>
    <row r="18" spans="1:3" ht="55.2">
      <c r="A18" s="14">
        <v>1</v>
      </c>
      <c r="B18" s="634" t="s">
        <v>962</v>
      </c>
      <c r="C18" s="635" t="s">
        <v>971</v>
      </c>
    </row>
    <row r="19" spans="1:3" ht="55.2">
      <c r="A19" s="14">
        <v>2</v>
      </c>
      <c r="B19" s="634" t="s">
        <v>972</v>
      </c>
      <c r="C19" s="635" t="s">
        <v>973</v>
      </c>
    </row>
    <row r="20" spans="1:3" ht="96.6">
      <c r="A20" s="14">
        <v>3</v>
      </c>
      <c r="B20" s="634" t="s">
        <v>974</v>
      </c>
      <c r="C20" s="635" t="s">
        <v>975</v>
      </c>
    </row>
    <row r="21" spans="1:3" ht="96.6">
      <c r="A21" s="14">
        <v>4</v>
      </c>
      <c r="B21" s="634" t="s">
        <v>976</v>
      </c>
      <c r="C21" s="635" t="s">
        <v>977</v>
      </c>
    </row>
    <row r="22" spans="1:3" ht="69">
      <c r="A22" s="14">
        <v>5</v>
      </c>
      <c r="B22" s="634" t="s">
        <v>978</v>
      </c>
      <c r="C22" s="635" t="s">
        <v>979</v>
      </c>
    </row>
    <row r="23" spans="1:3">
      <c r="A23" s="14">
        <v>6</v>
      </c>
      <c r="B23" s="634">
        <v>0</v>
      </c>
      <c r="C23" s="635">
        <v>0</v>
      </c>
    </row>
    <row r="24" spans="1:3">
      <c r="A24" s="14">
        <v>7</v>
      </c>
      <c r="B24" s="634">
        <v>0</v>
      </c>
      <c r="C24" s="635">
        <v>0</v>
      </c>
    </row>
    <row r="25" spans="1:3">
      <c r="A25" s="14">
        <v>8</v>
      </c>
      <c r="B25" s="634">
        <v>0</v>
      </c>
      <c r="C25" s="635">
        <v>0</v>
      </c>
    </row>
    <row r="26" spans="1:3">
      <c r="A26" s="14">
        <v>9</v>
      </c>
      <c r="B26" s="634">
        <v>0</v>
      </c>
      <c r="C26" s="635">
        <v>0</v>
      </c>
    </row>
    <row r="27" spans="1:3" ht="15.75" customHeight="1">
      <c r="A27" s="14">
        <v>10</v>
      </c>
      <c r="B27" s="634">
        <v>0</v>
      </c>
      <c r="C27" s="635">
        <v>0</v>
      </c>
    </row>
    <row r="28" spans="1:3" ht="15.75" customHeight="1">
      <c r="A28" s="14"/>
      <c r="B28" s="26"/>
      <c r="C28" s="27"/>
    </row>
    <row r="29" spans="1:3" ht="30" customHeight="1">
      <c r="A29" s="14"/>
      <c r="B29" s="799" t="s">
        <v>94</v>
      </c>
      <c r="C29" s="800"/>
    </row>
    <row r="30" spans="1:3" ht="15">
      <c r="A30" s="14">
        <v>1</v>
      </c>
      <c r="B30" s="31" t="s">
        <v>980</v>
      </c>
      <c r="C30" s="637">
        <v>1</v>
      </c>
    </row>
    <row r="31" spans="1:3" ht="15.75" customHeight="1">
      <c r="A31" s="14"/>
      <c r="B31" s="31"/>
      <c r="C31" s="32"/>
    </row>
    <row r="32" spans="1:3" ht="29.25" customHeight="1">
      <c r="A32" s="14"/>
      <c r="B32" s="799" t="s">
        <v>174</v>
      </c>
      <c r="C32" s="800"/>
    </row>
    <row r="33" spans="1:3" ht="15">
      <c r="A33" s="14">
        <v>1</v>
      </c>
      <c r="B33" s="31" t="s">
        <v>981</v>
      </c>
      <c r="C33" s="640">
        <v>0.3476048699771862</v>
      </c>
    </row>
    <row r="34" spans="1:3" ht="15">
      <c r="A34" s="638">
        <v>2</v>
      </c>
      <c r="B34" s="636" t="s">
        <v>982</v>
      </c>
      <c r="C34" s="641">
        <v>0.3476048699771862</v>
      </c>
    </row>
    <row r="35" spans="1:3" ht="15.6" thickBot="1">
      <c r="A35" s="639">
        <v>3</v>
      </c>
      <c r="B35" s="33" t="s">
        <v>983</v>
      </c>
      <c r="C35" s="642">
        <v>0.28535782674994764</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21" activePane="bottomRight" state="frozen"/>
      <selection activeCell="C67" sqref="C67"/>
      <selection pane="topRight" activeCell="C67" sqref="C67"/>
      <selection pane="bottomLeft" activeCell="C67" sqref="C67"/>
      <selection pane="bottomRight" activeCell="C67" sqref="C67"/>
    </sheetView>
  </sheetViews>
  <sheetFormatPr defaultRowHeight="14.4"/>
  <cols>
    <col min="1" max="1" width="9.5546875" style="2" bestFit="1" customWidth="1"/>
    <col min="2" max="2" width="47.5546875" style="2" customWidth="1"/>
    <col min="3" max="3" width="28" style="2" customWidth="1"/>
    <col min="4" max="4" width="25.5546875" style="2" customWidth="1"/>
    <col min="5" max="5" width="18.88671875" style="2" customWidth="1"/>
    <col min="6" max="6" width="12" bestFit="1" customWidth="1"/>
    <col min="7" max="7" width="12.5546875" bestFit="1" customWidth="1"/>
  </cols>
  <sheetData>
    <row r="1" spans="1:7">
      <c r="A1" s="16" t="s">
        <v>108</v>
      </c>
      <c r="B1" s="15" t="str">
        <f>Info!C2</f>
        <v>სს "ხალიკ ბანკი საქართველო"</v>
      </c>
    </row>
    <row r="2" spans="1:7" s="20" customFormat="1" ht="15.75" customHeight="1">
      <c r="A2" s="20" t="s">
        <v>109</v>
      </c>
      <c r="B2" s="303">
        <f>'1. key ratios'!B2</f>
        <v>45473</v>
      </c>
    </row>
    <row r="3" spans="1:7" s="20" customFormat="1" ht="15.75" customHeight="1"/>
    <row r="4" spans="1:7" s="20" customFormat="1" ht="15.75" customHeight="1" thickBot="1">
      <c r="A4" s="160" t="s">
        <v>255</v>
      </c>
      <c r="B4" s="161" t="s">
        <v>168</v>
      </c>
      <c r="C4" s="126"/>
      <c r="D4" s="126"/>
      <c r="E4" s="127" t="s">
        <v>87</v>
      </c>
    </row>
    <row r="5" spans="1:7" s="79" customFormat="1" ht="17.399999999999999" customHeight="1">
      <c r="A5" s="217"/>
      <c r="B5" s="218"/>
      <c r="C5" s="125" t="s">
        <v>0</v>
      </c>
      <c r="D5" s="125" t="s">
        <v>1</v>
      </c>
      <c r="E5" s="219" t="s">
        <v>2</v>
      </c>
    </row>
    <row r="6" spans="1:7" s="93" customFormat="1" ht="14.4" customHeight="1">
      <c r="A6" s="220"/>
      <c r="B6" s="801" t="s">
        <v>144</v>
      </c>
      <c r="C6" s="801" t="s">
        <v>856</v>
      </c>
      <c r="D6" s="802" t="s">
        <v>143</v>
      </c>
      <c r="E6" s="803"/>
      <c r="G6"/>
    </row>
    <row r="7" spans="1:7" s="93" customFormat="1" ht="99.6" customHeight="1">
      <c r="A7" s="220"/>
      <c r="B7" s="801"/>
      <c r="C7" s="801"/>
      <c r="D7" s="215" t="s">
        <v>142</v>
      </c>
      <c r="E7" s="216" t="s">
        <v>353</v>
      </c>
      <c r="G7"/>
    </row>
    <row r="8" spans="1:7" s="93" customFormat="1" ht="22.5" customHeight="1">
      <c r="A8" s="424">
        <v>1</v>
      </c>
      <c r="B8" s="368" t="s">
        <v>843</v>
      </c>
      <c r="C8" s="646">
        <f>SUM(C9:C11)</f>
        <v>125261505.28</v>
      </c>
      <c r="D8" s="646">
        <f t="shared" ref="D8:E8" si="0">SUM(D9:D11)</f>
        <v>0</v>
      </c>
      <c r="E8" s="646">
        <f t="shared" si="0"/>
        <v>125261505.28</v>
      </c>
      <c r="G8"/>
    </row>
    <row r="9" spans="1:7" s="93" customFormat="1">
      <c r="A9" s="424">
        <v>1.1000000000000001</v>
      </c>
      <c r="B9" s="369" t="s">
        <v>96</v>
      </c>
      <c r="C9" s="646">
        <v>16164604.550000001</v>
      </c>
      <c r="D9" s="646">
        <v>0</v>
      </c>
      <c r="E9" s="646">
        <v>16164604.550000001</v>
      </c>
      <c r="G9"/>
    </row>
    <row r="10" spans="1:7" s="93" customFormat="1">
      <c r="A10" s="424">
        <v>1.2</v>
      </c>
      <c r="B10" s="369" t="s">
        <v>97</v>
      </c>
      <c r="C10" s="646">
        <v>2673917.71</v>
      </c>
      <c r="D10" s="646">
        <v>0</v>
      </c>
      <c r="E10" s="646">
        <v>2673917.71</v>
      </c>
      <c r="G10"/>
    </row>
    <row r="11" spans="1:7" s="93" customFormat="1">
      <c r="A11" s="424">
        <v>1.3</v>
      </c>
      <c r="B11" s="369" t="s">
        <v>98</v>
      </c>
      <c r="C11" s="646">
        <v>106422983.02</v>
      </c>
      <c r="D11" s="646">
        <v>0</v>
      </c>
      <c r="E11" s="646">
        <v>106422983.02</v>
      </c>
      <c r="G11"/>
    </row>
    <row r="12" spans="1:7" s="93" customFormat="1">
      <c r="A12" s="424">
        <v>2</v>
      </c>
      <c r="B12" s="370" t="s">
        <v>730</v>
      </c>
      <c r="C12" s="646">
        <v>2133469.3199999998</v>
      </c>
      <c r="D12" s="646">
        <v>0</v>
      </c>
      <c r="E12" s="646">
        <v>2133469.3199999998</v>
      </c>
      <c r="G12"/>
    </row>
    <row r="13" spans="1:7" s="93" customFormat="1">
      <c r="A13" s="424">
        <v>2.1</v>
      </c>
      <c r="B13" s="371" t="s">
        <v>731</v>
      </c>
      <c r="C13" s="646">
        <v>0</v>
      </c>
      <c r="D13" s="646">
        <v>0</v>
      </c>
      <c r="E13" s="646">
        <v>0</v>
      </c>
      <c r="G13"/>
    </row>
    <row r="14" spans="1:7" s="93" customFormat="1" ht="33.9" customHeight="1">
      <c r="A14" s="424">
        <v>3</v>
      </c>
      <c r="B14" s="372" t="s">
        <v>732</v>
      </c>
      <c r="C14" s="646">
        <v>0</v>
      </c>
      <c r="D14" s="646">
        <v>0</v>
      </c>
      <c r="E14" s="646">
        <v>0</v>
      </c>
      <c r="G14"/>
    </row>
    <row r="15" spans="1:7" s="93" customFormat="1" ht="32.4" customHeight="1">
      <c r="A15" s="424">
        <v>4</v>
      </c>
      <c r="B15" s="373" t="s">
        <v>733</v>
      </c>
      <c r="C15" s="646">
        <v>0</v>
      </c>
      <c r="D15" s="646">
        <v>0</v>
      </c>
      <c r="E15" s="646">
        <v>0</v>
      </c>
      <c r="G15"/>
    </row>
    <row r="16" spans="1:7" s="93" customFormat="1" ht="23.1" customHeight="1">
      <c r="A16" s="424">
        <v>5</v>
      </c>
      <c r="B16" s="373" t="s">
        <v>734</v>
      </c>
      <c r="C16" s="646">
        <f>SUM(C17:C19)</f>
        <v>54000</v>
      </c>
      <c r="D16" s="646">
        <f t="shared" ref="D16:E16" si="1">SUM(D17:D19)</f>
        <v>0</v>
      </c>
      <c r="E16" s="646">
        <f t="shared" si="1"/>
        <v>54000</v>
      </c>
      <c r="G16"/>
    </row>
    <row r="17" spans="1:7" s="93" customFormat="1">
      <c r="A17" s="424">
        <v>5.0999999999999996</v>
      </c>
      <c r="B17" s="374" t="s">
        <v>735</v>
      </c>
      <c r="C17" s="646">
        <v>54000</v>
      </c>
      <c r="D17" s="646">
        <v>0</v>
      </c>
      <c r="E17" s="646">
        <v>54000</v>
      </c>
      <c r="G17"/>
    </row>
    <row r="18" spans="1:7" s="93" customFormat="1">
      <c r="A18" s="424">
        <v>5.2</v>
      </c>
      <c r="B18" s="374" t="s">
        <v>569</v>
      </c>
      <c r="C18" s="646">
        <v>0</v>
      </c>
      <c r="D18" s="646">
        <v>0</v>
      </c>
      <c r="E18" s="646">
        <v>0</v>
      </c>
      <c r="G18"/>
    </row>
    <row r="19" spans="1:7" s="93" customFormat="1">
      <c r="A19" s="424">
        <v>5.3</v>
      </c>
      <c r="B19" s="374" t="s">
        <v>736</v>
      </c>
      <c r="C19" s="646">
        <v>0</v>
      </c>
      <c r="D19" s="646">
        <v>0</v>
      </c>
      <c r="E19" s="646">
        <v>0</v>
      </c>
      <c r="G19"/>
    </row>
    <row r="20" spans="1:7" s="93" customFormat="1" ht="20.399999999999999">
      <c r="A20" s="424">
        <v>6</v>
      </c>
      <c r="B20" s="372" t="s">
        <v>737</v>
      </c>
      <c r="C20" s="646">
        <f>SUM(C21:C22)</f>
        <v>734643421.40118086</v>
      </c>
      <c r="D20" s="646">
        <f t="shared" ref="D20:E20" si="2">SUM(D21:D22)</f>
        <v>0</v>
      </c>
      <c r="E20" s="646">
        <f t="shared" si="2"/>
        <v>734643421.40118086</v>
      </c>
      <c r="G20"/>
    </row>
    <row r="21" spans="1:7">
      <c r="A21" s="424">
        <v>6.1</v>
      </c>
      <c r="B21" s="374" t="s">
        <v>569</v>
      </c>
      <c r="C21" s="321">
        <v>12116896.75</v>
      </c>
      <c r="D21" s="321">
        <v>0</v>
      </c>
      <c r="E21" s="321">
        <v>12116896.75</v>
      </c>
    </row>
    <row r="22" spans="1:7">
      <c r="A22" s="424">
        <v>6.2</v>
      </c>
      <c r="B22" s="374" t="s">
        <v>736</v>
      </c>
      <c r="C22" s="321">
        <v>722526524.65118086</v>
      </c>
      <c r="D22" s="321">
        <v>0</v>
      </c>
      <c r="E22" s="321">
        <v>722526524.65118086</v>
      </c>
    </row>
    <row r="23" spans="1:7" ht="20.399999999999999">
      <c r="A23" s="424">
        <v>7</v>
      </c>
      <c r="B23" s="375" t="s">
        <v>738</v>
      </c>
      <c r="C23" s="647">
        <v>0</v>
      </c>
      <c r="D23" s="647">
        <v>0</v>
      </c>
      <c r="E23" s="647">
        <v>0</v>
      </c>
    </row>
    <row r="24" spans="1:7" ht="20.399999999999999">
      <c r="A24" s="424">
        <v>8</v>
      </c>
      <c r="B24" s="376" t="s">
        <v>739</v>
      </c>
      <c r="C24" s="647">
        <v>0</v>
      </c>
      <c r="D24" s="647">
        <v>0</v>
      </c>
      <c r="E24" s="647">
        <v>0</v>
      </c>
    </row>
    <row r="25" spans="1:7">
      <c r="A25" s="424">
        <v>9</v>
      </c>
      <c r="B25" s="373" t="s">
        <v>740</v>
      </c>
      <c r="C25" s="647">
        <f>SUM(C26:C27)</f>
        <v>16187995.27</v>
      </c>
      <c r="D25" s="647">
        <f t="shared" ref="D25:E25" si="3">SUM(D26:D27)</f>
        <v>0</v>
      </c>
      <c r="E25" s="647">
        <f t="shared" si="3"/>
        <v>16187995.27</v>
      </c>
    </row>
    <row r="26" spans="1:7">
      <c r="A26" s="424">
        <v>9.1</v>
      </c>
      <c r="B26" s="377" t="s">
        <v>741</v>
      </c>
      <c r="C26" s="647">
        <v>16187995.27</v>
      </c>
      <c r="D26" s="647">
        <v>0</v>
      </c>
      <c r="E26" s="647">
        <v>16187995.27</v>
      </c>
    </row>
    <row r="27" spans="1:7">
      <c r="A27" s="424">
        <v>9.1999999999999993</v>
      </c>
      <c r="B27" s="377" t="s">
        <v>742</v>
      </c>
      <c r="C27" s="647">
        <v>0</v>
      </c>
      <c r="D27" s="647">
        <v>0</v>
      </c>
      <c r="E27" s="647">
        <v>0</v>
      </c>
    </row>
    <row r="28" spans="1:7">
      <c r="A28" s="424">
        <v>10</v>
      </c>
      <c r="B28" s="373" t="s">
        <v>36</v>
      </c>
      <c r="C28" s="647">
        <f>SUM(C29:C30)</f>
        <v>5229112.93</v>
      </c>
      <c r="D28" s="647">
        <f t="shared" ref="D28:E28" si="4">SUM(D29:D30)</f>
        <v>5229112.93</v>
      </c>
      <c r="E28" s="647">
        <f t="shared" si="4"/>
        <v>0</v>
      </c>
    </row>
    <row r="29" spans="1:7">
      <c r="A29" s="424">
        <v>10.1</v>
      </c>
      <c r="B29" s="377" t="s">
        <v>743</v>
      </c>
      <c r="C29" s="647">
        <v>0</v>
      </c>
      <c r="D29" s="647">
        <v>0</v>
      </c>
      <c r="E29" s="647">
        <v>0</v>
      </c>
    </row>
    <row r="30" spans="1:7">
      <c r="A30" s="424">
        <v>10.199999999999999</v>
      </c>
      <c r="B30" s="377" t="s">
        <v>744</v>
      </c>
      <c r="C30" s="647">
        <v>5229112.93</v>
      </c>
      <c r="D30" s="647">
        <v>5229112.93</v>
      </c>
      <c r="E30" s="647">
        <v>0</v>
      </c>
    </row>
    <row r="31" spans="1:7">
      <c r="A31" s="424">
        <v>11</v>
      </c>
      <c r="B31" s="373" t="s">
        <v>745</v>
      </c>
      <c r="C31" s="647">
        <f>SUM(C32:C33)</f>
        <v>1747295</v>
      </c>
      <c r="D31" s="647">
        <f t="shared" ref="D31:E31" si="5">SUM(D32:D33)</f>
        <v>0</v>
      </c>
      <c r="E31" s="647">
        <f t="shared" si="5"/>
        <v>1747295</v>
      </c>
    </row>
    <row r="32" spans="1:7">
      <c r="A32" s="424">
        <v>11.1</v>
      </c>
      <c r="B32" s="377" t="s">
        <v>746</v>
      </c>
      <c r="C32" s="647">
        <v>1747295</v>
      </c>
      <c r="D32" s="647">
        <v>0</v>
      </c>
      <c r="E32" s="647">
        <v>1747295</v>
      </c>
    </row>
    <row r="33" spans="1:7">
      <c r="A33" s="424">
        <v>11.2</v>
      </c>
      <c r="B33" s="377" t="s">
        <v>747</v>
      </c>
      <c r="C33" s="647">
        <v>0</v>
      </c>
      <c r="D33" s="647">
        <v>0</v>
      </c>
      <c r="E33" s="647">
        <v>0</v>
      </c>
    </row>
    <row r="34" spans="1:7">
      <c r="A34" s="424">
        <v>13</v>
      </c>
      <c r="B34" s="373" t="s">
        <v>99</v>
      </c>
      <c r="C34" s="321">
        <v>22716853.859999999</v>
      </c>
      <c r="D34" s="321">
        <v>0</v>
      </c>
      <c r="E34" s="321">
        <v>22716853.859999999</v>
      </c>
    </row>
    <row r="35" spans="1:7">
      <c r="A35" s="424">
        <v>13.1</v>
      </c>
      <c r="B35" s="378" t="s">
        <v>748</v>
      </c>
      <c r="C35" s="321">
        <v>0</v>
      </c>
      <c r="D35" s="321">
        <v>0</v>
      </c>
      <c r="E35" s="321">
        <v>0</v>
      </c>
    </row>
    <row r="36" spans="1:7">
      <c r="A36" s="424">
        <v>13.2</v>
      </c>
      <c r="B36" s="378" t="s">
        <v>749</v>
      </c>
      <c r="C36" s="321">
        <v>0</v>
      </c>
      <c r="D36" s="321">
        <v>0</v>
      </c>
      <c r="E36" s="321">
        <v>0</v>
      </c>
    </row>
    <row r="37" spans="1:7" ht="42" thickBot="1">
      <c r="A37" s="221"/>
      <c r="B37" s="222" t="s">
        <v>320</v>
      </c>
      <c r="C37" s="648">
        <f>SUM(C8,C12,C14,C15,C16,C20,C23,C24,C25,C28,C31,C34)</f>
        <v>907973653.06118083</v>
      </c>
      <c r="D37" s="648">
        <f t="shared" ref="D37:E37" si="6">SUM(D8,D12,D14,D15,D16,D20,D23,D24,D25,D28,D31,D34)</f>
        <v>5229112.93</v>
      </c>
      <c r="E37" s="648">
        <f t="shared" si="6"/>
        <v>902744540.13118088</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8" activePane="bottomRight" state="frozen"/>
      <selection activeCell="C67" sqref="C67"/>
      <selection pane="topRight" activeCell="C67" sqref="C67"/>
      <selection pane="bottomLeft" activeCell="C67" sqref="C67"/>
      <selection pane="bottomRight" activeCell="C67" sqref="C67"/>
    </sheetView>
  </sheetViews>
  <sheetFormatPr defaultRowHeight="14.4" outlineLevelRow="1"/>
  <cols>
    <col min="1" max="1" width="9.5546875" style="2" bestFit="1" customWidth="1"/>
    <col min="2" max="2" width="114.33203125" style="2"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6" t="s">
        <v>108</v>
      </c>
      <c r="B1" s="15" t="str">
        <f>Info!C2</f>
        <v>სს "ხალიკ ბანკი საქართველო"</v>
      </c>
    </row>
    <row r="2" spans="1:6" s="20" customFormat="1" ht="15.75" customHeight="1">
      <c r="A2" s="20" t="s">
        <v>109</v>
      </c>
      <c r="B2" s="303">
        <f>'1. key ratios'!B2</f>
        <v>45473</v>
      </c>
      <c r="C2"/>
      <c r="D2"/>
      <c r="E2"/>
      <c r="F2"/>
    </row>
    <row r="3" spans="1:6" s="20" customFormat="1" ht="15.75" customHeight="1">
      <c r="C3"/>
      <c r="D3"/>
      <c r="E3"/>
      <c r="F3"/>
    </row>
    <row r="4" spans="1:6" s="20" customFormat="1" ht="28.2" thickBot="1">
      <c r="A4" s="20" t="s">
        <v>256</v>
      </c>
      <c r="B4" s="133" t="s">
        <v>171</v>
      </c>
      <c r="C4" s="127" t="s">
        <v>87</v>
      </c>
      <c r="D4"/>
      <c r="E4"/>
      <c r="F4"/>
    </row>
    <row r="5" spans="1:6" ht="27.6">
      <c r="A5" s="128">
        <v>1</v>
      </c>
      <c r="B5" s="129" t="s">
        <v>727</v>
      </c>
      <c r="C5" s="166">
        <f>'7. LI1'!E37</f>
        <v>902744540.13118088</v>
      </c>
    </row>
    <row r="6" spans="1:6" s="118" customFormat="1">
      <c r="A6" s="78">
        <v>2.1</v>
      </c>
      <c r="B6" s="135" t="s">
        <v>861</v>
      </c>
      <c r="C6" s="167">
        <v>69216858.729706213</v>
      </c>
    </row>
    <row r="7" spans="1:6" s="4" customFormat="1" ht="27.6" outlineLevel="1">
      <c r="A7" s="134">
        <v>2.2000000000000002</v>
      </c>
      <c r="B7" s="130" t="s">
        <v>862</v>
      </c>
      <c r="C7" s="643">
        <v>68450390.700000003</v>
      </c>
    </row>
    <row r="8" spans="1:6" s="4" customFormat="1" ht="27.6">
      <c r="A8" s="134">
        <v>3</v>
      </c>
      <c r="B8" s="131" t="s">
        <v>728</v>
      </c>
      <c r="C8" s="168">
        <f>SUM(C5:C7)</f>
        <v>1040411789.5608871</v>
      </c>
    </row>
    <row r="9" spans="1:6" s="118" customFormat="1">
      <c r="A9" s="78">
        <v>4</v>
      </c>
      <c r="B9" s="138" t="s">
        <v>169</v>
      </c>
      <c r="C9" s="644">
        <v>0</v>
      </c>
    </row>
    <row r="10" spans="1:6" s="4" customFormat="1" ht="27.6" outlineLevel="1">
      <c r="A10" s="134">
        <v>5.0999999999999996</v>
      </c>
      <c r="B10" s="130" t="s">
        <v>175</v>
      </c>
      <c r="C10" s="643">
        <v>-48640779.82849966</v>
      </c>
    </row>
    <row r="11" spans="1:6" s="4" customFormat="1" ht="27.6" outlineLevel="1">
      <c r="A11" s="134">
        <v>5.2</v>
      </c>
      <c r="B11" s="130" t="s">
        <v>176</v>
      </c>
      <c r="C11" s="643">
        <v>-67081382.886</v>
      </c>
    </row>
    <row r="12" spans="1:6" s="4" customFormat="1">
      <c r="A12" s="134">
        <v>6</v>
      </c>
      <c r="B12" s="136" t="s">
        <v>438</v>
      </c>
      <c r="C12" s="645">
        <v>0</v>
      </c>
    </row>
    <row r="13" spans="1:6" s="4" customFormat="1" ht="15" thickBot="1">
      <c r="A13" s="137">
        <v>7</v>
      </c>
      <c r="B13" s="132" t="s">
        <v>170</v>
      </c>
      <c r="C13" s="169">
        <f>SUM(C8:C12)</f>
        <v>924689626.84638739</v>
      </c>
    </row>
    <row r="15" spans="1:6" ht="27.6">
      <c r="B15" s="22"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2024-07-26T08:26:36Z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