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worksheets/sheet1.xml" ContentType="application/vnd.openxmlformats-officedocument.spreadsheetml.worksheet+xml"/>
  <Override PartName="/xl/worksheets/sheet30.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1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xl/externalLinks/externalLink3.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5" tabRatio="919"/>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22" i="74" l="1"/>
  <c r="H22" i="74" s="1"/>
  <c r="G17" i="94" l="1"/>
  <c r="F17" i="94"/>
  <c r="G63" i="92"/>
  <c r="F63" i="92"/>
  <c r="C22" i="95"/>
  <c r="H21" i="95"/>
  <c r="B1" i="94" l="1"/>
  <c r="B1" i="93"/>
  <c r="B1" i="92"/>
  <c r="B1" i="104" l="1"/>
  <c r="B1" i="103"/>
  <c r="B1" i="102"/>
  <c r="B1" i="101"/>
  <c r="B1" i="100"/>
  <c r="B1" i="99"/>
  <c r="B1" i="98"/>
  <c r="B1" i="97"/>
  <c r="B1" i="96"/>
  <c r="B1" i="95"/>
  <c r="C10" i="99" l="1"/>
  <c r="C18" i="99" s="1"/>
  <c r="C7" i="98"/>
  <c r="D7" i="98"/>
  <c r="C10" i="98"/>
  <c r="C15" i="98" s="1"/>
  <c r="D10" i="98"/>
  <c r="H7" i="97"/>
  <c r="H8" i="97"/>
  <c r="H9" i="97"/>
  <c r="H10" i="97"/>
  <c r="H11" i="97"/>
  <c r="H12" i="97"/>
  <c r="H13" i="97"/>
  <c r="H14" i="97"/>
  <c r="H15" i="97"/>
  <c r="H16" i="97"/>
  <c r="H17" i="97"/>
  <c r="H18" i="97"/>
  <c r="H19" i="97"/>
  <c r="H20" i="97"/>
  <c r="H21" i="97"/>
  <c r="H22" i="97"/>
  <c r="H23" i="97"/>
  <c r="H24" i="97"/>
  <c r="H25" i="97"/>
  <c r="H26" i="97"/>
  <c r="H27" i="97"/>
  <c r="H28" i="97"/>
  <c r="H29" i="97"/>
  <c r="H30" i="97"/>
  <c r="H31" i="97"/>
  <c r="H32" i="97"/>
  <c r="H33" i="97"/>
  <c r="C34" i="97"/>
  <c r="D34" i="97"/>
  <c r="E34" i="97"/>
  <c r="F34" i="97"/>
  <c r="G34" i="97"/>
  <c r="H7" i="96"/>
  <c r="H8" i="96"/>
  <c r="H9" i="96"/>
  <c r="H10" i="96"/>
  <c r="H11" i="96"/>
  <c r="H12" i="96"/>
  <c r="H13" i="96"/>
  <c r="H14" i="96"/>
  <c r="H15" i="96"/>
  <c r="H16" i="96"/>
  <c r="H17" i="96"/>
  <c r="H18" i="96"/>
  <c r="H19" i="96"/>
  <c r="H20" i="96"/>
  <c r="C21" i="96"/>
  <c r="D21" i="96"/>
  <c r="E21" i="96"/>
  <c r="F21" i="96"/>
  <c r="G21" i="96"/>
  <c r="H22" i="96"/>
  <c r="H23" i="96"/>
  <c r="H8" i="95"/>
  <c r="H9" i="95"/>
  <c r="H10" i="95"/>
  <c r="H11" i="95"/>
  <c r="H12" i="95"/>
  <c r="H13" i="95"/>
  <c r="H14" i="95"/>
  <c r="H15" i="95"/>
  <c r="H16" i="95"/>
  <c r="H17" i="95"/>
  <c r="H18" i="95"/>
  <c r="H19" i="95"/>
  <c r="H20" i="95"/>
  <c r="D22" i="95"/>
  <c r="E22" i="95"/>
  <c r="F22" i="95"/>
  <c r="G22" i="95"/>
  <c r="D15" i="98" l="1"/>
  <c r="H34" i="97"/>
  <c r="H21" i="96"/>
  <c r="H22" i="95"/>
  <c r="C62" i="69"/>
  <c r="C67" i="69" s="1"/>
  <c r="C58" i="69"/>
  <c r="C46" i="69"/>
  <c r="C40" i="69"/>
  <c r="C29" i="69"/>
  <c r="C26" i="69"/>
  <c r="C23" i="69"/>
  <c r="C18" i="69"/>
  <c r="C14" i="69"/>
  <c r="C6" i="69"/>
  <c r="D8" i="72"/>
  <c r="E8" i="72"/>
  <c r="D16" i="72"/>
  <c r="E16" i="72"/>
  <c r="D20" i="72"/>
  <c r="E20" i="72"/>
  <c r="D25" i="72"/>
  <c r="E25" i="72"/>
  <c r="D28" i="72"/>
  <c r="E28" i="72"/>
  <c r="D31" i="72"/>
  <c r="E31" i="72"/>
  <c r="C31" i="72"/>
  <c r="C28" i="72"/>
  <c r="C25" i="72"/>
  <c r="C20" i="72"/>
  <c r="C16" i="72"/>
  <c r="C8" i="72"/>
  <c r="C52" i="69" l="1"/>
  <c r="C35" i="69"/>
  <c r="C37" i="72"/>
  <c r="C68" i="69"/>
  <c r="E37" i="72"/>
  <c r="D37" i="72"/>
  <c r="H43" i="94"/>
  <c r="E43" i="94"/>
  <c r="H42" i="94"/>
  <c r="E42" i="94"/>
  <c r="H41" i="94"/>
  <c r="E41" i="94"/>
  <c r="H40" i="94"/>
  <c r="E40" i="94"/>
  <c r="H39" i="94"/>
  <c r="E39" i="94"/>
  <c r="G38" i="94"/>
  <c r="F38" i="94"/>
  <c r="D38" i="94"/>
  <c r="C38" i="94"/>
  <c r="H37" i="94"/>
  <c r="E37" i="94"/>
  <c r="H36" i="94"/>
  <c r="E36" i="94"/>
  <c r="H35" i="94"/>
  <c r="E35" i="94"/>
  <c r="H34" i="94"/>
  <c r="E34" i="94"/>
  <c r="H33" i="94"/>
  <c r="E33" i="94"/>
  <c r="H32" i="94"/>
  <c r="E32" i="94"/>
  <c r="H31" i="94"/>
  <c r="E31" i="94"/>
  <c r="G30" i="94"/>
  <c r="F30" i="94"/>
  <c r="D30" i="94"/>
  <c r="C30" i="94"/>
  <c r="H29" i="94"/>
  <c r="E29" i="94"/>
  <c r="H28" i="94"/>
  <c r="E28" i="94"/>
  <c r="H27" i="94"/>
  <c r="E27" i="94"/>
  <c r="H26" i="94"/>
  <c r="E26" i="94"/>
  <c r="H25" i="94"/>
  <c r="E25" i="94"/>
  <c r="H24" i="94"/>
  <c r="E24" i="94"/>
  <c r="H23" i="94"/>
  <c r="E23" i="94"/>
  <c r="H22" i="94"/>
  <c r="E22" i="94"/>
  <c r="H21" i="94"/>
  <c r="E21" i="94"/>
  <c r="H20" i="94"/>
  <c r="E20" i="94"/>
  <c r="H19" i="94"/>
  <c r="E19" i="94"/>
  <c r="H18" i="94"/>
  <c r="E18" i="94"/>
  <c r="H17" i="94"/>
  <c r="D17" i="94"/>
  <c r="C17" i="94"/>
  <c r="C14" i="94" s="1"/>
  <c r="H16" i="94"/>
  <c r="E16" i="94"/>
  <c r="H15" i="94"/>
  <c r="E15" i="94"/>
  <c r="G14" i="94"/>
  <c r="F14" i="94"/>
  <c r="D14" i="94"/>
  <c r="H13" i="94"/>
  <c r="E13" i="94"/>
  <c r="H12" i="94"/>
  <c r="E12" i="94"/>
  <c r="G11" i="94"/>
  <c r="F11" i="94"/>
  <c r="D11" i="94"/>
  <c r="C11" i="94"/>
  <c r="H10" i="94"/>
  <c r="E10" i="94"/>
  <c r="H9" i="94"/>
  <c r="E9" i="94"/>
  <c r="G8" i="94"/>
  <c r="F8" i="94"/>
  <c r="D8" i="94"/>
  <c r="C8" i="94"/>
  <c r="H7" i="94"/>
  <c r="E7" i="94"/>
  <c r="H6" i="94"/>
  <c r="E6" i="94"/>
  <c r="H44" i="93"/>
  <c r="E44" i="93"/>
  <c r="H42" i="93"/>
  <c r="E42" i="93"/>
  <c r="H41" i="93"/>
  <c r="E41" i="93"/>
  <c r="H40" i="93"/>
  <c r="E40" i="93"/>
  <c r="H39" i="93"/>
  <c r="E39" i="93"/>
  <c r="H38" i="93"/>
  <c r="E38" i="93"/>
  <c r="G37" i="93"/>
  <c r="F37" i="93"/>
  <c r="D37" i="93"/>
  <c r="C37" i="93"/>
  <c r="E37" i="93" s="1"/>
  <c r="H36" i="93"/>
  <c r="E36" i="93"/>
  <c r="H35" i="93"/>
  <c r="E35" i="93"/>
  <c r="G34" i="93"/>
  <c r="F34" i="93"/>
  <c r="H34" i="93" s="1"/>
  <c r="D34" i="93"/>
  <c r="C34" i="93"/>
  <c r="H33" i="93"/>
  <c r="E33" i="93"/>
  <c r="H32" i="93"/>
  <c r="E32" i="93"/>
  <c r="H31" i="93"/>
  <c r="E31" i="93"/>
  <c r="H30" i="93"/>
  <c r="E30" i="93"/>
  <c r="G29" i="93"/>
  <c r="F29" i="93"/>
  <c r="H29" i="93" s="1"/>
  <c r="D29" i="93"/>
  <c r="C29" i="93"/>
  <c r="H28" i="93"/>
  <c r="E28" i="93"/>
  <c r="H27" i="93"/>
  <c r="E27" i="93"/>
  <c r="H26" i="93"/>
  <c r="E26" i="93"/>
  <c r="H25" i="93"/>
  <c r="E25" i="93"/>
  <c r="H24" i="93"/>
  <c r="E24" i="93"/>
  <c r="H23" i="93"/>
  <c r="E23" i="93"/>
  <c r="H22" i="93"/>
  <c r="E22" i="93"/>
  <c r="H21" i="93"/>
  <c r="E21" i="93"/>
  <c r="H20" i="93"/>
  <c r="E20" i="93"/>
  <c r="H19" i="93"/>
  <c r="E19" i="93"/>
  <c r="H18" i="93"/>
  <c r="E18" i="93"/>
  <c r="H17" i="93"/>
  <c r="E17" i="93"/>
  <c r="H16" i="93"/>
  <c r="E16" i="93"/>
  <c r="H15" i="93"/>
  <c r="E15" i="93"/>
  <c r="H14" i="93"/>
  <c r="E14" i="93"/>
  <c r="G13" i="93"/>
  <c r="F13" i="93"/>
  <c r="D13" i="93"/>
  <c r="C13" i="93"/>
  <c r="E13" i="93" s="1"/>
  <c r="H12" i="93"/>
  <c r="E12" i="93"/>
  <c r="H11" i="93"/>
  <c r="E11" i="93"/>
  <c r="H10" i="93"/>
  <c r="E10" i="93"/>
  <c r="H9" i="93"/>
  <c r="E9" i="93"/>
  <c r="H8" i="93"/>
  <c r="E8" i="93"/>
  <c r="H7" i="93"/>
  <c r="E7" i="93"/>
  <c r="G6" i="93"/>
  <c r="F6" i="93"/>
  <c r="D6" i="93"/>
  <c r="C6" i="93"/>
  <c r="G68" i="92"/>
  <c r="F68" i="92"/>
  <c r="H67" i="92"/>
  <c r="E67" i="92"/>
  <c r="H66" i="92"/>
  <c r="E66" i="92"/>
  <c r="H65" i="92"/>
  <c r="E65" i="92"/>
  <c r="H64" i="92"/>
  <c r="E64" i="92"/>
  <c r="H63" i="92"/>
  <c r="D63" i="92"/>
  <c r="C63" i="92"/>
  <c r="H62" i="92"/>
  <c r="E62" i="92"/>
  <c r="H61" i="92"/>
  <c r="E61" i="92"/>
  <c r="H60" i="92"/>
  <c r="E60" i="92"/>
  <c r="H59" i="92"/>
  <c r="D59" i="92"/>
  <c r="C59" i="92"/>
  <c r="H58" i="92"/>
  <c r="E58" i="92"/>
  <c r="H57" i="92"/>
  <c r="E57" i="92"/>
  <c r="H56" i="92"/>
  <c r="E56" i="92"/>
  <c r="H55" i="92"/>
  <c r="E55" i="92"/>
  <c r="H52" i="92"/>
  <c r="E52" i="92"/>
  <c r="H51" i="92"/>
  <c r="E51" i="92"/>
  <c r="H50" i="92"/>
  <c r="E50" i="92"/>
  <c r="H49" i="92"/>
  <c r="E49" i="92"/>
  <c r="H48" i="92"/>
  <c r="E48" i="92"/>
  <c r="G47" i="92"/>
  <c r="F47" i="92"/>
  <c r="D47" i="92"/>
  <c r="C47" i="92"/>
  <c r="E47" i="92" s="1"/>
  <c r="H46" i="92"/>
  <c r="E46" i="92"/>
  <c r="H45" i="92"/>
  <c r="E45" i="92"/>
  <c r="H44" i="92"/>
  <c r="E44" i="92"/>
  <c r="H43" i="92"/>
  <c r="E43" i="92"/>
  <c r="H42" i="92"/>
  <c r="E42" i="92"/>
  <c r="G41" i="92"/>
  <c r="G53" i="92" s="1"/>
  <c r="F41" i="92"/>
  <c r="H41" i="92" s="1"/>
  <c r="D41" i="92"/>
  <c r="D53" i="92" s="1"/>
  <c r="C41" i="92"/>
  <c r="H40" i="92"/>
  <c r="E40" i="92"/>
  <c r="H39" i="92"/>
  <c r="E39" i="92"/>
  <c r="H38" i="92"/>
  <c r="E38" i="92"/>
  <c r="H35" i="92"/>
  <c r="E35" i="92"/>
  <c r="H34" i="92"/>
  <c r="E34" i="92"/>
  <c r="H33" i="92"/>
  <c r="E33" i="92"/>
  <c r="H32" i="92"/>
  <c r="E32" i="92"/>
  <c r="H31" i="92"/>
  <c r="E31" i="92"/>
  <c r="G30" i="92"/>
  <c r="F30" i="92"/>
  <c r="D30" i="92"/>
  <c r="C30" i="92"/>
  <c r="E30" i="92" s="1"/>
  <c r="H29" i="92"/>
  <c r="E29" i="92"/>
  <c r="H28" i="92"/>
  <c r="E28" i="92"/>
  <c r="G27" i="92"/>
  <c r="F27" i="92"/>
  <c r="D27" i="92"/>
  <c r="C27" i="92"/>
  <c r="E27" i="92" s="1"/>
  <c r="H26" i="92"/>
  <c r="E26" i="92"/>
  <c r="H25" i="92"/>
  <c r="E25" i="92"/>
  <c r="G24" i="92"/>
  <c r="F24" i="92"/>
  <c r="D24" i="92"/>
  <c r="C24" i="92"/>
  <c r="H23" i="92"/>
  <c r="E23" i="92"/>
  <c r="H22" i="92"/>
  <c r="E22" i="92"/>
  <c r="H21" i="92"/>
  <c r="E21" i="92"/>
  <c r="H20" i="92"/>
  <c r="E20" i="92"/>
  <c r="G19" i="92"/>
  <c r="F19" i="92"/>
  <c r="H19" i="92" s="1"/>
  <c r="D19" i="92"/>
  <c r="C19" i="92"/>
  <c r="H18" i="92"/>
  <c r="E18" i="92"/>
  <c r="H17" i="92"/>
  <c r="E17" i="92"/>
  <c r="H16" i="92"/>
  <c r="E16" i="92"/>
  <c r="G15" i="92"/>
  <c r="F15" i="92"/>
  <c r="D15" i="92"/>
  <c r="C15" i="92"/>
  <c r="H14" i="92"/>
  <c r="E14" i="92"/>
  <c r="H13" i="92"/>
  <c r="E13" i="92"/>
  <c r="H12" i="92"/>
  <c r="E12" i="92"/>
  <c r="H11" i="92"/>
  <c r="E11" i="92"/>
  <c r="H10" i="92"/>
  <c r="E10" i="92"/>
  <c r="H9" i="92"/>
  <c r="E9" i="92"/>
  <c r="H8" i="92"/>
  <c r="E8" i="92"/>
  <c r="G7" i="92"/>
  <c r="F7" i="92"/>
  <c r="D7" i="92"/>
  <c r="C7" i="92"/>
  <c r="C36" i="92" s="1"/>
  <c r="H15" i="92" l="1"/>
  <c r="C43" i="93"/>
  <c r="C45" i="93" s="1"/>
  <c r="E24" i="92"/>
  <c r="C68" i="92"/>
  <c r="E29" i="93"/>
  <c r="E34" i="93"/>
  <c r="E38" i="94"/>
  <c r="H13" i="93"/>
  <c r="G69" i="92"/>
  <c r="D36" i="92"/>
  <c r="E36" i="92" s="1"/>
  <c r="D68" i="92"/>
  <c r="H7" i="92"/>
  <c r="E15" i="92"/>
  <c r="H27" i="92"/>
  <c r="E19" i="92"/>
  <c r="H30" i="94"/>
  <c r="H37" i="93"/>
  <c r="G43" i="93"/>
  <c r="G45" i="93" s="1"/>
  <c r="F43" i="93"/>
  <c r="F45" i="93" s="1"/>
  <c r="E6" i="93"/>
  <c r="E63" i="92"/>
  <c r="E59" i="92"/>
  <c r="H47" i="92"/>
  <c r="E41" i="92"/>
  <c r="H30" i="92"/>
  <c r="G36" i="92"/>
  <c r="F36" i="92"/>
  <c r="H8" i="94"/>
  <c r="E8" i="94"/>
  <c r="E14" i="94"/>
  <c r="H38" i="94"/>
  <c r="E30" i="94"/>
  <c r="E11" i="94"/>
  <c r="E17" i="94"/>
  <c r="H11" i="94"/>
  <c r="H14" i="94"/>
  <c r="H6" i="93"/>
  <c r="D43" i="93"/>
  <c r="D45" i="93" s="1"/>
  <c r="C53" i="92"/>
  <c r="H68" i="92"/>
  <c r="F53" i="92"/>
  <c r="E7" i="92"/>
  <c r="H24" i="92"/>
  <c r="E68" i="92" l="1"/>
  <c r="D69" i="92"/>
  <c r="H36" i="92"/>
  <c r="H53" i="92"/>
  <c r="F69" i="92"/>
  <c r="H69" i="92" s="1"/>
  <c r="H45" i="93"/>
  <c r="H43" i="93"/>
  <c r="E45" i="93"/>
  <c r="E43" i="93"/>
  <c r="C69" i="92"/>
  <c r="E69" i="92" s="1"/>
  <c r="E53" i="92"/>
  <c r="B1" i="80" l="1"/>
  <c r="G33" i="80"/>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F8" i="80"/>
  <c r="E8" i="80"/>
  <c r="D8" i="80"/>
  <c r="C8" i="80"/>
  <c r="G21" i="80" l="1"/>
  <c r="G39" i="80" s="1"/>
  <c r="G6" i="71"/>
  <c r="G13" i="71" s="1"/>
  <c r="F6" i="71"/>
  <c r="F13" i="71" s="1"/>
  <c r="E6" i="71"/>
  <c r="E13" i="71" s="1"/>
  <c r="D6" i="71"/>
  <c r="D13" i="71" s="1"/>
  <c r="C6" i="71"/>
  <c r="C13" i="71" s="1"/>
  <c r="C35" i="79" l="1"/>
  <c r="B1" i="79" l="1"/>
  <c r="B1" i="37"/>
  <c r="B1" i="36"/>
  <c r="B1" i="74"/>
  <c r="B1" i="64"/>
  <c r="B1" i="35"/>
  <c r="B1" i="69"/>
  <c r="B1" i="77"/>
  <c r="B1" i="28"/>
  <c r="B1" i="73"/>
  <c r="B1" i="72"/>
  <c r="B1" i="52"/>
  <c r="B1" i="71"/>
  <c r="B1" i="6"/>
  <c r="C21" i="77" l="1"/>
  <c r="D16" i="77"/>
  <c r="D17" i="77"/>
  <c r="D15" i="77"/>
  <c r="D12" i="77"/>
  <c r="D13" i="77"/>
  <c r="D11" i="77"/>
  <c r="D8" i="77"/>
  <c r="D9" i="77"/>
  <c r="D7" i="77"/>
  <c r="C20" i="77"/>
  <c r="C19" i="77"/>
  <c r="D21" i="77" l="1"/>
  <c r="D19" i="77"/>
  <c r="D20" i="77"/>
  <c r="C30" i="79"/>
  <c r="C26" i="79"/>
  <c r="C8" i="79"/>
  <c r="H14" i="74"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L21" i="37" s="1"/>
  <c r="J7" i="37"/>
  <c r="I7" i="37"/>
  <c r="H7" i="37"/>
  <c r="G7" i="37"/>
  <c r="F7" i="37"/>
  <c r="F21" i="37" s="1"/>
  <c r="C7" i="37"/>
  <c r="M21" i="37" l="1"/>
  <c r="G21" i="37"/>
  <c r="H21" i="37"/>
  <c r="I21" i="37"/>
  <c r="J21" i="37"/>
  <c r="N14" i="37"/>
  <c r="E14" i="37"/>
  <c r="E7" i="37"/>
  <c r="C21" i="37"/>
  <c r="N8" i="37"/>
  <c r="E21" i="37" l="1"/>
  <c r="C12" i="79" s="1"/>
  <c r="C18" i="79" s="1"/>
  <c r="C36" i="79" s="1"/>
  <c r="C38" i="79" s="1"/>
  <c r="N7" i="37"/>
  <c r="N21" i="37" s="1"/>
  <c r="K7" i="37"/>
  <c r="K21" i="37" s="1"/>
  <c r="C5" i="73" l="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H8" i="74"/>
  <c r="V7" i="64" l="1"/>
  <c r="H13" i="74"/>
  <c r="H15" i="74"/>
  <c r="H17" i="74"/>
  <c r="H21" i="74"/>
  <c r="T21" i="64" l="1"/>
  <c r="U21" i="64"/>
  <c r="V9" i="64"/>
  <c r="D22" i="74" l="1"/>
  <c r="E22" i="74"/>
  <c r="C8" i="73" l="1"/>
  <c r="C13" i="73" s="1"/>
  <c r="C44" i="28"/>
  <c r="C32" i="28" l="1"/>
  <c r="C31"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8" i="28" l="1"/>
  <c r="C53" i="28" s="1"/>
  <c r="C36" i="28"/>
  <c r="C42" i="28" s="1"/>
  <c r="C12" i="28"/>
  <c r="C6" i="28" l="1"/>
  <c r="C29" i="28" s="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K5" i="6" s="1"/>
  <c r="B2" i="71"/>
  <c r="G5" i="71" s="1"/>
  <c r="E5" i="6"/>
  <c r="J5" i="6" s="1"/>
  <c r="D5" i="6"/>
  <c r="I5" i="6"/>
  <c r="G5" i="6"/>
  <c r="L5" i="6"/>
  <c r="C5" i="71" l="1"/>
  <c r="E5" i="71"/>
  <c r="F5" i="71"/>
  <c r="D5" i="7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3">
    <s v="ThisWorkbookDataModel"/>
    <s v="{[პოზიცია_NBG].[BALANCE_ACC].&amp;[6.312E3],[პოზიცია_NBG].[BALANCE_ACC].&amp;[6.362E3]}"/>
    <s v="[TLOAN_PORT].[Currency_new_loan].&amp;[FX]"/>
  </metadataStrings>
  <mdxMetadata count="1">
    <mdx n="0" f="v">
      <t c="2" fi="0">
        <n x="1" s="1"/>
        <n x="2"/>
      </t>
    </mdx>
  </mdxMetadata>
  <valueMetadata count="1">
    <bk>
      <rc t="1" v="0"/>
    </bk>
  </valueMetadata>
</metadata>
</file>

<file path=xl/sharedStrings.xml><?xml version="1.0" encoding="utf-8"?>
<sst xmlns="http://schemas.openxmlformats.org/spreadsheetml/2006/main" count="1583" uniqueCount="984">
  <si>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</si>
  <si>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</si>
  <si>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</si>
  <si>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</si>
  <si>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</si>
  <si>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</si>
  <si>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</si>
  <si>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</si>
  <si>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</si>
  <si>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</si>
  <si>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</si>
  <si>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</si>
  <si>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</si>
  <si>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</si>
  <si>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</si>
  <si>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</si>
  <si>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</si>
  <si>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</si>
  <si>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</si>
  <si>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</si>
  <si>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</si>
  <si>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</si>
  <si>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</si>
  <si>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</si>
  <si>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</si>
  <si>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</si>
  <si>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</si>
  <si>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</si>
  <si>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</si>
  <si>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</si>
  <si>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</si>
  <si>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</si>
  <si>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</si>
  <si>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</si>
  <si>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</si>
  <si>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</si>
  <si>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</si>
  <si>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</si>
  <si>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</si>
  <si>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</si>
  <si>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</si>
  <si>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</si>
  <si>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</si>
  <si>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</si>
  <si>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</si>
  <si>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</si>
  <si>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</si>
  <si>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</si>
  <si>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</si>
  <si>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</si>
  <si>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</si>
  <si>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</si>
  <si>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</si>
  <si>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</si>
  <si>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</si>
  <si>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</si>
  <si>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</si>
  <si>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</si>
  <si>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</si>
  <si>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</si>
  <si>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</si>
  <si>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</si>
  <si>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</si>
  <si>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</si>
  <si>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</si>
  <si>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</si>
  <si>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</si>
  <si>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</si>
  <si>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</si>
  <si>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</si>
  <si>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</si>
  <si>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</si>
  <si>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</si>
  <si>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</si>
  <si>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</si>
  <si>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</si>
  <si>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</si>
  <si>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</si>
  <si>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</si>
  <si>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</si>
  <si>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</si>
  <si>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</si>
  <si>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</si>
  <si>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</si>
  <si>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</si>
  <si>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</si>
  <si>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</si>
  <si>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</si>
  <si>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</si>
  <si>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</si>
  <si>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</si>
  <si>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</si>
  <si>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</si>
  <si>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</si>
  <si>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</si>
  <si>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</si>
  <si>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</si>
  <si>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</si>
  <si>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</si>
  <si>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</si>
  <si>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</si>
  <si>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</si>
  <si>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</si>
  <si>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</si>
  <si>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</si>
  <si>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</si>
  <si>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</si>
  <si>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</si>
  <si>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</si>
  <si>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</si>
  <si>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</si>
  <si>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</si>
  <si>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</si>
  <si>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</si>
  <si>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</si>
  <si>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</si>
  <si>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</si>
  <si>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</si>
  <si>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</si>
  <si>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</si>
  <si>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</si>
  <si>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</si>
  <si>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</si>
  <si>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</si>
  <si>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</si>
  <si>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</si>
  <si>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</si>
  <si>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</si>
  <si>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</si>
  <si>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</si>
  <si>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</si>
  <si>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</si>
  <si>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</si>
  <si>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</si>
  <si>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</si>
  <si>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</si>
  <si>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</si>
  <si>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</si>
  <si>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</si>
  <si>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</si>
  <si>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</si>
  <si>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</si>
  <si>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</si>
  <si>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</si>
  <si>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</si>
  <si>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</si>
  <si>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</si>
  <si>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</si>
  <si>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</si>
  <si>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</si>
  <si>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</si>
  <si>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</si>
  <si>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</si>
  <si>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</si>
  <si>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</si>
  <si>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</si>
  <si>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</si>
  <si>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</si>
  <si>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</si>
  <si>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</si>
  <si>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</si>
  <si>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</si>
  <si>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</si>
  <si>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</si>
  <si>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</si>
  <si>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</si>
  <si>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</si>
  <si>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</si>
  <si>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</si>
  <si>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</si>
  <si>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</si>
  <si>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</si>
  <si>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</si>
  <si>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</si>
  <si>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</si>
  <si>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</si>
  <si>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</si>
  <si>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</si>
  <si>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</si>
  <si>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</si>
  <si>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</si>
  <si>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</si>
  <si>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</si>
  <si>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</si>
  <si>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</si>
  <si>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</si>
  <si>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</si>
  <si>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</si>
  <si>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</si>
  <si>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</si>
  <si>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</si>
  <si>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</si>
  <si>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</si>
  <si>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</si>
  <si>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</si>
  <si>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</si>
  <si>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</si>
  <si>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</si>
  <si>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</si>
  <si>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</si>
  <si>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</si>
  <si>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</si>
  <si>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</si>
  <si>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</si>
  <si>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</si>
  <si>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</si>
  <si>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</si>
  <si>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</si>
  <si>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</si>
  <si>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</si>
  <si>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</si>
  <si>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</si>
  <si>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</si>
  <si>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</si>
  <si>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</si>
  <si>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</si>
  <si>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</si>
  <si>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</si>
  <si>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</si>
  <si>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</si>
  <si>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</si>
  <si>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</si>
  <si>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</si>
  <si>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</si>
  <si>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</si>
  <si>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</si>
  <si>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</si>
  <si>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</si>
  <si>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</si>
  <si>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</si>
  <si>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</si>
  <si>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</si>
  <si>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</si>
  <si>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</si>
  <si>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</si>
  <si>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</si>
  <si>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</si>
  <si>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</si>
  <si>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</si>
  <si>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</si>
  <si>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</si>
  <si>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</si>
  <si>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</si>
  <si>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</si>
  <si>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</si>
  <si>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</si>
  <si>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</si>
  <si>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</si>
  <si>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</si>
  <si>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</si>
  <si>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</si>
  <si>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</si>
  <si>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</si>
  <si>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</si>
  <si>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</si>
  <si>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</si>
  <si>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</si>
  <si>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</si>
  <si>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</si>
  <si>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</si>
  <si>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</si>
  <si>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</si>
  <si>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</si>
  <si>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</si>
  <si>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</si>
  <si>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</si>
  <si>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</si>
  <si>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</si>
  <si>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</si>
  <si>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</si>
  <si>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</si>
  <si>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</si>
  <si>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</si>
  <si>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</si>
  <si>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</si>
  <si>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</si>
  <si>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</si>
  <si>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</si>
  <si>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</si>
  <si>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</si>
  <si>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</si>
  <si>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</si>
  <si>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</si>
  <si>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</si>
  <si>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</si>
  <si>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</si>
  <si>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</si>
  <si>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</si>
  <si>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</si>
  <si>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</si>
  <si>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</si>
  <si>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</si>
  <si>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</si>
  <si>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</si>
  <si>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</si>
  <si>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</si>
  <si>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</si>
  <si>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</si>
  <si>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</si>
  <si>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</si>
  <si>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</si>
  <si>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</si>
  <si>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</si>
  <si>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</si>
  <si>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</si>
  <si>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</si>
  <si>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</si>
  <si>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</si>
  <si>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</si>
  <si>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</si>
  <si>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</si>
  <si>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</si>
  <si>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</si>
  <si>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</si>
  <si>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</si>
  <si>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</si>
  <si>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</si>
  <si>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</si>
  <si>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</si>
  <si>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</si>
  <si>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</si>
  <si>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</si>
  <si>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</si>
  <si>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</si>
  <si>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</si>
  <si>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</si>
  <si>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</si>
  <si>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</si>
  <si>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</si>
  <si>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</si>
  <si>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</si>
  <si>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</si>
  <si>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</si>
  <si>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</si>
  <si>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</si>
  <si>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</si>
  <si>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</si>
  <si>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</si>
  <si>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</si>
  <si>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</si>
  <si>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</si>
  <si>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</si>
  <si>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</si>
  <si>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</si>
  <si>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</si>
  <si>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</si>
  <si>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</si>
  <si>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</si>
  <si>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</si>
  <si>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</si>
  <si>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</si>
  <si>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</si>
  <si>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</si>
  <si>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</si>
  <si>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</si>
  <si>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</si>
  <si>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</si>
  <si>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</si>
  <si>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</si>
  <si>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</si>
  <si>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</si>
  <si>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</si>
  <si>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</si>
  <si>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</si>
  <si>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</si>
  <si>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</si>
  <si>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</si>
  <si>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</si>
  <si>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</si>
  <si>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</si>
  <si>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</si>
  <si>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</si>
  <si>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</si>
  <si>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</si>
  <si>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</si>
  <si>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</si>
  <si>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</si>
  <si>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</si>
  <si>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</si>
  <si>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</si>
  <si>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</si>
  <si>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</si>
  <si>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</si>
  <si>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</si>
  <si>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</si>
  <si>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</si>
  <si>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</si>
  <si>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</si>
  <si>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</si>
  <si>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</si>
  <si>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</si>
  <si>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</si>
  <si>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</si>
  <si>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</si>
  <si>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</si>
  <si>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</si>
  <si>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</si>
  <si>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</si>
  <si>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</si>
  <si>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</si>
  <si>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</si>
  <si>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</si>
  <si>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</si>
  <si>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</si>
  <si>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</si>
  <si>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</si>
  <si>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</si>
  <si>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</si>
  <si>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</si>
  <si>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</si>
  <si>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</si>
  <si>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</si>
  <si>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</si>
  <si>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</si>
  <si>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</si>
  <si>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</si>
  <si>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</si>
  <si>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</si>
  <si>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</si>
  <si>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</si>
  <si>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</si>
  <si>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</si>
  <si>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</si>
  <si>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</si>
  <si>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</si>
  <si>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</si>
  <si>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</si>
  <si>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</si>
  <si>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</si>
  <si>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</si>
  <si>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</si>
  <si>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</si>
  <si>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</si>
  <si>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</si>
  <si>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</si>
  <si>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</si>
  <si>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</si>
  <si>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</si>
  <si>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</si>
  <si>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</si>
  <si>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</si>
  <si>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</si>
  <si>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</si>
  <si>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</si>
  <si>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</si>
  <si>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</si>
  <si>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</si>
  <si>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</si>
  <si>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</si>
  <si>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</si>
  <si>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</si>
  <si>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</si>
  <si>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</si>
  <si>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</si>
  <si>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</si>
  <si>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</si>
  <si>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</si>
  <si>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</si>
  <si>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</si>
  <si>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</si>
  <si>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</si>
  <si>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</si>
  <si>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</si>
  <si>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</si>
  <si>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</si>
  <si>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</si>
  <si>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</si>
  <si>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</si>
  <si>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</si>
  <si>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</si>
  <si>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</si>
  <si>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</si>
  <si>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</si>
  <si>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</si>
  <si>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</si>
  <si>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</si>
  <si>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</si>
  <si>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</si>
  <si>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</si>
  <si>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</si>
  <si>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</si>
  <si>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</si>
  <si>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</si>
  <si>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</si>
  <si>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</si>
  <si>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</si>
  <si>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</si>
  <si>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</si>
  <si>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</si>
  <si>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</si>
  <si>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</si>
  <si>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</si>
  <si>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</si>
  <si>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</si>
  <si>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</si>
  <si>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</si>
  <si>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</si>
  <si>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</si>
  <si>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</si>
  <si>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</si>
  <si>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</si>
  <si>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</si>
  <si>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</si>
  <si>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</si>
  <si>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</si>
  <si>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</si>
  <si>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</si>
  <si>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</si>
  <si>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</si>
  <si>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</si>
  <si>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</si>
  <si>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</si>
  <si>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</si>
  <si>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</si>
  <si>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</si>
  <si>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</si>
  <si>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</si>
  <si>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</si>
  <si>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</si>
  <si>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</si>
  <si>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</si>
  <si>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</si>
  <si>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</si>
  <si>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</si>
  <si>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</si>
  <si>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</si>
  <si>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</si>
  <si>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</si>
  <si>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</si>
  <si>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</si>
  <si>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</si>
  <si>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</si>
  <si>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</si>
  <si>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</si>
  <si>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</si>
  <si>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</si>
  <si>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</si>
  <si>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</si>
  <si>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</si>
  <si>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</si>
  <si>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</si>
  <si>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</si>
  <si>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</si>
  <si>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</si>
  <si>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</si>
  <si>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</si>
  <si>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</si>
  <si>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</si>
  <si>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</si>
  <si>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</si>
  <si>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</si>
  <si>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</si>
  <si>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</si>
  <si>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</si>
  <si>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</si>
  <si>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</si>
  <si>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</si>
  <si>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</si>
  <si>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</si>
  <si>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</si>
  <si>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</si>
  <si>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</si>
  <si>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</si>
  <si>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</si>
  <si>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</si>
  <si>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</si>
  <si>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</si>
  <si>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</si>
  <si>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</si>
  <si>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</si>
  <si>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</si>
  <si>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</si>
  <si>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</si>
  <si>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</si>
  <si>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</si>
  <si>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</si>
  <si>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</si>
  <si>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</si>
  <si>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</si>
  <si>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</si>
  <si>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</si>
  <si>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</si>
  <si>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</si>
  <si>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</si>
  <si>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</si>
  <si>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</si>
  <si>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</si>
  <si>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</si>
  <si>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</si>
  <si>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</si>
  <si>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</si>
  <si>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</si>
  <si>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</si>
  <si>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</si>
  <si>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</si>
  <si>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</si>
  <si>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</si>
  <si>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</si>
  <si>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</si>
  <si>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</si>
  <si>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</si>
  <si>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</si>
  <si>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</si>
  <si>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</si>
  <si>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</si>
  <si>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</si>
  <si>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</si>
  <si>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</si>
  <si>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</si>
  <si>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</si>
  <si>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</si>
  <si>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</si>
  <si>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</si>
  <si>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</si>
  <si>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</si>
  <si>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</si>
  <si>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</si>
  <si>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</si>
  <si>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</si>
  <si>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</si>
  <si>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</si>
  <si>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</si>
  <si>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</si>
  <si>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</si>
  <si>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</si>
  <si>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</si>
  <si>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</si>
  <si>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</si>
  <si>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</si>
  <si>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</si>
  <si>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</si>
  <si>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</si>
  <si>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</si>
  <si>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</si>
  <si>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</si>
  <si>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</si>
  <si>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</si>
  <si>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</si>
  <si>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</si>
  <si>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</si>
  <si>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</si>
  <si>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</si>
  <si>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</si>
  <si>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</si>
  <si>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</si>
  <si>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</si>
  <si>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</si>
  <si>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</si>
  <si>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</si>
  <si>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</si>
  <si>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</si>
  <si>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</si>
  <si>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</si>
  <si>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</si>
  <si>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</si>
  <si>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</si>
  <si>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</si>
  <si>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</si>
  <si>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</si>
  <si>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</si>
  <si>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</si>
  <si>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</si>
  <si>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</si>
  <si>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</si>
  <si>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</si>
  <si>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</si>
  <si>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</si>
  <si>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</si>
  <si>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</si>
  <si>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</si>
  <si>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</si>
  <si>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</si>
  <si>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</si>
  <si>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</si>
  <si>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</si>
  <si>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</si>
  <si>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</si>
  <si>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</si>
  <si>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</si>
  <si>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</si>
  <si>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</si>
  <si>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</si>
  <si>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</si>
  <si>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</si>
  <si>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</si>
  <si>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</si>
  <si>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</si>
  <si>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</si>
  <si>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</si>
  <si>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</si>
  <si>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</si>
  <si>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</si>
  <si>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</si>
  <si>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</si>
  <si>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</si>
  <si>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</si>
  <si>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</si>
  <si>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</si>
  <si>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</si>
  <si>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</si>
  <si>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</si>
  <si>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</si>
  <si>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</si>
  <si>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</si>
  <si>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</si>
  <si>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</si>
  <si>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</si>
  <si>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</si>
  <si>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</si>
  <si>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</si>
  <si>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</si>
  <si>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</si>
  <si>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</si>
  <si>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</si>
  <si>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</si>
  <si>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</si>
  <si>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</si>
  <si>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</si>
  <si>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</si>
  <si>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</si>
  <si>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</si>
  <si>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</si>
  <si>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</si>
  <si>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</si>
  <si>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</si>
  <si>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</si>
  <si>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</si>
  <si>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</si>
  <si>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</si>
  <si>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</si>
  <si>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</si>
  <si>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</si>
  <si>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</si>
  <si>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</si>
  <si>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</si>
  <si>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</si>
  <si>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</si>
  <si>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</si>
  <si>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</si>
  <si>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</si>
  <si>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</si>
  <si>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</si>
  <si>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</si>
  <si>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</si>
  <si>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</si>
  <si>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</si>
  <si>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</si>
  <si>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</si>
  <si>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</si>
  <si>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</si>
  <si>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</si>
  <si>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</si>
  <si>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</si>
  <si>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</si>
  <si>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</si>
  <si>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</si>
  <si>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</si>
  <si>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</si>
  <si>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</si>
  <si>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</si>
  <si>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</si>
  <si>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</si>
  <si>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</si>
  <si>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</si>
  <si>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</si>
  <si>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</si>
  <si>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</si>
  <si>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</si>
  <si>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</si>
  <si>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</si>
  <si>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</si>
  <si>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</si>
  <si>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</si>
  <si>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</si>
  <si>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</si>
  <si>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</si>
  <si>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</si>
  <si>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</si>
  <si>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</si>
  <si>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</si>
  <si>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</si>
  <si>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</si>
  <si>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</si>
  <si>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</si>
  <si>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</si>
  <si>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</si>
  <si>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</si>
  <si>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</si>
  <si>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</si>
  <si>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</si>
  <si>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</si>
  <si>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</si>
  <si>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</si>
  <si>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</si>
  <si>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</si>
  <si>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</si>
  <si>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</si>
  <si>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</si>
  <si>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</si>
  <si>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</si>
  <si>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</si>
  <si>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</si>
  <si>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</si>
  <si>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</si>
  <si>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</si>
  <si>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</si>
  <si>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</si>
  <si>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</si>
  <si>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</si>
  <si>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</si>
  <si>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</si>
  <si>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</si>
  <si>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</si>
  <si>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</si>
  <si>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</si>
  <si>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</si>
  <si>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</si>
  <si>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</si>
  <si>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</si>
  <si>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</si>
  <si>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</si>
  <si>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</si>
  <si>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</si>
  <si>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</si>
  <si>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</si>
  <si>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</si>
  <si>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</si>
  <si>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</si>
  <si>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</si>
  <si>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</si>
  <si>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</si>
  <si>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</si>
  <si>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</si>
  <si>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</si>
  <si>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</si>
  <si>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</si>
  <si>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</si>
  <si>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</si>
  <si>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</si>
  <si>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</si>
  <si>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</si>
  <si>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</si>
  <si>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</si>
  <si>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</si>
  <si>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</si>
  <si>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</si>
  <si>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</si>
  <si>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</si>
  <si>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</si>
  <si>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</si>
  <si>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</si>
  <si>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</si>
  <si>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</si>
  <si>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</si>
  <si>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</si>
  <si>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</si>
  <si>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</si>
  <si>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</si>
  <si>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</si>
  <si>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</si>
  <si>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</si>
  <si>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</si>
  <si>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</si>
  <si>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</si>
  <si>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</si>
  <si>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</si>
  <si>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</si>
  <si>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</si>
  <si>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</si>
  <si>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</si>
  <si>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</si>
  <si>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</si>
  <si>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</si>
  <si>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</si>
  <si>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</si>
  <si>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</si>
  <si>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</si>
  <si>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</si>
  <si>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</si>
  <si>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</si>
  <si>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</si>
  <si>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</si>
  <si>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</si>
  <si>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</si>
  <si>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</si>
  <si>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</si>
  <si>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</si>
  <si>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</si>
  <si>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</si>
  <si>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</si>
  <si>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</si>
  <si>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</si>
  <si>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</si>
  <si>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</si>
  <si>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</si>
  <si>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</si>
  <si>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</si>
  <si>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</si>
  <si>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</si>
  <si>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</si>
  <si>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</si>
  <si>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</si>
  <si>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</si>
  <si>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</si>
  <si>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</si>
  <si>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</si>
  <si>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</si>
  <si>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</si>
  <si>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</si>
  <si>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</si>
  <si>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</si>
  <si>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</si>
  <si>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</si>
  <si>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</si>
  <si>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</si>
  <si>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</si>
  <si>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</si>
  <si>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</si>
  <si>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</si>
  <si>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</si>
  <si>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</si>
  <si>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</si>
  <si>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</si>
  <si>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</si>
  <si>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</si>
  <si>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</si>
  <si>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</si>
  <si>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</si>
  <si>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</si>
  <si>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</si>
  <si>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</si>
  <si>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</si>
  <si>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</si>
  <si>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</si>
  <si>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</si>
  <si>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</si>
  <si>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</si>
  <si>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</si>
  <si>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</si>
  <si>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</si>
  <si>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</si>
  <si>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</si>
  <si>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</si>
  <si>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</si>
  <si>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</si>
  <si>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</si>
  <si>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</si>
  <si>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</si>
  <si>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</si>
  <si>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</si>
  <si>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</si>
  <si>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</si>
  <si>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</si>
  <si>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</si>
  <si>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</si>
  <si>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</si>
  <si>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</si>
  <si>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</si>
  <si>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</si>
  <si>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</si>
  <si>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სს "ხალიკ ბანკი საქართველო"</t>
  </si>
  <si>
    <t>არმან დუნაევი</t>
  </si>
  <si>
    <t>ნიკოლოზ გეგუჩაძე</t>
  </si>
  <si>
    <t>http://halykbank.ge</t>
  </si>
  <si>
    <t xml:space="preserve">არმან დუნაევი </t>
  </si>
  <si>
    <t>დამოუკიდებელი წევრი</t>
  </si>
  <si>
    <t>ჩინგიზ კანაპიანოვი</t>
  </si>
  <si>
    <t xml:space="preserve">ალია კარპიკოვა </t>
  </si>
  <si>
    <t>არადამოუკიდებელ წევრი</t>
  </si>
  <si>
    <t xml:space="preserve">ვიქტორ სკრილი </t>
  </si>
  <si>
    <t>ნანა ღვალაძე</t>
  </si>
  <si>
    <t>გენერალური დირექტორი/შეფასება, უსაფრთხოება, კადრები, ფინანსური მონიტორინგი,  მარკეტინგი, იურიდიული</t>
  </si>
  <si>
    <t xml:space="preserve">კონსტანტინე გორდეზიანი </t>
  </si>
  <si>
    <t>გენერალური დირექტორის მოადგილე/საკრედიტო რისკები, ფინანსური რისკები, საოპერაციო რისკები</t>
  </si>
  <si>
    <t>შოთა ჭყოიძე</t>
  </si>
  <si>
    <t>გენერალური დირექტორის მოადგილე/საცალო დაკრედიტება, საბანკო პროდუქტები, საბარათე სისტემები, კონტაქტ-ცენტრი. საინფორმაციო ტექნოლოგიები (პროგრამული უზრუნველყოფა და ინფრასტრუქტურა)</t>
  </si>
  <si>
    <t>მარინა ტანკაროვა</t>
  </si>
  <si>
    <t>გენერალური დირექტორის მოადგილე/ბუღალტერია, ფინანსები, საოპერაციო. სამეურნეო, კანცელარია, საკრედიტო ადმინისტრირება, ცენტრალიზებული ბექ-ოფისი</t>
  </si>
  <si>
    <t>თამარ გოდერძიშვილი</t>
  </si>
  <si>
    <t>გენერალური დირექტორის მოადგილე/კორპორატიული, მცირე და საშუალო ბიზნესის დაკრედიტება, საკრედიტო ანალიზი, ხაზინა</t>
  </si>
  <si>
    <t>სს "ყაზახეთის სახალხო ბანკი"</t>
  </si>
  <si>
    <t>ტიმურ ყულიბაევი</t>
  </si>
  <si>
    <t>დინარა ყულიბაევა</t>
  </si>
  <si>
    <t>The Bank of New York (ნომინალური მფლობელი)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</si>
</sst>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4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s>
  <fills count="8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6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medium">
        <color indexed="64"/>
      </right>
      <top style="thin">
        <color indexed="64"/>
      </top>
      <bottom style="thin">
        <color theme="6" tint="-0.499984740745262"/>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168" fontId="39"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168" fontId="39"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169" fontId="39"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8" fillId="9" borderId="31"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0" fontId="37" fillId="64" borderId="38" applyNumberFormat="0" applyAlignment="0" applyProtection="0"/>
    <xf numFmtId="168" fontId="39" fillId="64" borderId="38" applyNumberFormat="0" applyAlignment="0" applyProtection="0"/>
    <xf numFmtId="169" fontId="39" fillId="64" borderId="38" applyNumberFormat="0" applyAlignment="0" applyProtection="0"/>
    <xf numFmtId="168" fontId="39" fillId="64" borderId="38" applyNumberFormat="0" applyAlignment="0" applyProtection="0"/>
    <xf numFmtId="168" fontId="39" fillId="64" borderId="38" applyNumberFormat="0" applyAlignment="0" applyProtection="0"/>
    <xf numFmtId="169" fontId="39" fillId="64" borderId="38" applyNumberFormat="0" applyAlignment="0" applyProtection="0"/>
    <xf numFmtId="168" fontId="39" fillId="64" borderId="38" applyNumberFormat="0" applyAlignment="0" applyProtection="0"/>
    <xf numFmtId="168" fontId="39" fillId="64" borderId="38" applyNumberFormat="0" applyAlignment="0" applyProtection="0"/>
    <xf numFmtId="169" fontId="39" fillId="64" borderId="38" applyNumberFormat="0" applyAlignment="0" applyProtection="0"/>
    <xf numFmtId="168" fontId="39" fillId="64" borderId="38" applyNumberFormat="0" applyAlignment="0" applyProtection="0"/>
    <xf numFmtId="168" fontId="39" fillId="64" borderId="38" applyNumberFormat="0" applyAlignment="0" applyProtection="0"/>
    <xf numFmtId="169" fontId="39" fillId="64" borderId="38" applyNumberFormat="0" applyAlignment="0" applyProtection="0"/>
    <xf numFmtId="168" fontId="39" fillId="64" borderId="38" applyNumberFormat="0" applyAlignment="0" applyProtection="0"/>
    <xf numFmtId="0" fontId="37" fillId="64" borderId="38" applyNumberFormat="0" applyAlignment="0" applyProtection="0"/>
    <xf numFmtId="0" fontId="40" fillId="65" borderId="39" applyNumberFormat="0" applyAlignment="0" applyProtection="0"/>
    <xf numFmtId="0" fontId="41" fillId="10" borderId="34" applyNumberFormat="0" applyAlignment="0" applyProtection="0"/>
    <xf numFmtId="168"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0" fontId="40"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0" fontId="41" fillId="10" borderId="34"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169" fontId="42" fillId="65" borderId="39" applyNumberFormat="0" applyAlignment="0" applyProtection="0"/>
    <xf numFmtId="168" fontId="42" fillId="65" borderId="39" applyNumberFormat="0" applyAlignment="0" applyProtection="0"/>
    <xf numFmtId="0" fontId="40" fillId="65" borderId="39"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40">
      <alignment vertical="center"/>
    </xf>
    <xf numFmtId="38" fontId="25" fillId="0" borderId="40">
      <alignment vertical="center"/>
    </xf>
    <xf numFmtId="38" fontId="25" fillId="0" borderId="40">
      <alignment vertical="center"/>
    </xf>
    <xf numFmtId="38" fontId="25" fillId="0" borderId="40">
      <alignment vertical="center"/>
    </xf>
    <xf numFmtId="38" fontId="25" fillId="0" borderId="40">
      <alignment vertical="center"/>
    </xf>
    <xf numFmtId="38" fontId="25" fillId="0" borderId="40">
      <alignment vertical="center"/>
    </xf>
    <xf numFmtId="38" fontId="25" fillId="0" borderId="40">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29" applyNumberFormat="0" applyAlignment="0" applyProtection="0">
      <alignment horizontal="left" vertical="center"/>
    </xf>
    <xf numFmtId="0" fontId="53" fillId="0" borderId="29" applyNumberFormat="0" applyAlignment="0" applyProtection="0">
      <alignment horizontal="left" vertical="center"/>
    </xf>
    <xf numFmtId="168" fontId="53" fillId="0" borderId="29" applyNumberFormat="0" applyAlignment="0" applyProtection="0">
      <alignment horizontal="left" vertical="center"/>
    </xf>
    <xf numFmtId="0" fontId="53" fillId="0" borderId="9">
      <alignment horizontal="left" vertical="center"/>
    </xf>
    <xf numFmtId="0" fontId="53" fillId="0" borderId="9">
      <alignment horizontal="left" vertical="center"/>
    </xf>
    <xf numFmtId="168" fontId="53" fillId="0" borderId="9">
      <alignment horizontal="left" vertical="center"/>
    </xf>
    <xf numFmtId="0" fontId="54" fillId="0" borderId="41" applyNumberFormat="0" applyFill="0" applyAlignment="0" applyProtection="0"/>
    <xf numFmtId="169" fontId="54" fillId="0" borderId="41" applyNumberFormat="0" applyFill="0" applyAlignment="0" applyProtection="0"/>
    <xf numFmtId="0"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168" fontId="54" fillId="0" borderId="41" applyNumberFormat="0" applyFill="0" applyAlignment="0" applyProtection="0"/>
    <xf numFmtId="169" fontId="54" fillId="0" borderId="41" applyNumberFormat="0" applyFill="0" applyAlignment="0" applyProtection="0"/>
    <xf numFmtId="168" fontId="54" fillId="0" borderId="41" applyNumberFormat="0" applyFill="0" applyAlignment="0" applyProtection="0"/>
    <xf numFmtId="0" fontId="54" fillId="0" borderId="41" applyNumberFormat="0" applyFill="0" applyAlignment="0" applyProtection="0"/>
    <xf numFmtId="0" fontId="55" fillId="0" borderId="42" applyNumberFormat="0" applyFill="0" applyAlignment="0" applyProtection="0"/>
    <xf numFmtId="169" fontId="55" fillId="0" borderId="42" applyNumberFormat="0" applyFill="0" applyAlignment="0" applyProtection="0"/>
    <xf numFmtId="0"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168" fontId="55" fillId="0" borderId="42" applyNumberFormat="0" applyFill="0" applyAlignment="0" applyProtection="0"/>
    <xf numFmtId="169" fontId="55" fillId="0" borderId="42" applyNumberFormat="0" applyFill="0" applyAlignment="0" applyProtection="0"/>
    <xf numFmtId="168" fontId="55" fillId="0" borderId="42" applyNumberFormat="0" applyFill="0" applyAlignment="0" applyProtection="0"/>
    <xf numFmtId="0" fontId="55" fillId="0" borderId="42" applyNumberFormat="0" applyFill="0" applyAlignment="0" applyProtection="0"/>
    <xf numFmtId="0" fontId="56" fillId="0" borderId="43" applyNumberFormat="0" applyFill="0" applyAlignment="0" applyProtection="0"/>
    <xf numFmtId="169" fontId="56" fillId="0" borderId="43" applyNumberFormat="0" applyFill="0" applyAlignment="0" applyProtection="0"/>
    <xf numFmtId="0" fontId="56" fillId="0" borderId="43" applyNumberFormat="0" applyFill="0" applyAlignment="0" applyProtection="0"/>
    <xf numFmtId="168" fontId="56" fillId="0" borderId="43" applyNumberFormat="0" applyFill="0" applyAlignment="0" applyProtection="0"/>
    <xf numFmtId="0" fontId="56" fillId="0" borderId="43" applyNumberFormat="0" applyFill="0" applyAlignment="0" applyProtection="0"/>
    <xf numFmtId="168" fontId="56" fillId="0" borderId="43" applyNumberFormat="0" applyFill="0" applyAlignment="0" applyProtection="0"/>
    <xf numFmtId="0" fontId="56" fillId="0" borderId="43" applyNumberFormat="0" applyFill="0" applyAlignment="0" applyProtection="0"/>
    <xf numFmtId="0" fontId="56" fillId="0" borderId="43" applyNumberFormat="0" applyFill="0" applyAlignment="0" applyProtection="0"/>
    <xf numFmtId="168" fontId="56" fillId="0" borderId="43" applyNumberFormat="0" applyFill="0" applyAlignment="0" applyProtection="0"/>
    <xf numFmtId="169" fontId="56" fillId="0" borderId="43" applyNumberFormat="0" applyFill="0" applyAlignment="0" applyProtection="0"/>
    <xf numFmtId="168" fontId="56" fillId="0" borderId="43" applyNumberFormat="0" applyFill="0" applyAlignment="0" applyProtection="0"/>
    <xf numFmtId="168" fontId="56" fillId="0" borderId="43" applyNumberFormat="0" applyFill="0" applyAlignment="0" applyProtection="0"/>
    <xf numFmtId="169" fontId="56" fillId="0" borderId="43" applyNumberFormat="0" applyFill="0" applyAlignment="0" applyProtection="0"/>
    <xf numFmtId="168" fontId="56" fillId="0" borderId="43" applyNumberFormat="0" applyFill="0" applyAlignment="0" applyProtection="0"/>
    <xf numFmtId="168" fontId="56" fillId="0" borderId="43" applyNumberFormat="0" applyFill="0" applyAlignment="0" applyProtection="0"/>
    <xf numFmtId="169" fontId="56" fillId="0" borderId="43" applyNumberFormat="0" applyFill="0" applyAlignment="0" applyProtection="0"/>
    <xf numFmtId="168" fontId="56" fillId="0" borderId="43" applyNumberFormat="0" applyFill="0" applyAlignment="0" applyProtection="0"/>
    <xf numFmtId="168" fontId="56" fillId="0" borderId="43" applyNumberFormat="0" applyFill="0" applyAlignment="0" applyProtection="0"/>
    <xf numFmtId="169" fontId="56" fillId="0" borderId="43" applyNumberFormat="0" applyFill="0" applyAlignment="0" applyProtection="0"/>
    <xf numFmtId="168" fontId="56" fillId="0" borderId="43" applyNumberFormat="0" applyFill="0" applyAlignment="0" applyProtection="0"/>
    <xf numFmtId="0" fontId="56" fillId="0" borderId="43"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168" fontId="67"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168" fontId="67"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169" fontId="67"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6" fillId="8" borderId="31"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0" fontId="65" fillId="43" borderId="38" applyNumberFormat="0" applyAlignment="0" applyProtection="0"/>
    <xf numFmtId="168" fontId="67" fillId="43" borderId="38" applyNumberFormat="0" applyAlignment="0" applyProtection="0"/>
    <xf numFmtId="169" fontId="67" fillId="43" borderId="38" applyNumberFormat="0" applyAlignment="0" applyProtection="0"/>
    <xf numFmtId="168" fontId="67" fillId="43" borderId="38" applyNumberFormat="0" applyAlignment="0" applyProtection="0"/>
    <xf numFmtId="168" fontId="67" fillId="43" borderId="38" applyNumberFormat="0" applyAlignment="0" applyProtection="0"/>
    <xf numFmtId="169" fontId="67" fillId="43" borderId="38" applyNumberFormat="0" applyAlignment="0" applyProtection="0"/>
    <xf numFmtId="168" fontId="67" fillId="43" borderId="38" applyNumberFormat="0" applyAlignment="0" applyProtection="0"/>
    <xf numFmtId="168" fontId="67" fillId="43" borderId="38" applyNumberFormat="0" applyAlignment="0" applyProtection="0"/>
    <xf numFmtId="169" fontId="67" fillId="43" borderId="38" applyNumberFormat="0" applyAlignment="0" applyProtection="0"/>
    <xf numFmtId="168" fontId="67" fillId="43" borderId="38" applyNumberFormat="0" applyAlignment="0" applyProtection="0"/>
    <xf numFmtId="168" fontId="67" fillId="43" borderId="38" applyNumberFormat="0" applyAlignment="0" applyProtection="0"/>
    <xf numFmtId="169" fontId="67" fillId="43" borderId="38" applyNumberFormat="0" applyAlignment="0" applyProtection="0"/>
    <xf numFmtId="168" fontId="67" fillId="43" borderId="38" applyNumberFormat="0" applyAlignment="0" applyProtection="0"/>
    <xf numFmtId="0" fontId="65" fillId="43" borderId="38"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44" applyNumberFormat="0" applyFill="0" applyAlignment="0" applyProtection="0"/>
    <xf numFmtId="0" fontId="69" fillId="0" borderId="33" applyNumberFormat="0" applyFill="0" applyAlignment="0" applyProtection="0"/>
    <xf numFmtId="168" fontId="70" fillId="0" borderId="44" applyNumberFormat="0" applyFill="0" applyAlignment="0" applyProtection="0"/>
    <xf numFmtId="168" fontId="70" fillId="0" borderId="44" applyNumberFormat="0" applyFill="0" applyAlignment="0" applyProtection="0"/>
    <xf numFmtId="169" fontId="70" fillId="0" borderId="44" applyNumberFormat="0" applyFill="0" applyAlignment="0" applyProtection="0"/>
    <xf numFmtId="0" fontId="68" fillId="0" borderId="44"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168" fontId="70" fillId="0" borderId="44" applyNumberFormat="0" applyFill="0" applyAlignment="0" applyProtection="0"/>
    <xf numFmtId="169" fontId="70" fillId="0" borderId="44" applyNumberFormat="0" applyFill="0" applyAlignment="0" applyProtection="0"/>
    <xf numFmtId="168" fontId="70" fillId="0" borderId="44" applyNumberFormat="0" applyFill="0" applyAlignment="0" applyProtection="0"/>
    <xf numFmtId="168" fontId="70" fillId="0" borderId="44" applyNumberFormat="0" applyFill="0" applyAlignment="0" applyProtection="0"/>
    <xf numFmtId="169" fontId="70" fillId="0" borderId="44" applyNumberFormat="0" applyFill="0" applyAlignment="0" applyProtection="0"/>
    <xf numFmtId="168" fontId="70" fillId="0" borderId="44" applyNumberFormat="0" applyFill="0" applyAlignment="0" applyProtection="0"/>
    <xf numFmtId="168" fontId="70" fillId="0" borderId="44" applyNumberFormat="0" applyFill="0" applyAlignment="0" applyProtection="0"/>
    <xf numFmtId="169" fontId="70" fillId="0" borderId="44" applyNumberFormat="0" applyFill="0" applyAlignment="0" applyProtection="0"/>
    <xf numFmtId="168" fontId="70" fillId="0" borderId="44" applyNumberFormat="0" applyFill="0" applyAlignment="0" applyProtection="0"/>
    <xf numFmtId="168" fontId="70" fillId="0" borderId="44" applyNumberFormat="0" applyFill="0" applyAlignment="0" applyProtection="0"/>
    <xf numFmtId="169" fontId="70" fillId="0" borderId="44" applyNumberFormat="0" applyFill="0" applyAlignment="0" applyProtection="0"/>
    <xf numFmtId="168" fontId="70" fillId="0" borderId="44" applyNumberFormat="0" applyFill="0" applyAlignment="0" applyProtection="0"/>
    <xf numFmtId="0" fontId="68" fillId="0" borderId="44"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45"/>
    <xf numFmtId="169" fontId="25" fillId="0" borderId="45"/>
    <xf numFmtId="168" fontId="25"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5" fillId="0" borderId="0"/>
    <xf numFmtId="0" fontId="8"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8"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8"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8" fillId="0" borderId="0"/>
    <xf numFmtId="0" fontId="75" fillId="0" borderId="0"/>
    <xf numFmtId="168" fontId="8" fillId="0" borderId="0"/>
    <xf numFmtId="0" fontId="75" fillId="0" borderId="0"/>
    <xf numFmtId="168" fontId="8"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8"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5"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168" fontId="2" fillId="0" borderId="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6" fillId="74" borderId="46" applyNumberFormat="0" applyFont="0" applyAlignment="0" applyProtection="0"/>
    <xf numFmtId="168" fontId="2" fillId="0" borderId="0"/>
    <xf numFmtId="0" fontId="26"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169" fontId="2" fillId="0" borderId="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 fillId="0" borderId="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7" fillId="11" borderId="35"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6"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168" fontId="2" fillId="0" borderId="0"/>
    <xf numFmtId="0" fontId="2" fillId="74" borderId="46" applyNumberFormat="0" applyFont="0" applyAlignment="0" applyProtection="0"/>
    <xf numFmtId="0" fontId="2" fillId="74" borderId="46" applyNumberFormat="0" applyFont="0" applyAlignment="0" applyProtection="0"/>
    <xf numFmtId="169" fontId="2" fillId="0" borderId="0"/>
    <xf numFmtId="168" fontId="2" fillId="0" borderId="0"/>
    <xf numFmtId="168"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168" fontId="84"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168" fontId="84"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169" fontId="84"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3" fillId="9" borderId="32"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0" fontId="82" fillId="64" borderId="47" applyNumberFormat="0" applyAlignment="0" applyProtection="0"/>
    <xf numFmtId="168" fontId="84" fillId="64" borderId="47" applyNumberFormat="0" applyAlignment="0" applyProtection="0"/>
    <xf numFmtId="169" fontId="84" fillId="64" borderId="47" applyNumberFormat="0" applyAlignment="0" applyProtection="0"/>
    <xf numFmtId="168" fontId="84" fillId="64" borderId="47" applyNumberFormat="0" applyAlignment="0" applyProtection="0"/>
    <xf numFmtId="168" fontId="84" fillId="64" borderId="47" applyNumberFormat="0" applyAlignment="0" applyProtection="0"/>
    <xf numFmtId="169" fontId="84" fillId="64" borderId="47" applyNumberFormat="0" applyAlignment="0" applyProtection="0"/>
    <xf numFmtId="168" fontId="84" fillId="64" borderId="47" applyNumberFormat="0" applyAlignment="0" applyProtection="0"/>
    <xf numFmtId="168" fontId="84" fillId="64" borderId="47" applyNumberFormat="0" applyAlignment="0" applyProtection="0"/>
    <xf numFmtId="169" fontId="84" fillId="64" borderId="47" applyNumberFormat="0" applyAlignment="0" applyProtection="0"/>
    <xf numFmtId="168" fontId="84" fillId="64" borderId="47" applyNumberFormat="0" applyAlignment="0" applyProtection="0"/>
    <xf numFmtId="168" fontId="84" fillId="64" borderId="47" applyNumberFormat="0" applyAlignment="0" applyProtection="0"/>
    <xf numFmtId="169" fontId="84" fillId="64" borderId="47" applyNumberFormat="0" applyAlignment="0" applyProtection="0"/>
    <xf numFmtId="168" fontId="84" fillId="64" borderId="47" applyNumberFormat="0" applyAlignment="0" applyProtection="0"/>
    <xf numFmtId="0" fontId="82" fillId="64" borderId="47"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168" fontId="93"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168" fontId="93"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169" fontId="93"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6" fillId="0" borderId="36"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0" fontId="46" fillId="0" borderId="48" applyNumberFormat="0" applyFill="0" applyAlignment="0" applyProtection="0"/>
    <xf numFmtId="168" fontId="93" fillId="0" borderId="48" applyNumberFormat="0" applyFill="0" applyAlignment="0" applyProtection="0"/>
    <xf numFmtId="169" fontId="93" fillId="0" borderId="48" applyNumberFormat="0" applyFill="0" applyAlignment="0" applyProtection="0"/>
    <xf numFmtId="168" fontId="93" fillId="0" borderId="48" applyNumberFormat="0" applyFill="0" applyAlignment="0" applyProtection="0"/>
    <xf numFmtId="168" fontId="93" fillId="0" borderId="48" applyNumberFormat="0" applyFill="0" applyAlignment="0" applyProtection="0"/>
    <xf numFmtId="169" fontId="93" fillId="0" borderId="48" applyNumberFormat="0" applyFill="0" applyAlignment="0" applyProtection="0"/>
    <xf numFmtId="168" fontId="93" fillId="0" borderId="48" applyNumberFormat="0" applyFill="0" applyAlignment="0" applyProtection="0"/>
    <xf numFmtId="168" fontId="93" fillId="0" borderId="48" applyNumberFormat="0" applyFill="0" applyAlignment="0" applyProtection="0"/>
    <xf numFmtId="169" fontId="93" fillId="0" borderId="48" applyNumberFormat="0" applyFill="0" applyAlignment="0" applyProtection="0"/>
    <xf numFmtId="168" fontId="93" fillId="0" borderId="48" applyNumberFormat="0" applyFill="0" applyAlignment="0" applyProtection="0"/>
    <xf numFmtId="168" fontId="93" fillId="0" borderId="48" applyNumberFormat="0" applyFill="0" applyAlignment="0" applyProtection="0"/>
    <xf numFmtId="169" fontId="93" fillId="0" borderId="48" applyNumberFormat="0" applyFill="0" applyAlignment="0" applyProtection="0"/>
    <xf numFmtId="168" fontId="93" fillId="0" borderId="48" applyNumberFormat="0" applyFill="0" applyAlignment="0" applyProtection="0"/>
    <xf numFmtId="0" fontId="46" fillId="0" borderId="48" applyNumberFormat="0" applyFill="0" applyAlignment="0" applyProtection="0"/>
    <xf numFmtId="0" fontId="24" fillId="0" borderId="49"/>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04" applyNumberFormat="0" applyFill="0" applyAlignment="0" applyProtection="0"/>
    <xf numFmtId="168" fontId="93" fillId="0" borderId="104" applyNumberFormat="0" applyFill="0" applyAlignment="0" applyProtection="0"/>
    <xf numFmtId="169" fontId="93" fillId="0" borderId="104" applyNumberFormat="0" applyFill="0" applyAlignment="0" applyProtection="0"/>
    <xf numFmtId="168" fontId="93" fillId="0" borderId="104" applyNumberFormat="0" applyFill="0" applyAlignment="0" applyProtection="0"/>
    <xf numFmtId="168" fontId="93" fillId="0" borderId="104" applyNumberFormat="0" applyFill="0" applyAlignment="0" applyProtection="0"/>
    <xf numFmtId="169" fontId="93" fillId="0" borderId="104" applyNumberFormat="0" applyFill="0" applyAlignment="0" applyProtection="0"/>
    <xf numFmtId="168" fontId="93" fillId="0" borderId="104" applyNumberFormat="0" applyFill="0" applyAlignment="0" applyProtection="0"/>
    <xf numFmtId="168" fontId="93" fillId="0" borderId="104" applyNumberFormat="0" applyFill="0" applyAlignment="0" applyProtection="0"/>
    <xf numFmtId="169" fontId="93" fillId="0" borderId="104" applyNumberFormat="0" applyFill="0" applyAlignment="0" applyProtection="0"/>
    <xf numFmtId="168" fontId="93" fillId="0" borderId="104" applyNumberFormat="0" applyFill="0" applyAlignment="0" applyProtection="0"/>
    <xf numFmtId="168" fontId="93" fillId="0" borderId="104" applyNumberFormat="0" applyFill="0" applyAlignment="0" applyProtection="0"/>
    <xf numFmtId="169" fontId="93" fillId="0" borderId="104" applyNumberFormat="0" applyFill="0" applyAlignment="0" applyProtection="0"/>
    <xf numFmtId="168" fontId="93"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169" fontId="93"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168" fontId="93"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168" fontId="93"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0" fontId="46" fillId="0" borderId="104" applyNumberFormat="0" applyFill="0" applyAlignment="0" applyProtection="0"/>
    <xf numFmtId="188" fontId="2" fillId="70" borderId="98" applyFont="0">
      <alignment horizontal="right" vertical="center"/>
    </xf>
    <xf numFmtId="3" fontId="2" fillId="70" borderId="98" applyFont="0">
      <alignment horizontal="right" vertical="center"/>
    </xf>
    <xf numFmtId="0" fontId="82" fillId="64" borderId="103" applyNumberFormat="0" applyAlignment="0" applyProtection="0"/>
    <xf numFmtId="168" fontId="84" fillId="64" borderId="103" applyNumberFormat="0" applyAlignment="0" applyProtection="0"/>
    <xf numFmtId="169" fontId="84" fillId="64" borderId="103" applyNumberFormat="0" applyAlignment="0" applyProtection="0"/>
    <xf numFmtId="168" fontId="84" fillId="64" borderId="103" applyNumberFormat="0" applyAlignment="0" applyProtection="0"/>
    <xf numFmtId="168" fontId="84" fillId="64" borderId="103" applyNumberFormat="0" applyAlignment="0" applyProtection="0"/>
    <xf numFmtId="169" fontId="84" fillId="64" borderId="103" applyNumberFormat="0" applyAlignment="0" applyProtection="0"/>
    <xf numFmtId="168" fontId="84" fillId="64" borderId="103" applyNumberFormat="0" applyAlignment="0" applyProtection="0"/>
    <xf numFmtId="168" fontId="84" fillId="64" borderId="103" applyNumberFormat="0" applyAlignment="0" applyProtection="0"/>
    <xf numFmtId="169" fontId="84" fillId="64" borderId="103" applyNumberFormat="0" applyAlignment="0" applyProtection="0"/>
    <xf numFmtId="168" fontId="84" fillId="64" borderId="103" applyNumberFormat="0" applyAlignment="0" applyProtection="0"/>
    <xf numFmtId="168" fontId="84" fillId="64" borderId="103" applyNumberFormat="0" applyAlignment="0" applyProtection="0"/>
    <xf numFmtId="169" fontId="84" fillId="64" borderId="103" applyNumberFormat="0" applyAlignment="0" applyProtection="0"/>
    <xf numFmtId="168" fontId="84"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169" fontId="84"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168" fontId="84"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168" fontId="84"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0" fontId="82" fillId="64" borderId="103" applyNumberFormat="0" applyAlignment="0" applyProtection="0"/>
    <xf numFmtId="3" fontId="2" fillId="75" borderId="98" applyFont="0">
      <alignment horizontal="right" vertical="center"/>
      <protection locked="0"/>
    </xf>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 fillId="74" borderId="102" applyNumberFormat="0" applyFont="0" applyAlignment="0" applyProtection="0"/>
    <xf numFmtId="0" fontId="26" fillId="74" borderId="102" applyNumberFormat="0" applyFont="0" applyAlignment="0" applyProtection="0"/>
    <xf numFmtId="0" fontId="2" fillId="74" borderId="102" applyNumberFormat="0" applyFont="0" applyAlignment="0" applyProtection="0"/>
    <xf numFmtId="0" fontId="2"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0" fontId="26" fillId="74" borderId="102" applyNumberFormat="0" applyFont="0" applyAlignment="0" applyProtection="0"/>
    <xf numFmtId="3" fontId="2" fillId="72" borderId="98" applyFont="0">
      <alignment horizontal="right" vertical="center"/>
      <protection locked="0"/>
    </xf>
    <xf numFmtId="0" fontId="65" fillId="43" borderId="101" applyNumberFormat="0" applyAlignment="0" applyProtection="0"/>
    <xf numFmtId="168" fontId="67" fillId="43" borderId="101" applyNumberFormat="0" applyAlignment="0" applyProtection="0"/>
    <xf numFmtId="169" fontId="67" fillId="43" borderId="101" applyNumberFormat="0" applyAlignment="0" applyProtection="0"/>
    <xf numFmtId="168" fontId="67" fillId="43" borderId="101" applyNumberFormat="0" applyAlignment="0" applyProtection="0"/>
    <xf numFmtId="168" fontId="67" fillId="43" borderId="101" applyNumberFormat="0" applyAlignment="0" applyProtection="0"/>
    <xf numFmtId="169" fontId="67" fillId="43" borderId="101" applyNumberFormat="0" applyAlignment="0" applyProtection="0"/>
    <xf numFmtId="168" fontId="67" fillId="43" borderId="101" applyNumberFormat="0" applyAlignment="0" applyProtection="0"/>
    <xf numFmtId="168" fontId="67" fillId="43" borderId="101" applyNumberFormat="0" applyAlignment="0" applyProtection="0"/>
    <xf numFmtId="169" fontId="67" fillId="43" borderId="101" applyNumberFormat="0" applyAlignment="0" applyProtection="0"/>
    <xf numFmtId="168" fontId="67" fillId="43" borderId="101" applyNumberFormat="0" applyAlignment="0" applyProtection="0"/>
    <xf numFmtId="168" fontId="67" fillId="43" borderId="101" applyNumberFormat="0" applyAlignment="0" applyProtection="0"/>
    <xf numFmtId="169" fontId="67" fillId="43" borderId="101" applyNumberFormat="0" applyAlignment="0" applyProtection="0"/>
    <xf numFmtId="168" fontId="67"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169" fontId="67"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168" fontId="67"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168" fontId="67"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65" fillId="43" borderId="101" applyNumberFormat="0" applyAlignment="0" applyProtection="0"/>
    <xf numFmtId="0" fontId="2" fillId="71" borderId="99" applyNumberFormat="0" applyFont="0" applyBorder="0" applyProtection="0">
      <alignment horizontal="left" vertical="center"/>
    </xf>
    <xf numFmtId="9" fontId="2" fillId="71" borderId="98" applyFont="0" applyProtection="0">
      <alignment horizontal="right" vertical="center"/>
    </xf>
    <xf numFmtId="3" fontId="2" fillId="71" borderId="98" applyFont="0" applyProtection="0">
      <alignment horizontal="right" vertical="center"/>
    </xf>
    <xf numFmtId="0" fontId="61" fillId="70" borderId="99" applyFont="0" applyBorder="0">
      <alignment horizontal="center" wrapText="1"/>
    </xf>
    <xf numFmtId="168" fontId="53" fillId="0" borderId="96">
      <alignment horizontal="left" vertical="center"/>
    </xf>
    <xf numFmtId="0" fontId="53" fillId="0" borderId="96">
      <alignment horizontal="left" vertical="center"/>
    </xf>
    <xf numFmtId="0" fontId="53" fillId="0" borderId="96">
      <alignment horizontal="left" vertical="center"/>
    </xf>
    <xf numFmtId="0" fontId="2" fillId="69" borderId="98" applyNumberFormat="0" applyFont="0" applyBorder="0" applyProtection="0">
      <alignment horizontal="center" vertical="center"/>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5" fillId="0" borderId="98" applyNumberFormat="0" applyAlignment="0">
      <alignment horizontal="right"/>
      <protection locked="0"/>
    </xf>
    <xf numFmtId="0" fontId="37" fillId="64" borderId="101" applyNumberFormat="0" applyAlignment="0" applyProtection="0"/>
    <xf numFmtId="168" fontId="39" fillId="64" borderId="101" applyNumberFormat="0" applyAlignment="0" applyProtection="0"/>
    <xf numFmtId="169" fontId="39" fillId="64" borderId="101" applyNumberFormat="0" applyAlignment="0" applyProtection="0"/>
    <xf numFmtId="168" fontId="39" fillId="64" borderId="101" applyNumberFormat="0" applyAlignment="0" applyProtection="0"/>
    <xf numFmtId="168" fontId="39" fillId="64" borderId="101" applyNumberFormat="0" applyAlignment="0" applyProtection="0"/>
    <xf numFmtId="169" fontId="39" fillId="64" borderId="101" applyNumberFormat="0" applyAlignment="0" applyProtection="0"/>
    <xf numFmtId="168" fontId="39" fillId="64" borderId="101" applyNumberFormat="0" applyAlignment="0" applyProtection="0"/>
    <xf numFmtId="168" fontId="39" fillId="64" borderId="101" applyNumberFormat="0" applyAlignment="0" applyProtection="0"/>
    <xf numFmtId="169" fontId="39" fillId="64" borderId="101" applyNumberFormat="0" applyAlignment="0" applyProtection="0"/>
    <xf numFmtId="168" fontId="39" fillId="64" borderId="101" applyNumberFormat="0" applyAlignment="0" applyProtection="0"/>
    <xf numFmtId="168" fontId="39" fillId="64" borderId="101" applyNumberFormat="0" applyAlignment="0" applyProtection="0"/>
    <xf numFmtId="169" fontId="39" fillId="64" borderId="101" applyNumberFormat="0" applyAlignment="0" applyProtection="0"/>
    <xf numFmtId="168" fontId="39"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169" fontId="39"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168" fontId="39"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168" fontId="39"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37" fillId="64" borderId="101" applyNumberFormat="0" applyAlignment="0" applyProtection="0"/>
    <xf numFmtId="0" fontId="1" fillId="0" borderId="0"/>
    <xf numFmtId="169" fontId="25" fillId="37" borderId="0"/>
    <xf numFmtId="0" fontId="2" fillId="0" borderId="0">
      <alignment vertical="center"/>
    </xf>
    <xf numFmtId="166" fontId="1" fillId="0" borderId="0" applyFont="0" applyFill="0" applyBorder="0" applyAlignment="0" applyProtection="0"/>
    <xf numFmtId="0" fontId="128" fillId="0" borderId="0"/>
  </cellStyleXfs>
  <cellXfs count="963">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6"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19" xfId="0" applyFont="1" applyBorder="1" applyAlignment="1">
      <alignment vertical="center"/>
    </xf>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1" xfId="0" applyFont="1" applyBorder="1" applyAlignment="1">
      <alignment wrapText="1"/>
    </xf>
    <xf numFmtId="0" fontId="7" fillId="0" borderId="0" xfId="0" applyFont="1" applyBorder="1"/>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1" xfId="0" applyFont="1" applyBorder="1" applyAlignment="1"/>
    <xf numFmtId="0" fontId="13" fillId="0" borderId="25" xfId="0" applyFont="1" applyBorder="1" applyAlignment="1">
      <alignment wrapText="1"/>
    </xf>
    <xf numFmtId="0" fontId="22" fillId="0" borderId="0" xfId="0"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xf numFmtId="0" fontId="9" fillId="0" borderId="1" xfId="0" applyFont="1" applyBorder="1"/>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9" xfId="0" applyFont="1" applyBorder="1"/>
    <xf numFmtId="0" fontId="22" fillId="0" borderId="3" xfId="0" applyFont="1" applyBorder="1"/>
    <xf numFmtId="0" fontId="21"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9"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0" fontId="4" fillId="0" borderId="16" xfId="0" applyFont="1" applyBorder="1"/>
    <xf numFmtId="0" fontId="4" fillId="0" borderId="18" xfId="0" applyFont="1" applyBorder="1"/>
    <xf numFmtId="0" fontId="7" fillId="3" borderId="22" xfId="9" applyFont="1" applyFill="1" applyBorder="1" applyAlignment="1" applyProtection="1">
      <alignment horizontal="left" vertical="center"/>
      <protection locked="0"/>
    </xf>
    <xf numFmtId="0" fontId="15" fillId="3" borderId="24"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0" fontId="9" fillId="0" borderId="3" xfId="13" applyFont="1" applyFill="1" applyBorder="1" applyAlignment="1" applyProtection="1">
      <alignment horizontal="left" vertical="center" wrapText="1"/>
      <protection locked="0"/>
    </xf>
    <xf numFmtId="0" fontId="10" fillId="0" borderId="3" xfId="13" applyFont="1" applyFill="1" applyBorder="1" applyAlignment="1" applyProtection="1">
      <alignment wrapText="1"/>
      <protection locked="0"/>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0" xfId="11" applyFont="1" applyFill="1" applyBorder="1" applyAlignment="1" applyProtection="1">
      <alignment vertical="center"/>
    </xf>
    <xf numFmtId="0" fontId="4" fillId="0" borderId="19" xfId="0" applyFont="1" applyBorder="1" applyAlignment="1">
      <alignment vertical="center"/>
    </xf>
    <xf numFmtId="0" fontId="4" fillId="0" borderId="54" xfId="0" applyFont="1" applyBorder="1"/>
    <xf numFmtId="0" fontId="19" fillId="0" borderId="22" xfId="0" applyFont="1" applyBorder="1" applyAlignment="1">
      <alignment horizontal="center" vertical="center" wrapText="1"/>
    </xf>
    <xf numFmtId="0" fontId="4" fillId="0" borderId="55" xfId="0" applyFont="1" applyBorder="1"/>
    <xf numFmtId="0" fontId="7" fillId="0" borderId="16"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8" xfId="2" applyNumberFormat="1" applyFont="1" applyFill="1" applyBorder="1" applyAlignment="1" applyProtection="1">
      <alignment horizontal="center" vertical="center"/>
      <protection locked="0"/>
    </xf>
    <xf numFmtId="0" fontId="7" fillId="0" borderId="19"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19" xfId="9" applyFont="1" applyFill="1" applyBorder="1" applyAlignment="1" applyProtection="1">
      <alignment horizontal="center" vertical="center" wrapText="1"/>
      <protection locked="0"/>
    </xf>
    <xf numFmtId="0" fontId="15" fillId="36" borderId="23" xfId="13" applyFont="1" applyFill="1" applyBorder="1" applyAlignment="1" applyProtection="1">
      <alignment vertical="center" wrapText="1"/>
      <protection locked="0"/>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xf numFmtId="0" fontId="4" fillId="0" borderId="62" xfId="0" applyFont="1" applyBorder="1"/>
    <xf numFmtId="0" fontId="4" fillId="0" borderId="17" xfId="0" applyFont="1" applyBorder="1"/>
    <xf numFmtId="0" fontId="4" fillId="0" borderId="22" xfId="0" applyFont="1" applyBorder="1"/>
    <xf numFmtId="0" fontId="12" fillId="0" borderId="0" xfId="0" applyFont="1" applyAlignment="1"/>
    <xf numFmtId="0" fontId="7" fillId="3" borderId="19" xfId="5" applyFont="1" applyFill="1" applyBorder="1" applyAlignment="1" applyProtection="1">
      <alignment horizontal="right" vertical="center"/>
      <protection locked="0"/>
    </xf>
    <xf numFmtId="0" fontId="15" fillId="3" borderId="23" xfId="16" applyFont="1" applyFill="1" applyBorder="1" applyAlignment="1" applyProtection="1">
      <protection locked="0"/>
    </xf>
    <xf numFmtId="0" fontId="4" fillId="0" borderId="17" xfId="0" applyFont="1" applyBorder="1" applyAlignment="1">
      <alignment wrapText="1"/>
    </xf>
    <xf numFmtId="0" fontId="4" fillId="0" borderId="18" xfId="0" applyFont="1" applyBorder="1" applyAlignment="1">
      <alignment wrapText="1"/>
    </xf>
    <xf numFmtId="0" fontId="6" fillId="0" borderId="23" xfId="0" applyFont="1" applyBorder="1"/>
    <xf numFmtId="0" fontId="9" fillId="3" borderId="19" xfId="5" applyFont="1" applyFill="1" applyBorder="1" applyAlignment="1" applyProtection="1">
      <alignment horizontal="left" vertical="center"/>
      <protection locked="0"/>
    </xf>
    <xf numFmtId="0" fontId="9" fillId="3" borderId="20" xfId="13" applyFont="1" applyFill="1" applyBorder="1" applyAlignment="1" applyProtection="1">
      <alignment horizontal="center" vertical="center" wrapText="1"/>
      <protection locked="0"/>
    </xf>
    <xf numFmtId="0" fontId="9" fillId="3" borderId="19" xfId="5" applyFont="1" applyFill="1" applyBorder="1" applyAlignment="1" applyProtection="1">
      <alignment horizontal="right" vertical="center"/>
      <protection locked="0"/>
    </xf>
    <xf numFmtId="3" fontId="9" fillId="36" borderId="20" xfId="5" applyNumberFormat="1" applyFont="1" applyFill="1" applyBorder="1" applyProtection="1">
      <protection locked="0"/>
    </xf>
    <xf numFmtId="0" fontId="9" fillId="3" borderId="22" xfId="9" applyFont="1" applyFill="1" applyBorder="1" applyAlignment="1" applyProtection="1">
      <alignment horizontal="right" vertical="center"/>
      <protection locked="0"/>
    </xf>
    <xf numFmtId="0" fontId="10" fillId="3" borderId="23" xfId="16" applyFont="1" applyFill="1" applyBorder="1" applyAlignment="1" applyProtection="1">
      <protection locked="0"/>
    </xf>
    <xf numFmtId="164" fontId="10" fillId="36" borderId="24" xfId="1" applyNumberFormat="1" applyFont="1" applyFill="1" applyBorder="1" applyAlignment="1" applyProtection="1">
      <protection locked="0"/>
    </xf>
    <xf numFmtId="0" fontId="4" fillId="0" borderId="54" xfId="0" applyFont="1" applyBorder="1" applyAlignment="1">
      <alignment horizontal="center"/>
    </xf>
    <xf numFmtId="0" fontId="4" fillId="0" borderId="55"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0" xfId="0" applyFont="1" applyBorder="1" applyAlignment="1">
      <alignment horizontal="center" vertical="center"/>
    </xf>
    <xf numFmtId="0" fontId="101"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2" fillId="0" borderId="3" xfId="20960" applyFont="1" applyFill="1" applyBorder="1" applyAlignment="1" applyProtection="1">
      <alignment horizontal="center" vertical="center"/>
    </xf>
    <xf numFmtId="0" fontId="103"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7"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6" xfId="0" applyBorder="1" applyAlignment="1">
      <alignment horizontal="center" vertical="center"/>
    </xf>
    <xf numFmtId="0" fontId="6" fillId="36" borderId="27"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6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2"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17" fillId="0" borderId="0" xfId="0" applyFont="1" applyFill="1" applyBorder="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4" fillId="0" borderId="22" xfId="0" applyFont="1" applyFill="1" applyBorder="1" applyAlignment="1">
      <alignment horizontal="center" vertical="center"/>
    </xf>
    <xf numFmtId="0" fontId="105" fillId="0" borderId="0" xfId="0" applyFont="1" applyFill="1" applyBorder="1" applyAlignment="1"/>
    <xf numFmtId="49" fontId="105" fillId="0" borderId="7" xfId="0" applyNumberFormat="1" applyFont="1" applyFill="1" applyBorder="1" applyAlignment="1">
      <alignment horizontal="right" vertical="center"/>
    </xf>
    <xf numFmtId="49" fontId="105" fillId="0" borderId="75" xfId="0" applyNumberFormat="1" applyFont="1" applyFill="1" applyBorder="1" applyAlignment="1">
      <alignment horizontal="right" vertical="center"/>
    </xf>
    <xf numFmtId="49" fontId="105" fillId="0" borderId="78" xfId="0" applyNumberFormat="1" applyFont="1" applyFill="1" applyBorder="1" applyAlignment="1">
      <alignment horizontal="right" vertical="center"/>
    </xf>
    <xf numFmtId="49" fontId="105" fillId="0" borderId="83" xfId="0" applyNumberFormat="1" applyFont="1" applyFill="1" applyBorder="1" applyAlignment="1">
      <alignment horizontal="right" vertical="center"/>
    </xf>
    <xf numFmtId="0" fontId="105" fillId="0" borderId="0" xfId="0" applyFont="1" applyFill="1" applyBorder="1" applyAlignment="1">
      <alignment horizontal="left"/>
    </xf>
    <xf numFmtId="0" fontId="105" fillId="0" borderId="83" xfId="0" applyNumberFormat="1" applyFont="1" applyFill="1" applyBorder="1" applyAlignment="1">
      <alignment horizontal="right" vertical="center"/>
    </xf>
    <xf numFmtId="49" fontId="105" fillId="0" borderId="0" xfId="0" applyNumberFormat="1" applyFont="1" applyFill="1" applyBorder="1" applyAlignment="1">
      <alignment horizontal="right" vertical="center"/>
    </xf>
    <xf numFmtId="0" fontId="105" fillId="0" borderId="0" xfId="0" applyFont="1" applyFill="1" applyBorder="1" applyAlignment="1">
      <alignment vertical="center" wrapText="1"/>
    </xf>
    <xf numFmtId="0" fontId="105"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3" fontId="20" fillId="36" borderId="23" xfId="0" applyNumberFormat="1" applyFont="1" applyFill="1" applyBorder="1" applyAlignment="1">
      <alignment vertical="center" wrapText="1"/>
    </xf>
    <xf numFmtId="3" fontId="20" fillId="36" borderId="24" xfId="0" applyNumberFormat="1" applyFont="1" applyFill="1" applyBorder="1" applyAlignment="1">
      <alignment vertical="center" wrapText="1"/>
    </xf>
    <xf numFmtId="193" fontId="0" fillId="36" borderId="18" xfId="0" applyNumberFormat="1" applyFill="1" applyBorder="1" applyAlignment="1">
      <alignment horizontal="center" vertical="center"/>
    </xf>
    <xf numFmtId="193" fontId="0" fillId="0" borderId="20" xfId="0" applyNumberFormat="1" applyBorder="1" applyAlignment="1"/>
    <xf numFmtId="193" fontId="0" fillId="36" borderId="20" xfId="0" applyNumberFormat="1" applyFill="1" applyBorder="1" applyAlignment="1">
      <alignment horizontal="center" vertical="center" wrapText="1"/>
    </xf>
    <xf numFmtId="193" fontId="0" fillId="36" borderId="24" xfId="0" applyNumberFormat="1" applyFill="1" applyBorder="1" applyAlignment="1">
      <alignment horizontal="center" vertical="center" wrapText="1"/>
    </xf>
    <xf numFmtId="193" fontId="4" fillId="36" borderId="23" xfId="0" applyNumberFormat="1" applyFont="1" applyFill="1" applyBorder="1"/>
    <xf numFmtId="193" fontId="22" fillId="0" borderId="0" xfId="0" applyNumberFormat="1" applyFont="1"/>
    <xf numFmtId="0" fontId="4" fillId="0" borderId="26" xfId="0" applyFont="1" applyBorder="1" applyAlignment="1">
      <alignment horizontal="center" vertical="center"/>
    </xf>
    <xf numFmtId="0" fontId="4" fillId="0" borderId="26"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6"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0" xfId="20961" applyFont="1" applyBorder="1"/>
    <xf numFmtId="9" fontId="4" fillId="36" borderId="24" xfId="20961" applyFont="1" applyFill="1" applyBorder="1"/>
    <xf numFmtId="167" fontId="4" fillId="0" borderId="20" xfId="0" applyNumberFormat="1" applyFont="1" applyBorder="1" applyAlignment="1"/>
    <xf numFmtId="0" fontId="9" fillId="0" borderId="16" xfId="0" applyFont="1" applyFill="1" applyBorder="1" applyAlignment="1">
      <alignment horizontal="right" vertical="center" wrapText="1"/>
    </xf>
    <xf numFmtId="0" fontId="7" fillId="0" borderId="17" xfId="0" applyFont="1" applyFill="1" applyBorder="1" applyAlignment="1">
      <alignment vertical="center" wrapText="1"/>
    </xf>
    <xf numFmtId="169" fontId="25" fillId="37" borderId="0" xfId="20" applyBorder="1"/>
    <xf numFmtId="169" fontId="25" fillId="37" borderId="91" xfId="20" applyBorder="1"/>
    <xf numFmtId="0" fontId="4" fillId="0" borderId="7" xfId="0" applyFont="1" applyFill="1" applyBorder="1" applyAlignment="1">
      <alignment vertical="center"/>
    </xf>
    <xf numFmtId="0" fontId="4" fillId="0" borderId="98" xfId="0" applyFont="1" applyFill="1" applyBorder="1" applyAlignment="1">
      <alignment vertical="center"/>
    </xf>
    <xf numFmtId="0" fontId="6" fillId="0" borderId="98" xfId="0" applyFont="1" applyFill="1" applyBorder="1" applyAlignment="1">
      <alignment vertical="center"/>
    </xf>
    <xf numFmtId="0" fontId="4" fillId="0" borderId="17" xfId="0" applyFont="1" applyFill="1" applyBorder="1" applyAlignment="1">
      <alignment vertical="center"/>
    </xf>
    <xf numFmtId="0" fontId="4" fillId="0" borderId="93" xfId="0" applyFont="1" applyFill="1" applyBorder="1" applyAlignment="1">
      <alignment vertical="center"/>
    </xf>
    <xf numFmtId="0" fontId="4" fillId="0" borderId="95" xfId="0" applyFont="1" applyFill="1" applyBorder="1" applyAlignment="1">
      <alignment vertical="center"/>
    </xf>
    <xf numFmtId="0" fontId="4" fillId="0" borderId="16" xfId="0" applyFont="1" applyFill="1" applyBorder="1" applyAlignment="1">
      <alignment horizontal="center" vertical="center"/>
    </xf>
    <xf numFmtId="0" fontId="4" fillId="0" borderId="106" xfId="0" applyFont="1" applyFill="1" applyBorder="1" applyAlignment="1">
      <alignment horizontal="center" vertical="center"/>
    </xf>
    <xf numFmtId="0" fontId="4" fillId="0" borderId="108" xfId="0" applyFont="1" applyFill="1" applyBorder="1" applyAlignment="1">
      <alignment horizontal="center" vertical="center"/>
    </xf>
    <xf numFmtId="169" fontId="25" fillId="37" borderId="29" xfId="20" applyBorder="1"/>
    <xf numFmtId="169" fontId="25" fillId="37" borderId="110" xfId="20" applyBorder="1"/>
    <xf numFmtId="169" fontId="25" fillId="37" borderId="55" xfId="20" applyBorder="1"/>
    <xf numFmtId="0" fontId="4" fillId="3" borderId="62" xfId="0" applyFont="1" applyFill="1" applyBorder="1" applyAlignment="1">
      <alignment horizontal="center" vertical="center"/>
    </xf>
    <xf numFmtId="0" fontId="4" fillId="3" borderId="0" xfId="0" applyFont="1" applyFill="1" applyBorder="1" applyAlignment="1">
      <alignment vertical="center"/>
    </xf>
    <xf numFmtId="0" fontId="4" fillId="0" borderId="68" xfId="0" applyFont="1" applyFill="1" applyBorder="1" applyAlignment="1">
      <alignment horizontal="center" vertical="center"/>
    </xf>
    <xf numFmtId="0" fontId="4" fillId="3" borderId="96" xfId="0" applyFont="1" applyFill="1" applyBorder="1" applyAlignment="1">
      <alignment vertical="center"/>
    </xf>
    <xf numFmtId="0" fontId="14" fillId="3" borderId="111" xfId="0" applyFont="1" applyFill="1" applyBorder="1" applyAlignment="1">
      <alignment horizontal="left"/>
    </xf>
    <xf numFmtId="0" fontId="14" fillId="3" borderId="112" xfId="0" applyFont="1" applyFill="1" applyBorder="1" applyAlignment="1">
      <alignment horizontal="left"/>
    </xf>
    <xf numFmtId="0" fontId="4" fillId="0" borderId="0" xfId="0" applyFont="1"/>
    <xf numFmtId="0" fontId="4" fillId="0" borderId="0" xfId="0" applyFont="1" applyFill="1"/>
    <xf numFmtId="0" fontId="4" fillId="0" borderId="98" xfId="0" applyFont="1" applyFill="1" applyBorder="1" applyAlignment="1">
      <alignment horizontal="center" vertical="center" wrapText="1"/>
    </xf>
    <xf numFmtId="0" fontId="105" fillId="0" borderId="85" xfId="0" applyFont="1" applyFill="1" applyBorder="1" applyAlignment="1">
      <alignment horizontal="right" vertical="center"/>
    </xf>
    <xf numFmtId="0" fontId="4" fillId="0" borderId="113" xfId="0" applyFont="1" applyFill="1" applyBorder="1" applyAlignment="1">
      <alignment horizontal="center" vertical="center" wrapText="1"/>
    </xf>
    <xf numFmtId="0" fontId="6" fillId="3" borderId="114" xfId="0" applyFont="1" applyFill="1" applyBorder="1" applyAlignment="1">
      <alignment vertical="center"/>
    </xf>
    <xf numFmtId="0" fontId="4" fillId="3" borderId="21" xfId="0" applyFont="1" applyFill="1" applyBorder="1" applyAlignment="1">
      <alignment vertical="center"/>
    </xf>
    <xf numFmtId="0" fontId="4" fillId="0" borderId="115" xfId="0" applyFont="1" applyFill="1" applyBorder="1" applyAlignment="1">
      <alignment horizontal="center" vertical="center"/>
    </xf>
    <xf numFmtId="0" fontId="6" fillId="0" borderId="23" xfId="0" applyFont="1" applyFill="1" applyBorder="1" applyAlignment="1">
      <alignment vertical="center"/>
    </xf>
    <xf numFmtId="169" fontId="25" fillId="37" borderId="25" xfId="20" applyBorder="1"/>
    <xf numFmtId="0" fontId="4" fillId="0" borderId="7"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7" fillId="0" borderId="16" xfId="11" applyFont="1" applyFill="1" applyBorder="1" applyAlignment="1" applyProtection="1">
      <alignment vertical="center"/>
    </xf>
    <xf numFmtId="0" fontId="7" fillId="0" borderId="17" xfId="11" applyFont="1" applyFill="1" applyBorder="1" applyAlignment="1" applyProtection="1">
      <alignment vertical="center"/>
    </xf>
    <xf numFmtId="0" fontId="15" fillId="0" borderId="18" xfId="11" applyFont="1" applyFill="1" applyBorder="1" applyAlignment="1" applyProtection="1">
      <alignment horizontal="center" vertical="center"/>
    </xf>
    <xf numFmtId="0" fontId="0" fillId="0" borderId="115" xfId="0" applyBorder="1"/>
    <xf numFmtId="0" fontId="0" fillId="0" borderId="22" xfId="0" applyBorder="1"/>
    <xf numFmtId="0" fontId="6" fillId="36" borderId="116" xfId="0" applyFont="1" applyFill="1" applyBorder="1" applyAlignment="1">
      <alignment vertical="center" wrapText="1"/>
    </xf>
    <xf numFmtId="0" fontId="7" fillId="0" borderId="0" xfId="0" applyFont="1" applyFill="1" applyAlignment="1">
      <alignment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15" xfId="0" applyFont="1" applyFill="1" applyBorder="1" applyAlignment="1">
      <alignment horizontal="left" vertical="center" wrapText="1"/>
    </xf>
    <xf numFmtId="0" fontId="6" fillId="36" borderId="98" xfId="0" applyFont="1" applyFill="1" applyBorder="1" applyAlignment="1">
      <alignment horizontal="left" vertical="center" wrapText="1"/>
    </xf>
    <xf numFmtId="0" fontId="6" fillId="36" borderId="113" xfId="0" applyFont="1" applyFill="1" applyBorder="1" applyAlignment="1">
      <alignment horizontal="left" vertical="center" wrapText="1"/>
    </xf>
    <xf numFmtId="0" fontId="4" fillId="0" borderId="115" xfId="0" applyFont="1" applyFill="1" applyBorder="1" applyAlignment="1">
      <alignment horizontal="right" vertical="center" wrapText="1"/>
    </xf>
    <xf numFmtId="0" fontId="4" fillId="0" borderId="98" xfId="0" applyFont="1" applyFill="1" applyBorder="1" applyAlignment="1">
      <alignment horizontal="left" vertical="center" wrapText="1"/>
    </xf>
    <xf numFmtId="0" fontId="108" fillId="0" borderId="115" xfId="0" applyFont="1" applyFill="1" applyBorder="1" applyAlignment="1">
      <alignment horizontal="right" vertical="center" wrapText="1"/>
    </xf>
    <xf numFmtId="0" fontId="108" fillId="0" borderId="98" xfId="0" applyFont="1" applyFill="1" applyBorder="1" applyAlignment="1">
      <alignment horizontal="left" vertical="center" wrapText="1"/>
    </xf>
    <xf numFmtId="0" fontId="6" fillId="0" borderId="11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2" xfId="5" applyNumberFormat="1" applyFont="1" applyFill="1" applyBorder="1" applyAlignment="1" applyProtection="1">
      <alignment horizontal="left" vertical="center"/>
      <protection locked="0"/>
    </xf>
    <xf numFmtId="0" fontId="110" fillId="0" borderId="23" xfId="9" applyFont="1" applyFill="1" applyBorder="1" applyAlignment="1" applyProtection="1">
      <alignment horizontal="left" vertical="center" wrapText="1"/>
      <protection locked="0"/>
    </xf>
    <xf numFmtId="0" fontId="19" fillId="0" borderId="115" xfId="0" applyFont="1" applyBorder="1" applyAlignment="1">
      <alignment horizontal="center" vertical="center" wrapText="1"/>
    </xf>
    <xf numFmtId="3" fontId="20" fillId="36" borderId="98" xfId="0" applyNumberFormat="1" applyFont="1" applyFill="1" applyBorder="1" applyAlignment="1">
      <alignment vertical="center" wrapText="1"/>
    </xf>
    <xf numFmtId="3" fontId="20" fillId="36" borderId="113" xfId="0" applyNumberFormat="1" applyFont="1" applyFill="1" applyBorder="1" applyAlignment="1">
      <alignment vertical="center" wrapText="1"/>
    </xf>
    <xf numFmtId="14" fontId="7" fillId="3" borderId="98" xfId="8" quotePrefix="1" applyNumberFormat="1" applyFont="1" applyFill="1" applyBorder="1" applyAlignment="1" applyProtection="1">
      <alignment horizontal="left" vertical="center" wrapText="1" indent="2"/>
      <protection locked="0"/>
    </xf>
    <xf numFmtId="14" fontId="7" fillId="3" borderId="98" xfId="8" quotePrefix="1" applyNumberFormat="1" applyFont="1" applyFill="1" applyBorder="1" applyAlignment="1" applyProtection="1">
      <alignment horizontal="left" vertical="center" wrapText="1" indent="3"/>
      <protection locked="0"/>
    </xf>
    <xf numFmtId="0" fontId="11" fillId="0" borderId="98" xfId="17" applyFill="1" applyBorder="1" applyAlignment="1" applyProtection="1"/>
    <xf numFmtId="49" fontId="108" fillId="0" borderId="115" xfId="0" applyNumberFormat="1" applyFont="1" applyFill="1" applyBorder="1" applyAlignment="1">
      <alignment horizontal="right" vertical="center" wrapText="1"/>
    </xf>
    <xf numFmtId="0" fontId="7" fillId="3" borderId="98" xfId="20960" applyFont="1" applyFill="1" applyBorder="1" applyAlignment="1" applyProtection="1"/>
    <xf numFmtId="0" fontId="102" fillId="0" borderId="98" xfId="20960" applyFont="1" applyFill="1" applyBorder="1" applyAlignment="1" applyProtection="1">
      <alignment horizontal="center" vertical="center"/>
    </xf>
    <xf numFmtId="0" fontId="4" fillId="0" borderId="98" xfId="0" applyFont="1" applyBorder="1"/>
    <xf numFmtId="0" fontId="11" fillId="0" borderId="98" xfId="17" applyFill="1" applyBorder="1" applyAlignment="1" applyProtection="1">
      <alignment horizontal="left" vertical="center" wrapText="1"/>
    </xf>
    <xf numFmtId="49" fontId="108" fillId="0" borderId="98" xfId="0" applyNumberFormat="1" applyFont="1" applyFill="1" applyBorder="1" applyAlignment="1">
      <alignment horizontal="right" vertical="center" wrapText="1"/>
    </xf>
    <xf numFmtId="0" fontId="11" fillId="0" borderId="98" xfId="17" applyFill="1" applyBorder="1" applyAlignment="1" applyProtection="1">
      <alignment horizontal="left" vertical="center"/>
    </xf>
    <xf numFmtId="0" fontId="4" fillId="0" borderId="98" xfId="0" applyFont="1" applyFill="1" applyBorder="1"/>
    <xf numFmtId="0" fontId="19" fillId="0" borderId="115" xfId="0" applyFont="1" applyFill="1" applyBorder="1" applyAlignment="1">
      <alignment horizontal="center" vertical="center" wrapText="1"/>
    </xf>
    <xf numFmtId="0" fontId="111" fillId="78" borderId="99" xfId="21412" applyFont="1" applyFill="1" applyBorder="1" applyAlignment="1" applyProtection="1">
      <alignment vertical="center" wrapText="1"/>
      <protection locked="0"/>
    </xf>
    <xf numFmtId="0" fontId="112" fillId="70" borderId="93" xfId="21412" applyFont="1" applyFill="1" applyBorder="1" applyAlignment="1" applyProtection="1">
      <alignment horizontal="center" vertical="center"/>
      <protection locked="0"/>
    </xf>
    <xf numFmtId="0" fontId="111" fillId="79" borderId="98" xfId="21412" applyFont="1" applyFill="1" applyBorder="1" applyAlignment="1" applyProtection="1">
      <alignment horizontal="center" vertical="center"/>
      <protection locked="0"/>
    </xf>
    <xf numFmtId="0" fontId="111" fillId="78" borderId="99" xfId="21412" applyFont="1" applyFill="1" applyBorder="1" applyAlignment="1" applyProtection="1">
      <alignment vertical="center"/>
      <protection locked="0"/>
    </xf>
    <xf numFmtId="0" fontId="113" fillId="70" borderId="93" xfId="21412" applyFont="1" applyFill="1" applyBorder="1" applyAlignment="1" applyProtection="1">
      <alignment horizontal="center" vertical="center"/>
      <protection locked="0"/>
    </xf>
    <xf numFmtId="0" fontId="113" fillId="3" borderId="93" xfId="21412" applyFont="1" applyFill="1" applyBorder="1" applyAlignment="1" applyProtection="1">
      <alignment horizontal="center" vertical="center"/>
      <protection locked="0"/>
    </xf>
    <xf numFmtId="0" fontId="113" fillId="0" borderId="93" xfId="21412" applyFont="1" applyFill="1" applyBorder="1" applyAlignment="1" applyProtection="1">
      <alignment horizontal="center" vertical="center"/>
      <protection locked="0"/>
    </xf>
    <xf numFmtId="0" fontId="114" fillId="79" borderId="98" xfId="21412" applyFont="1" applyFill="1" applyBorder="1" applyAlignment="1" applyProtection="1">
      <alignment horizontal="center" vertical="center"/>
      <protection locked="0"/>
    </xf>
    <xf numFmtId="0" fontId="111" fillId="78" borderId="99" xfId="21412" applyFont="1" applyFill="1" applyBorder="1" applyAlignment="1" applyProtection="1">
      <alignment horizontal="center" vertical="center"/>
      <protection locked="0"/>
    </xf>
    <xf numFmtId="0" fontId="61" fillId="78" borderId="99" xfId="21412" applyFont="1" applyFill="1" applyBorder="1" applyAlignment="1" applyProtection="1">
      <alignment vertical="center"/>
      <protection locked="0"/>
    </xf>
    <xf numFmtId="0" fontId="113" fillId="70" borderId="98" xfId="21412" applyFont="1" applyFill="1" applyBorder="1" applyAlignment="1" applyProtection="1">
      <alignment horizontal="center" vertical="center"/>
      <protection locked="0"/>
    </xf>
    <xf numFmtId="0" fontId="35" fillId="70" borderId="98" xfId="21412" applyFont="1" applyFill="1" applyBorder="1" applyAlignment="1" applyProtection="1">
      <alignment horizontal="center" vertical="center"/>
      <protection locked="0"/>
    </xf>
    <xf numFmtId="0" fontId="61" fillId="78" borderId="97" xfId="21412" applyFont="1" applyFill="1" applyBorder="1" applyAlignment="1" applyProtection="1">
      <alignment vertical="center"/>
      <protection locked="0"/>
    </xf>
    <xf numFmtId="0" fontId="112" fillId="0" borderId="97" xfId="21412" applyFont="1" applyFill="1" applyBorder="1" applyAlignment="1" applyProtection="1">
      <alignment horizontal="left" vertical="center" wrapText="1"/>
      <protection locked="0"/>
    </xf>
    <xf numFmtId="164" fontId="112" fillId="0" borderId="98" xfId="948" applyNumberFormat="1" applyFont="1" applyFill="1" applyBorder="1" applyAlignment="1" applyProtection="1">
      <alignment horizontal="right" vertical="center"/>
      <protection locked="0"/>
    </xf>
    <xf numFmtId="0" fontId="111" fillId="79" borderId="97" xfId="21412" applyFont="1" applyFill="1" applyBorder="1" applyAlignment="1" applyProtection="1">
      <alignment vertical="top" wrapText="1"/>
      <protection locked="0"/>
    </xf>
    <xf numFmtId="164" fontId="112" fillId="79" borderId="98" xfId="948" applyNumberFormat="1" applyFont="1" applyFill="1" applyBorder="1" applyAlignment="1" applyProtection="1">
      <alignment horizontal="right" vertical="center"/>
    </xf>
    <xf numFmtId="164" fontId="61" fillId="78" borderId="97" xfId="948" applyNumberFormat="1" applyFont="1" applyFill="1" applyBorder="1" applyAlignment="1" applyProtection="1">
      <alignment horizontal="right" vertical="center"/>
      <protection locked="0"/>
    </xf>
    <xf numFmtId="0" fontId="112" fillId="70" borderId="97" xfId="21412" applyFont="1" applyFill="1" applyBorder="1" applyAlignment="1" applyProtection="1">
      <alignment vertical="center" wrapText="1"/>
      <protection locked="0"/>
    </xf>
    <xf numFmtId="0" fontId="112" fillId="70" borderId="97" xfId="21412" applyFont="1" applyFill="1" applyBorder="1" applyAlignment="1" applyProtection="1">
      <alignment horizontal="left" vertical="center" wrapText="1"/>
      <protection locked="0"/>
    </xf>
    <xf numFmtId="0" fontId="112" fillId="0" borderId="97" xfId="21412" applyFont="1" applyFill="1" applyBorder="1" applyAlignment="1" applyProtection="1">
      <alignment vertical="center" wrapText="1"/>
      <protection locked="0"/>
    </xf>
    <xf numFmtId="0" fontId="112" fillId="3" borderId="97" xfId="21412" applyFont="1" applyFill="1" applyBorder="1" applyAlignment="1" applyProtection="1">
      <alignment horizontal="left" vertical="center" wrapText="1"/>
      <protection locked="0"/>
    </xf>
    <xf numFmtId="0" fontId="111" fillId="79" borderId="97" xfId="21412" applyFont="1" applyFill="1" applyBorder="1" applyAlignment="1" applyProtection="1">
      <alignment vertical="center" wrapText="1"/>
      <protection locked="0"/>
    </xf>
    <xf numFmtId="164" fontId="111" fillId="78" borderId="97" xfId="948" applyNumberFormat="1" applyFont="1" applyFill="1" applyBorder="1" applyAlignment="1" applyProtection="1">
      <alignment horizontal="right" vertical="center"/>
      <protection locked="0"/>
    </xf>
    <xf numFmtId="164" fontId="112" fillId="3" borderId="98" xfId="948" applyNumberFormat="1" applyFont="1" applyFill="1" applyBorder="1" applyAlignment="1" applyProtection="1">
      <alignment horizontal="right" vertical="center"/>
      <protection locked="0"/>
    </xf>
    <xf numFmtId="10" fontId="7" fillId="0" borderId="98" xfId="20961" applyNumberFormat="1" applyFont="1" applyFill="1" applyBorder="1" applyAlignment="1">
      <alignment horizontal="left" vertical="center" wrapText="1"/>
    </xf>
    <xf numFmtId="10" fontId="4" fillId="0"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left" vertical="center" wrapText="1"/>
    </xf>
    <xf numFmtId="10" fontId="108" fillId="0" borderId="98" xfId="20961" applyNumberFormat="1" applyFont="1" applyFill="1" applyBorder="1" applyAlignment="1">
      <alignment horizontal="left" vertical="center" wrapText="1"/>
    </xf>
    <xf numFmtId="10" fontId="6" fillId="36" borderId="98" xfId="20961" applyNumberFormat="1" applyFont="1" applyFill="1" applyBorder="1" applyAlignment="1">
      <alignment horizontal="left" vertical="center" wrapText="1"/>
    </xf>
    <xf numFmtId="10" fontId="6" fillId="36" borderId="98" xfId="0" applyNumberFormat="1" applyFont="1" applyFill="1" applyBorder="1" applyAlignment="1">
      <alignment horizontal="center" vertical="center" wrapText="1"/>
    </xf>
    <xf numFmtId="10" fontId="110" fillId="0" borderId="23" xfId="20961" applyNumberFormat="1" applyFont="1" applyFill="1" applyBorder="1" applyAlignment="1" applyProtection="1">
      <alignment horizontal="left" vertical="center"/>
    </xf>
    <xf numFmtId="43" fontId="7" fillId="0" borderId="0" xfId="7" applyFont="1"/>
    <xf numFmtId="0" fontId="106" fillId="0" borderId="0" xfId="0" applyFont="1" applyAlignment="1">
      <alignment wrapText="1"/>
    </xf>
    <xf numFmtId="0" fontId="10" fillId="0" borderId="26" xfId="0" applyFont="1" applyBorder="1" applyAlignment="1">
      <alignment horizontal="center" wrapText="1"/>
    </xf>
    <xf numFmtId="0" fontId="10" fillId="0" borderId="8" xfId="0" applyFont="1" applyBorder="1" applyAlignment="1">
      <alignment horizontal="center" vertical="center" wrapText="1"/>
    </xf>
    <xf numFmtId="0" fontId="4" fillId="0" borderId="98" xfId="0" applyFont="1" applyBorder="1" applyAlignment="1">
      <alignment vertical="center" wrapText="1"/>
    </xf>
    <xf numFmtId="0" fontId="4" fillId="0" borderId="98" xfId="0" applyFont="1" applyFill="1" applyBorder="1" applyAlignment="1">
      <alignment horizontal="left" vertical="center" wrapText="1" indent="2"/>
    </xf>
    <xf numFmtId="0" fontId="4" fillId="0" borderId="98" xfId="0" applyFont="1" applyFill="1" applyBorder="1" applyAlignment="1">
      <alignment vertical="center" wrapText="1"/>
    </xf>
    <xf numFmtId="3" fontId="20" fillId="36" borderId="99" xfId="0" applyNumberFormat="1" applyFont="1" applyFill="1" applyBorder="1" applyAlignment="1">
      <alignment vertical="center" wrapText="1"/>
    </xf>
    <xf numFmtId="3" fontId="20" fillId="36" borderId="21" xfId="0" applyNumberFormat="1" applyFont="1" applyFill="1" applyBorder="1" applyAlignment="1">
      <alignment vertical="center" wrapText="1"/>
    </xf>
    <xf numFmtId="3" fontId="20" fillId="36" borderId="25" xfId="0" applyNumberFormat="1" applyFont="1" applyFill="1" applyBorder="1" applyAlignment="1">
      <alignment vertical="center" wrapText="1"/>
    </xf>
    <xf numFmtId="3" fontId="20" fillId="36" borderId="37" xfId="0" applyNumberFormat="1" applyFont="1" applyFill="1" applyBorder="1" applyAlignment="1">
      <alignment vertical="center" wrapText="1"/>
    </xf>
    <xf numFmtId="0" fontId="6" fillId="0" borderId="23" xfId="0" applyFont="1" applyBorder="1" applyAlignment="1">
      <alignment vertical="center" wrapText="1"/>
    </xf>
    <xf numFmtId="0" fontId="10" fillId="0" borderId="18" xfId="0" applyFont="1" applyBorder="1" applyAlignment="1">
      <alignment horizontal="center"/>
    </xf>
    <xf numFmtId="0" fontId="10" fillId="0" borderId="113" xfId="0" applyFont="1" applyBorder="1" applyAlignment="1">
      <alignment horizontal="center" vertical="center" wrapText="1"/>
    </xf>
    <xf numFmtId="0" fontId="2" fillId="0" borderId="17" xfId="0" applyNumberFormat="1" applyFont="1" applyFill="1" applyBorder="1" applyAlignment="1">
      <alignment horizontal="left" vertical="center" wrapText="1" indent="1"/>
    </xf>
    <xf numFmtId="0" fontId="2" fillId="0" borderId="18" xfId="0" applyNumberFormat="1" applyFont="1" applyFill="1" applyBorder="1" applyAlignment="1">
      <alignment horizontal="left" vertical="center" wrapText="1" indent="1"/>
    </xf>
    <xf numFmtId="14" fontId="4" fillId="0" borderId="0" xfId="0" applyNumberFormat="1" applyFont="1"/>
    <xf numFmtId="0" fontId="6" fillId="0" borderId="0" xfId="0" applyFont="1" applyAlignment="1">
      <alignment horizontal="center" wrapText="1"/>
    </xf>
    <xf numFmtId="0" fontId="4" fillId="3" borderId="54" xfId="0" applyFont="1" applyFill="1" applyBorder="1"/>
    <xf numFmtId="0" fontId="4" fillId="3" borderId="118" xfId="0" applyFont="1" applyFill="1" applyBorder="1" applyAlignment="1">
      <alignment wrapText="1"/>
    </xf>
    <xf numFmtId="0" fontId="4" fillId="3" borderId="119" xfId="0" applyFont="1" applyFill="1" applyBorder="1"/>
    <xf numFmtId="0" fontId="6" fillId="3" borderId="11" xfId="0" applyFont="1" applyFill="1" applyBorder="1" applyAlignment="1">
      <alignment horizontal="center" wrapText="1"/>
    </xf>
    <xf numFmtId="0" fontId="4" fillId="0" borderId="98" xfId="0" applyFont="1" applyFill="1" applyBorder="1" applyAlignment="1">
      <alignment horizontal="center"/>
    </xf>
    <xf numFmtId="0" fontId="4" fillId="0" borderId="98" xfId="0" applyFont="1" applyBorder="1" applyAlignment="1">
      <alignment horizontal="center"/>
    </xf>
    <xf numFmtId="0" fontId="4" fillId="3" borderId="62"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1" xfId="0" applyFont="1" applyFill="1" applyBorder="1" applyAlignment="1">
      <alignment horizontal="center" vertical="center" wrapText="1"/>
    </xf>
    <xf numFmtId="0" fontId="4" fillId="0" borderId="115" xfId="0" applyFont="1" applyBorder="1"/>
    <xf numFmtId="0" fontId="4" fillId="0" borderId="98" xfId="0" applyFont="1" applyBorder="1" applyAlignment="1">
      <alignment wrapText="1"/>
    </xf>
    <xf numFmtId="164" fontId="4" fillId="0" borderId="98" xfId="7" applyNumberFormat="1" applyFont="1" applyBorder="1"/>
    <xf numFmtId="164" fontId="4" fillId="0" borderId="113" xfId="7" applyNumberFormat="1" applyFont="1" applyBorder="1"/>
    <xf numFmtId="0" fontId="14" fillId="0" borderId="98" xfId="0" applyFont="1" applyBorder="1" applyAlignment="1">
      <alignment horizontal="left" wrapText="1" indent="2"/>
    </xf>
    <xf numFmtId="169" fontId="25" fillId="37" borderId="98" xfId="20" applyBorder="1"/>
    <xf numFmtId="164" fontId="4" fillId="0" borderId="98" xfId="7" applyNumberFormat="1" applyFont="1" applyBorder="1" applyAlignment="1">
      <alignment vertical="center"/>
    </xf>
    <xf numFmtId="0" fontId="6" fillId="0" borderId="115" xfId="0" applyFont="1" applyBorder="1"/>
    <xf numFmtId="0" fontId="6" fillId="0" borderId="98" xfId="0" applyFont="1" applyBorder="1" applyAlignment="1">
      <alignment wrapText="1"/>
    </xf>
    <xf numFmtId="164" fontId="6" fillId="0" borderId="113" xfId="7" applyNumberFormat="1" applyFont="1" applyBorder="1"/>
    <xf numFmtId="0" fontId="3" fillId="3" borderId="62"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1" xfId="7" applyNumberFormat="1" applyFont="1" applyFill="1" applyBorder="1"/>
    <xf numFmtId="164" fontId="4" fillId="0" borderId="98" xfId="7" applyNumberFormat="1" applyFont="1" applyFill="1" applyBorder="1"/>
    <xf numFmtId="164" fontId="4" fillId="0" borderId="98" xfId="7" applyNumberFormat="1" applyFont="1" applyFill="1" applyBorder="1" applyAlignment="1">
      <alignment vertical="center"/>
    </xf>
    <xf numFmtId="0" fontId="14" fillId="0" borderId="98"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1" xfId="0" applyFont="1" applyFill="1" applyBorder="1"/>
    <xf numFmtId="0" fontId="6" fillId="0" borderId="22" xfId="0" applyFont="1" applyBorder="1"/>
    <xf numFmtId="0" fontId="6" fillId="0" borderId="23" xfId="0" applyFont="1" applyBorder="1" applyAlignment="1">
      <alignment wrapText="1"/>
    </xf>
    <xf numFmtId="169" fontId="25" fillId="37" borderId="116" xfId="20" applyBorder="1"/>
    <xf numFmtId="10" fontId="6" fillId="0" borderId="24" xfId="20961" applyNumberFormat="1" applyFont="1" applyBorder="1"/>
    <xf numFmtId="0" fontId="9" fillId="2" borderId="106" xfId="0" applyFont="1" applyFill="1" applyBorder="1" applyAlignment="1">
      <alignment horizontal="right" vertical="center"/>
    </xf>
    <xf numFmtId="0" fontId="6" fillId="3" borderId="0" xfId="0" applyFont="1" applyFill="1" applyBorder="1" applyAlignment="1">
      <alignment horizontal="center"/>
    </xf>
    <xf numFmtId="0" fontId="105" fillId="0" borderId="85" xfId="0" applyFont="1" applyFill="1" applyBorder="1" applyAlignment="1">
      <alignment horizontal="left" vertical="center"/>
    </xf>
    <xf numFmtId="0" fontId="105" fillId="0" borderId="83" xfId="0" applyFont="1" applyFill="1" applyBorder="1" applyAlignment="1">
      <alignment vertical="center" wrapText="1"/>
    </xf>
    <xf numFmtId="0" fontId="105" fillId="0" borderId="83" xfId="0" applyFont="1" applyFill="1" applyBorder="1" applyAlignment="1">
      <alignment horizontal="left" vertical="center" wrapText="1"/>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14" fontId="116" fillId="0" borderId="0" xfId="0" applyNumberFormat="1" applyFont="1"/>
    <xf numFmtId="0" fontId="116" fillId="0" borderId="0" xfId="0" applyFont="1" applyAlignment="1">
      <alignment wrapText="1"/>
    </xf>
    <xf numFmtId="0" fontId="119" fillId="0" borderId="0" xfId="0" applyFont="1"/>
    <xf numFmtId="0" fontId="116" fillId="0" borderId="0" xfId="0" applyFont="1" applyFill="1"/>
    <xf numFmtId="0" fontId="116" fillId="0" borderId="0" xfId="0" applyFont="1" applyBorder="1"/>
    <xf numFmtId="0" fontId="116" fillId="0" borderId="0" xfId="0" applyFont="1" applyBorder="1" applyAlignment="1">
      <alignment horizontal="left"/>
    </xf>
    <xf numFmtId="0" fontId="118" fillId="0" borderId="129" xfId="0" applyNumberFormat="1" applyFont="1" applyFill="1" applyBorder="1" applyAlignment="1">
      <alignment horizontal="left" vertical="center" wrapText="1"/>
    </xf>
    <xf numFmtId="0" fontId="124" fillId="0" borderId="0" xfId="0" applyFont="1"/>
    <xf numFmtId="49" fontId="105" fillId="0" borderId="98" xfId="0" applyNumberFormat="1" applyFont="1" applyFill="1" applyBorder="1" applyAlignment="1">
      <alignment horizontal="right" vertical="center"/>
    </xf>
    <xf numFmtId="0" fontId="125" fillId="0" borderId="0" xfId="0" applyFont="1" applyFill="1" applyBorder="1" applyAlignment="1"/>
    <xf numFmtId="0" fontId="116" fillId="0" borderId="0" xfId="0" applyFont="1" applyBorder="1" applyAlignment="1">
      <alignment horizontal="left" indent="1"/>
    </xf>
    <xf numFmtId="0" fontId="116" fillId="0" borderId="0" xfId="0" applyFont="1" applyBorder="1" applyAlignment="1">
      <alignment horizontal="left" indent="2"/>
    </xf>
    <xf numFmtId="49" fontId="116" fillId="0" borderId="0" xfId="0" applyNumberFormat="1" applyFont="1" applyBorder="1" applyAlignment="1">
      <alignment horizontal="left" indent="3"/>
    </xf>
    <xf numFmtId="49" fontId="116" fillId="0" borderId="0" xfId="0" applyNumberFormat="1" applyFont="1" applyBorder="1" applyAlignment="1">
      <alignment horizontal="left" indent="1"/>
    </xf>
    <xf numFmtId="49" fontId="116" fillId="0" borderId="0" xfId="0" applyNumberFormat="1" applyFont="1" applyBorder="1" applyAlignment="1">
      <alignment horizontal="left" wrapText="1" indent="2"/>
    </xf>
    <xf numFmtId="49" fontId="116" fillId="0" borderId="0" xfId="0" applyNumberFormat="1" applyFont="1" applyFill="1" applyBorder="1" applyAlignment="1">
      <alignment horizontal="left" wrapText="1" indent="3"/>
    </xf>
    <xf numFmtId="0" fontId="116" fillId="0" borderId="0" xfId="0" applyNumberFormat="1" applyFont="1" applyFill="1" applyBorder="1" applyAlignment="1">
      <alignment horizontal="left" wrapText="1" indent="1"/>
    </xf>
    <xf numFmtId="0" fontId="116" fillId="0" borderId="0" xfId="0" applyFont="1" applyFill="1" applyAlignment="1">
      <alignment horizontal="left" vertical="top" wrapText="1"/>
    </xf>
    <xf numFmtId="0" fontId="9" fillId="0" borderId="98" xfId="0" applyFont="1" applyFill="1" applyBorder="1" applyAlignment="1" applyProtection="1">
      <alignment horizontal="center" vertical="center" wrapText="1"/>
    </xf>
    <xf numFmtId="0" fontId="3" fillId="0" borderId="98" xfId="0" applyFont="1" applyBorder="1" applyAlignment="1">
      <alignment horizontal="center" vertical="center"/>
    </xf>
    <xf numFmtId="0" fontId="129" fillId="3" borderId="98" xfId="21414" applyFont="1" applyFill="1" applyBorder="1" applyAlignment="1">
      <alignment horizontal="left" vertical="center" wrapText="1"/>
    </xf>
    <xf numFmtId="0" fontId="130" fillId="0" borderId="98" xfId="21414" applyFont="1" applyFill="1" applyBorder="1" applyAlignment="1">
      <alignment horizontal="left" vertical="center" wrapText="1" indent="1"/>
    </xf>
    <xf numFmtId="0" fontId="131" fillId="3" borderId="98" xfId="21414" applyFont="1" applyFill="1" applyBorder="1" applyAlignment="1">
      <alignment horizontal="left" vertical="center" wrapText="1"/>
    </xf>
    <xf numFmtId="0" fontId="130" fillId="3" borderId="98" xfId="21414" applyFont="1" applyFill="1" applyBorder="1" applyAlignment="1">
      <alignment horizontal="left" vertical="center" wrapText="1" indent="1"/>
    </xf>
    <xf numFmtId="0" fontId="129" fillId="0" borderId="136" xfId="0" applyFont="1" applyFill="1" applyBorder="1" applyAlignment="1">
      <alignment horizontal="left" vertical="center" wrapText="1"/>
    </xf>
    <xf numFmtId="0" fontId="131" fillId="0" borderId="136" xfId="0" applyFont="1" applyFill="1" applyBorder="1" applyAlignment="1">
      <alignment horizontal="left" vertical="center" wrapText="1"/>
    </xf>
    <xf numFmtId="0" fontId="132" fillId="3" borderId="136" xfId="0" applyFont="1" applyFill="1" applyBorder="1" applyAlignment="1">
      <alignment horizontal="left" vertical="center" wrapText="1" indent="1"/>
    </xf>
    <xf numFmtId="0" fontId="131" fillId="3" borderId="136" xfId="0" applyFont="1" applyFill="1" applyBorder="1" applyAlignment="1">
      <alignment horizontal="left" vertical="center" wrapText="1"/>
    </xf>
    <xf numFmtId="0" fontId="131" fillId="3" borderId="137" xfId="0" applyFont="1" applyFill="1" applyBorder="1" applyAlignment="1">
      <alignment horizontal="left" vertical="center" wrapText="1"/>
    </xf>
    <xf numFmtId="0" fontId="132" fillId="0" borderId="136" xfId="0" applyFont="1" applyFill="1" applyBorder="1" applyAlignment="1">
      <alignment horizontal="left" vertical="center" wrapText="1" indent="1"/>
    </xf>
    <xf numFmtId="0" fontId="132" fillId="0" borderId="98" xfId="21414" applyFont="1" applyFill="1" applyBorder="1" applyAlignment="1">
      <alignment horizontal="left" vertical="center" wrapText="1" indent="1"/>
    </xf>
    <xf numFmtId="0" fontId="131" fillId="0" borderId="98" xfId="21414" applyFont="1" applyFill="1" applyBorder="1" applyAlignment="1">
      <alignment horizontal="left" vertical="center" wrapText="1"/>
    </xf>
    <xf numFmtId="0" fontId="133" fillId="0" borderId="98" xfId="21414" applyFont="1" applyFill="1" applyBorder="1" applyAlignment="1">
      <alignment horizontal="center" vertical="center" wrapText="1"/>
    </xf>
    <xf numFmtId="0" fontId="131" fillId="3" borderId="138" xfId="0" applyFont="1" applyFill="1" applyBorder="1" applyAlignment="1">
      <alignment horizontal="left" vertical="center" wrapText="1"/>
    </xf>
    <xf numFmtId="0" fontId="130" fillId="3" borderId="139" xfId="21414" applyFont="1" applyFill="1" applyBorder="1" applyAlignment="1">
      <alignment horizontal="left" vertical="center" wrapText="1" indent="1"/>
    </xf>
    <xf numFmtId="0" fontId="130" fillId="3" borderId="136" xfId="0" applyFont="1" applyFill="1" applyBorder="1" applyAlignment="1">
      <alignment horizontal="left" vertical="center" wrapText="1" indent="1"/>
    </xf>
    <xf numFmtId="0" fontId="130" fillId="0" borderId="139" xfId="21414" applyFont="1" applyFill="1" applyBorder="1" applyAlignment="1">
      <alignment horizontal="left" vertical="center" wrapText="1" indent="1"/>
    </xf>
    <xf numFmtId="0" fontId="131" fillId="0" borderId="136" xfId="0" applyFont="1" applyBorder="1" applyAlignment="1">
      <alignment horizontal="left" vertical="center" wrapText="1"/>
    </xf>
    <xf numFmtId="0" fontId="130" fillId="0" borderId="136" xfId="0" applyFont="1" applyBorder="1" applyAlignment="1">
      <alignment horizontal="left" vertical="center" wrapText="1" indent="1"/>
    </xf>
    <xf numFmtId="0" fontId="130" fillId="0" borderId="137" xfId="0" applyFont="1" applyBorder="1" applyAlignment="1">
      <alignment horizontal="left" vertical="center" wrapText="1" indent="1"/>
    </xf>
    <xf numFmtId="0" fontId="131" fillId="0" borderId="139" xfId="21414" applyFont="1" applyFill="1" applyBorder="1" applyAlignment="1">
      <alignment horizontal="left" vertical="center" wrapText="1"/>
    </xf>
    <xf numFmtId="0" fontId="131" fillId="3" borderId="139" xfId="21414" applyFont="1" applyFill="1" applyBorder="1" applyAlignment="1">
      <alignment horizontal="left" vertical="center" wrapText="1"/>
    </xf>
    <xf numFmtId="0" fontId="133" fillId="0" borderId="139" xfId="21414" applyFont="1" applyFill="1" applyBorder="1" applyAlignment="1">
      <alignment horizontal="center" vertical="center" wrapText="1"/>
    </xf>
    <xf numFmtId="0" fontId="131" fillId="0" borderId="139" xfId="21414" applyFont="1" applyBorder="1" applyAlignment="1">
      <alignment horizontal="left" vertical="center" wrapText="1"/>
    </xf>
    <xf numFmtId="0" fontId="130" fillId="0" borderId="136" xfId="0" applyFont="1" applyFill="1" applyBorder="1" applyAlignment="1">
      <alignment horizontal="left" vertical="center" wrapText="1" indent="1"/>
    </xf>
    <xf numFmtId="0" fontId="134" fillId="0" borderId="139" xfId="0" applyFont="1" applyBorder="1" applyAlignment="1">
      <alignment horizontal="left"/>
    </xf>
    <xf numFmtId="0" fontId="131" fillId="0" borderId="139" xfId="0" applyFont="1" applyFill="1" applyBorder="1" applyAlignment="1">
      <alignment horizontal="left" vertical="center" wrapText="1"/>
    </xf>
    <xf numFmtId="0" fontId="0" fillId="0" borderId="0" xfId="0" applyAlignment="1">
      <alignment horizontal="left" vertical="center"/>
    </xf>
    <xf numFmtId="0" fontId="9" fillId="0" borderId="139" xfId="0" applyFont="1" applyFill="1" applyBorder="1" applyAlignment="1" applyProtection="1">
      <alignment horizontal="center" vertical="center" wrapText="1"/>
    </xf>
    <xf numFmtId="0" fontId="131" fillId="0" borderId="144" xfId="0" applyFont="1" applyFill="1" applyBorder="1" applyAlignment="1">
      <alignment horizontal="justify" vertical="center" wrapText="1"/>
    </xf>
    <xf numFmtId="0" fontId="130" fillId="0" borderId="138" xfId="0" applyFont="1" applyFill="1" applyBorder="1" applyAlignment="1">
      <alignment horizontal="left" vertical="center" wrapText="1" indent="1"/>
    </xf>
    <xf numFmtId="0" fontId="130" fillId="0" borderId="137" xfId="0" applyFont="1" applyFill="1" applyBorder="1" applyAlignment="1">
      <alignment horizontal="left" vertical="center" wrapText="1" indent="1"/>
    </xf>
    <xf numFmtId="0" fontId="131" fillId="0" borderId="136" xfId="0" applyFont="1" applyFill="1" applyBorder="1" applyAlignment="1">
      <alignment horizontal="justify" vertical="center" wrapText="1"/>
    </xf>
    <xf numFmtId="0" fontId="129" fillId="0" borderId="136" xfId="0" applyFont="1" applyFill="1" applyBorder="1" applyAlignment="1">
      <alignment horizontal="justify" vertical="center" wrapText="1"/>
    </xf>
    <xf numFmtId="0" fontId="131" fillId="3" borderId="136" xfId="0" applyFont="1" applyFill="1" applyBorder="1" applyAlignment="1">
      <alignment horizontal="justify" vertical="center" wrapText="1"/>
    </xf>
    <xf numFmtId="0" fontId="131" fillId="0" borderId="137" xfId="0" applyFont="1" applyFill="1" applyBorder="1" applyAlignment="1">
      <alignment horizontal="justify" vertical="center" wrapText="1"/>
    </xf>
    <xf numFmtId="0" fontId="131" fillId="0" borderId="138" xfId="0" applyFont="1" applyFill="1" applyBorder="1" applyAlignment="1">
      <alignment horizontal="justify" vertical="center" wrapText="1"/>
    </xf>
    <xf numFmtId="0" fontId="131" fillId="0" borderId="139" xfId="21414" applyFont="1" applyFill="1" applyBorder="1" applyAlignment="1">
      <alignment horizontal="justify" vertical="center" wrapText="1"/>
    </xf>
    <xf numFmtId="0" fontId="132" fillId="0" borderId="130" xfId="0" applyFont="1" applyFill="1" applyBorder="1" applyAlignment="1">
      <alignment horizontal="left" vertical="center" wrapText="1" indent="1"/>
    </xf>
    <xf numFmtId="0" fontId="129" fillId="0" borderId="136" xfId="0" applyFont="1" applyFill="1" applyBorder="1" applyAlignment="1">
      <alignment vertical="center" wrapText="1"/>
    </xf>
    <xf numFmtId="0" fontId="131" fillId="0" borderId="136" xfId="0" applyFont="1" applyFill="1" applyBorder="1" applyAlignment="1">
      <alignment vertical="center" wrapText="1"/>
    </xf>
    <xf numFmtId="0" fontId="131" fillId="0" borderId="139" xfId="21414" applyFont="1" applyFill="1" applyBorder="1" applyAlignment="1">
      <alignment vertical="center" wrapText="1"/>
    </xf>
    <xf numFmtId="0" fontId="9" fillId="0" borderId="113" xfId="0" applyFont="1" applyFill="1" applyBorder="1" applyAlignment="1" applyProtection="1">
      <alignment horizontal="center" vertical="center" wrapText="1"/>
    </xf>
    <xf numFmtId="0" fontId="0" fillId="0" borderId="139" xfId="0" applyBorder="1" applyAlignment="1">
      <alignment horizontal="center"/>
    </xf>
    <xf numFmtId="0" fontId="15" fillId="0" borderId="139" xfId="0" applyNumberFormat="1" applyFont="1" applyFill="1" applyBorder="1" applyAlignment="1">
      <alignment vertical="center" wrapText="1"/>
    </xf>
    <xf numFmtId="0" fontId="7" fillId="0" borderId="139" xfId="0" applyNumberFormat="1" applyFont="1" applyFill="1" applyBorder="1" applyAlignment="1">
      <alignment horizontal="left" vertical="center" wrapText="1" indent="1"/>
    </xf>
    <xf numFmtId="0" fontId="3" fillId="0" borderId="139" xfId="0" applyFont="1" applyBorder="1" applyAlignment="1">
      <alignment vertical="center"/>
    </xf>
    <xf numFmtId="0" fontId="135" fillId="0" borderId="139" xfId="0" applyFont="1" applyFill="1" applyBorder="1" applyAlignment="1" applyProtection="1">
      <alignment horizontal="left" vertical="center" indent="1"/>
      <protection locked="0"/>
    </xf>
    <xf numFmtId="0" fontId="136" fillId="0" borderId="139" xfId="0" applyFont="1" applyFill="1" applyBorder="1" applyAlignment="1" applyProtection="1">
      <alignment horizontal="left" vertical="center" indent="3"/>
      <protection locked="0"/>
    </xf>
    <xf numFmtId="0" fontId="137" fillId="0" borderId="139" xfId="0" applyFont="1" applyFill="1" applyBorder="1" applyAlignment="1" applyProtection="1">
      <alignment horizontal="left" vertical="center" indent="3"/>
      <protection locked="0"/>
    </xf>
    <xf numFmtId="0" fontId="3" fillId="0" borderId="139" xfId="0" applyFont="1" applyFill="1" applyBorder="1" applyAlignment="1">
      <alignment vertical="center"/>
    </xf>
    <xf numFmtId="0" fontId="3" fillId="0" borderId="139" xfId="0" applyFont="1" applyBorder="1"/>
    <xf numFmtId="0" fontId="0" fillId="0" borderId="0" xfId="0" applyAlignment="1">
      <alignment horizontal="center"/>
    </xf>
    <xf numFmtId="193" fontId="9" fillId="0" borderId="0" xfId="0" applyNumberFormat="1" applyFont="1" applyFill="1" applyBorder="1" applyAlignment="1" applyProtection="1">
      <alignment horizontal="right"/>
    </xf>
    <xf numFmtId="49" fontId="105" fillId="0" borderId="139" xfId="0" applyNumberFormat="1" applyFont="1" applyFill="1" applyBorder="1" applyAlignment="1">
      <alignment horizontal="right" vertical="center"/>
    </xf>
    <xf numFmtId="0" fontId="0" fillId="0" borderId="139" xfId="0" applyBorder="1" applyAlignment="1">
      <alignment horizontal="center" vertical="center"/>
    </xf>
    <xf numFmtId="0" fontId="0" fillId="0" borderId="143" xfId="0" applyBorder="1" applyAlignment="1">
      <alignment horizontal="center"/>
    </xf>
    <xf numFmtId="0" fontId="130" fillId="0" borderId="143" xfId="21414" applyFont="1" applyFill="1" applyBorder="1" applyAlignment="1">
      <alignment horizontal="left" vertical="center" wrapText="1" indent="1"/>
    </xf>
    <xf numFmtId="0" fontId="130" fillId="3" borderId="139" xfId="0" applyFont="1" applyFill="1" applyBorder="1" applyAlignment="1">
      <alignment horizontal="left" vertical="center" wrapText="1" indent="1"/>
    </xf>
    <xf numFmtId="0" fontId="131" fillId="0" borderId="139" xfId="0" applyFont="1" applyBorder="1" applyAlignment="1">
      <alignment horizontal="left" vertical="center" wrapText="1"/>
    </xf>
    <xf numFmtId="0" fontId="130" fillId="0" borderId="139" xfId="0" applyFont="1" applyBorder="1" applyAlignment="1">
      <alignment horizontal="left" vertical="center" wrapText="1" indent="1"/>
    </xf>
    <xf numFmtId="0" fontId="130" fillId="0" borderId="139" xfId="0" applyFont="1" applyFill="1" applyBorder="1" applyAlignment="1">
      <alignment horizontal="left" vertical="center" wrapText="1" indent="1"/>
    </xf>
    <xf numFmtId="0" fontId="132" fillId="3" borderId="139" xfId="0" applyFont="1" applyFill="1" applyBorder="1" applyAlignment="1">
      <alignment horizontal="left" vertical="center" wrapText="1" indent="1"/>
    </xf>
    <xf numFmtId="0" fontId="132" fillId="0" borderId="139" xfId="0" applyFont="1" applyFill="1" applyBorder="1" applyAlignment="1">
      <alignment horizontal="left" vertical="center" wrapText="1" indent="1"/>
    </xf>
    <xf numFmtId="0" fontId="119" fillId="0" borderId="139" xfId="0" applyFont="1" applyBorder="1"/>
    <xf numFmtId="49" fontId="121" fillId="0" borderId="139" xfId="5" applyNumberFormat="1" applyFont="1" applyFill="1" applyBorder="1" applyAlignment="1" applyProtection="1">
      <alignment horizontal="right" vertical="center"/>
      <protection locked="0"/>
    </xf>
    <xf numFmtId="0" fontId="120" fillId="3" borderId="139" xfId="13" applyFont="1" applyFill="1" applyBorder="1" applyAlignment="1" applyProtection="1">
      <alignment horizontal="left" vertical="center" wrapText="1"/>
      <protection locked="0"/>
    </xf>
    <xf numFmtId="49" fontId="120" fillId="3" borderId="139" xfId="5" applyNumberFormat="1" applyFont="1" applyFill="1" applyBorder="1" applyAlignment="1" applyProtection="1">
      <alignment horizontal="right" vertical="center"/>
      <protection locked="0"/>
    </xf>
    <xf numFmtId="0" fontId="120" fillId="0" borderId="139" xfId="13" applyFont="1" applyFill="1" applyBorder="1" applyAlignment="1" applyProtection="1">
      <alignment horizontal="left" vertical="center" wrapText="1"/>
      <protection locked="0"/>
    </xf>
    <xf numFmtId="49" fontId="120" fillId="0" borderId="139" xfId="5" applyNumberFormat="1" applyFont="1" applyFill="1" applyBorder="1" applyAlignment="1" applyProtection="1">
      <alignment horizontal="right" vertical="center"/>
      <protection locked="0"/>
    </xf>
    <xf numFmtId="0" fontId="122" fillId="0" borderId="139" xfId="13" applyFont="1" applyFill="1" applyBorder="1" applyAlignment="1" applyProtection="1">
      <alignment horizontal="left" vertical="center" wrapText="1"/>
      <protection locked="0"/>
    </xf>
    <xf numFmtId="0" fontId="119" fillId="0" borderId="139" xfId="0" applyFont="1" applyBorder="1" applyAlignment="1">
      <alignment horizontal="center" vertical="center" wrapText="1"/>
    </xf>
    <xf numFmtId="0" fontId="119" fillId="0" borderId="139" xfId="0" applyFont="1" applyFill="1" applyBorder="1" applyAlignment="1">
      <alignment horizontal="center" vertical="center" wrapText="1"/>
    </xf>
    <xf numFmtId="166" fontId="115" fillId="36" borderId="147" xfId="21413" applyFont="1" applyFill="1" applyBorder="1"/>
    <xf numFmtId="0" fontId="115" fillId="0" borderId="147" xfId="0" applyFont="1" applyBorder="1"/>
    <xf numFmtId="0" fontId="115" fillId="0" borderId="147" xfId="0" applyFont="1" applyFill="1" applyBorder="1"/>
    <xf numFmtId="0" fontId="115" fillId="0" borderId="147" xfId="0" applyFont="1" applyBorder="1" applyAlignment="1">
      <alignment horizontal="left" indent="8"/>
    </xf>
    <xf numFmtId="0" fontId="115" fillId="0" borderId="147" xfId="0" applyFont="1" applyBorder="1" applyAlignment="1">
      <alignment wrapText="1"/>
    </xf>
    <xf numFmtId="0" fontId="118" fillId="0" borderId="147" xfId="0" applyFont="1" applyBorder="1"/>
    <xf numFmtId="49" fontId="121" fillId="0" borderId="147" xfId="5" applyNumberFormat="1" applyFont="1" applyFill="1" applyBorder="1" applyAlignment="1" applyProtection="1">
      <alignment horizontal="right" vertical="center" wrapText="1"/>
      <protection locked="0"/>
    </xf>
    <xf numFmtId="49" fontId="120" fillId="3" borderId="147" xfId="5" applyNumberFormat="1" applyFont="1" applyFill="1" applyBorder="1" applyAlignment="1" applyProtection="1">
      <alignment horizontal="right" vertical="center" wrapText="1"/>
      <protection locked="0"/>
    </xf>
    <xf numFmtId="49" fontId="120" fillId="0" borderId="147" xfId="5" applyNumberFormat="1" applyFont="1" applyFill="1" applyBorder="1" applyAlignment="1" applyProtection="1">
      <alignment horizontal="right" vertical="center" wrapText="1"/>
      <protection locked="0"/>
    </xf>
    <xf numFmtId="0" fontId="115" fillId="0" borderId="147" xfId="0" applyFont="1" applyBorder="1" applyAlignment="1">
      <alignment horizontal="center" vertical="center" wrapText="1"/>
    </xf>
    <xf numFmtId="0" fontId="115" fillId="0" borderId="148" xfId="0" applyFont="1" applyFill="1" applyBorder="1" applyAlignment="1">
      <alignment horizontal="center" vertical="center" wrapText="1"/>
    </xf>
    <xf numFmtId="0" fontId="115" fillId="0" borderId="147" xfId="0" applyFont="1" applyBorder="1" applyAlignment="1">
      <alignment horizontal="center" vertical="center"/>
    </xf>
    <xf numFmtId="0" fontId="115" fillId="0" borderId="0" xfId="0" applyFont="1"/>
    <xf numFmtId="0" fontId="115" fillId="0" borderId="0" xfId="0" applyFont="1" applyAlignment="1">
      <alignment wrapText="1"/>
    </xf>
    <xf numFmtId="14" fontId="115" fillId="0" borderId="0" xfId="0" applyNumberFormat="1" applyFont="1"/>
    <xf numFmtId="0" fontId="118" fillId="0" borderId="147" xfId="0" applyFont="1" applyFill="1" applyBorder="1"/>
    <xf numFmtId="0" fontId="115" fillId="0" borderId="147" xfId="0" applyNumberFormat="1" applyFont="1" applyFill="1" applyBorder="1" applyAlignment="1">
      <alignment horizontal="left" vertical="center" wrapText="1"/>
    </xf>
    <xf numFmtId="0" fontId="118" fillId="0" borderId="147" xfId="0" applyFont="1" applyFill="1" applyBorder="1" applyAlignment="1">
      <alignment horizontal="left" wrapText="1" indent="1"/>
    </xf>
    <xf numFmtId="0" fontId="118" fillId="0" borderId="147" xfId="0" applyFont="1" applyFill="1" applyBorder="1" applyAlignment="1">
      <alignment horizontal="left" vertical="center" indent="1"/>
    </xf>
    <xf numFmtId="0" fontId="115" fillId="0" borderId="147" xfId="0" applyFont="1" applyFill="1" applyBorder="1" applyAlignment="1">
      <alignment horizontal="left" wrapText="1" indent="1"/>
    </xf>
    <xf numFmtId="0" fontId="115" fillId="0" borderId="147" xfId="0" applyFont="1" applyFill="1" applyBorder="1" applyAlignment="1">
      <alignment horizontal="left" indent="1"/>
    </xf>
    <xf numFmtId="0" fontId="115" fillId="0" borderId="147" xfId="0" applyFont="1" applyFill="1" applyBorder="1" applyAlignment="1">
      <alignment horizontal="left" wrapText="1" indent="4"/>
    </xf>
    <xf numFmtId="0" fontId="115" fillId="0" borderId="147" xfId="0" applyNumberFormat="1" applyFont="1" applyFill="1" applyBorder="1" applyAlignment="1">
      <alignment horizontal="left" indent="3"/>
    </xf>
    <xf numFmtId="0" fontId="118" fillId="0" borderId="147" xfId="0" applyFont="1" applyFill="1" applyBorder="1" applyAlignment="1">
      <alignment horizontal="left" indent="1"/>
    </xf>
    <xf numFmtId="0" fontId="119" fillId="0" borderId="147" xfId="0" applyFont="1" applyFill="1" applyBorder="1" applyAlignment="1">
      <alignment horizontal="center" vertical="center" wrapText="1"/>
    </xf>
    <xf numFmtId="0" fontId="115" fillId="80" borderId="147" xfId="0" applyFont="1" applyFill="1" applyBorder="1"/>
    <xf numFmtId="0" fontId="118" fillId="0" borderId="7" xfId="0" applyFont="1" applyBorder="1"/>
    <xf numFmtId="0" fontId="115" fillId="0" borderId="147" xfId="0" applyFont="1" applyFill="1" applyBorder="1" applyAlignment="1">
      <alignment horizontal="left" wrapText="1" indent="2"/>
    </xf>
    <xf numFmtId="0" fontId="115" fillId="0" borderId="147" xfId="0" applyFont="1" applyFill="1" applyBorder="1" applyAlignment="1">
      <alignment horizontal="left" wrapText="1"/>
    </xf>
    <xf numFmtId="0" fontId="115" fillId="0" borderId="0" xfId="0" applyFont="1" applyBorder="1"/>
    <xf numFmtId="0" fontId="115" fillId="0" borderId="147" xfId="0" applyFont="1" applyBorder="1" applyAlignment="1">
      <alignment horizontal="left" indent="1"/>
    </xf>
    <xf numFmtId="0" fontId="115" fillId="0" borderId="147" xfId="0" applyFont="1" applyBorder="1" applyAlignment="1">
      <alignment horizontal="center"/>
    </xf>
    <xf numFmtId="0" fontId="115" fillId="0" borderId="0" xfId="0" applyFont="1" applyBorder="1" applyAlignment="1">
      <alignment horizontal="center" vertical="center"/>
    </xf>
    <xf numFmtId="0" fontId="115" fillId="0" borderId="147" xfId="0" applyFont="1" applyFill="1" applyBorder="1" applyAlignment="1">
      <alignment horizontal="center" vertical="center" wrapText="1"/>
    </xf>
    <xf numFmtId="0" fontId="115" fillId="0" borderId="7" xfId="0" applyFont="1" applyBorder="1" applyAlignment="1">
      <alignment horizontal="center" vertical="center" wrapText="1"/>
    </xf>
    <xf numFmtId="0" fontId="115" fillId="0" borderId="11" xfId="0" applyFont="1" applyBorder="1" applyAlignment="1">
      <alignment horizontal="center" vertical="center" wrapText="1"/>
    </xf>
    <xf numFmtId="0" fontId="115" fillId="0" borderId="53" xfId="0" applyFont="1" applyBorder="1" applyAlignment="1">
      <alignment wrapText="1"/>
    </xf>
    <xf numFmtId="0" fontId="115" fillId="0" borderId="7" xfId="0" applyFont="1" applyBorder="1" applyAlignment="1">
      <alignment wrapText="1"/>
    </xf>
    <xf numFmtId="0" fontId="115" fillId="0" borderId="0" xfId="0" applyFont="1" applyBorder="1" applyAlignment="1">
      <alignment horizontal="center" vertical="center" wrapText="1"/>
    </xf>
    <xf numFmtId="0" fontId="115" fillId="0" borderId="146"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149" xfId="0" applyFont="1" applyFill="1" applyBorder="1" applyAlignment="1">
      <alignment horizontal="center" vertical="center" wrapText="1"/>
    </xf>
    <xf numFmtId="0" fontId="115" fillId="0" borderId="145" xfId="0" applyFont="1" applyFill="1" applyBorder="1" applyAlignment="1">
      <alignment horizontal="center" vertical="center" wrapText="1"/>
    </xf>
    <xf numFmtId="0" fontId="115" fillId="0" borderId="0" xfId="0" applyFont="1" applyFill="1"/>
    <xf numFmtId="49" fontId="115" fillId="0" borderId="153" xfId="0" applyNumberFormat="1" applyFont="1" applyFill="1" applyBorder="1" applyAlignment="1">
      <alignment horizontal="left" wrapText="1" indent="1"/>
    </xf>
    <xf numFmtId="0" fontId="115" fillId="0" borderId="155" xfId="0" applyNumberFormat="1" applyFont="1" applyFill="1" applyBorder="1" applyAlignment="1">
      <alignment horizontal="left" wrapText="1" indent="1"/>
    </xf>
    <xf numFmtId="49" fontId="115" fillId="0" borderId="156" xfId="0" applyNumberFormat="1" applyFont="1" applyFill="1" applyBorder="1" applyAlignment="1">
      <alignment horizontal="left" wrapText="1" indent="1"/>
    </xf>
    <xf numFmtId="0" fontId="115" fillId="0" borderId="157" xfId="0" applyNumberFormat="1" applyFont="1" applyFill="1" applyBorder="1" applyAlignment="1">
      <alignment horizontal="left" wrapText="1" indent="1"/>
    </xf>
    <xf numFmtId="49" fontId="115" fillId="0" borderId="157" xfId="0" applyNumberFormat="1" applyFont="1" applyFill="1" applyBorder="1" applyAlignment="1">
      <alignment horizontal="left" wrapText="1" indent="3"/>
    </xf>
    <xf numFmtId="49" fontId="115" fillId="0" borderId="156" xfId="0" applyNumberFormat="1" applyFont="1" applyFill="1" applyBorder="1" applyAlignment="1">
      <alignment horizontal="left" wrapText="1" indent="3"/>
    </xf>
    <xf numFmtId="49" fontId="115" fillId="0" borderId="156" xfId="0" applyNumberFormat="1" applyFont="1" applyFill="1" applyBorder="1" applyAlignment="1">
      <alignment horizontal="left" wrapText="1" indent="2"/>
    </xf>
    <xf numFmtId="49" fontId="115" fillId="0" borderId="157" xfId="0" applyNumberFormat="1" applyFont="1" applyBorder="1" applyAlignment="1">
      <alignment horizontal="left" wrapText="1" indent="2"/>
    </xf>
    <xf numFmtId="49" fontId="115" fillId="0" borderId="156" xfId="0" applyNumberFormat="1" applyFont="1" applyFill="1" applyBorder="1" applyAlignment="1">
      <alignment horizontal="left" vertical="top" wrapText="1" indent="2"/>
    </xf>
    <xf numFmtId="49" fontId="115" fillId="0" borderId="156" xfId="0" applyNumberFormat="1" applyFont="1" applyFill="1" applyBorder="1" applyAlignment="1">
      <alignment horizontal="left" indent="1"/>
    </xf>
    <xf numFmtId="0" fontId="115" fillId="0" borderId="157" xfId="0" applyNumberFormat="1" applyFont="1" applyBorder="1" applyAlignment="1">
      <alignment horizontal="left" indent="1"/>
    </xf>
    <xf numFmtId="49" fontId="115" fillId="0" borderId="157" xfId="0" applyNumberFormat="1" applyFont="1" applyBorder="1" applyAlignment="1">
      <alignment horizontal="left" indent="1"/>
    </xf>
    <xf numFmtId="49" fontId="115" fillId="0" borderId="156" xfId="0" applyNumberFormat="1" applyFont="1" applyFill="1" applyBorder="1" applyAlignment="1">
      <alignment horizontal="left" indent="3"/>
    </xf>
    <xf numFmtId="49" fontId="115" fillId="0" borderId="157" xfId="0" applyNumberFormat="1" applyFont="1" applyBorder="1" applyAlignment="1">
      <alignment horizontal="left" indent="3"/>
    </xf>
    <xf numFmtId="0" fontId="115" fillId="0" borderId="157" xfId="0" applyFont="1" applyBorder="1" applyAlignment="1">
      <alignment horizontal="left" indent="2"/>
    </xf>
    <xf numFmtId="0" fontId="115" fillId="0" borderId="156" xfId="0" applyFont="1" applyBorder="1" applyAlignment="1">
      <alignment horizontal="left" indent="2"/>
    </xf>
    <xf numFmtId="0" fontId="115" fillId="0" borderId="157" xfId="0" applyFont="1" applyBorder="1" applyAlignment="1">
      <alignment horizontal="left" indent="1"/>
    </xf>
    <xf numFmtId="0" fontId="115" fillId="0" borderId="156" xfId="0" applyFont="1" applyBorder="1" applyAlignment="1">
      <alignment horizontal="left" indent="1"/>
    </xf>
    <xf numFmtId="0" fontId="118" fillId="0" borderId="63" xfId="0" applyFont="1" applyBorder="1"/>
    <xf numFmtId="0" fontId="115" fillId="0" borderId="68" xfId="0" applyFont="1" applyBorder="1"/>
    <xf numFmtId="0" fontId="115" fillId="0" borderId="0" xfId="0" applyFont="1" applyBorder="1" applyAlignment="1">
      <alignment wrapText="1"/>
    </xf>
    <xf numFmtId="0" fontId="115" fillId="0" borderId="0" xfId="0" applyFont="1" applyAlignment="1">
      <alignment horizontal="center" vertical="center"/>
    </xf>
    <xf numFmtId="0" fontId="115" fillId="0" borderId="0" xfId="0" applyFont="1" applyBorder="1" applyAlignment="1">
      <alignment horizontal="left"/>
    </xf>
    <xf numFmtId="0" fontId="118" fillId="0" borderId="147" xfId="0" applyNumberFormat="1" applyFont="1" applyFill="1" applyBorder="1" applyAlignment="1">
      <alignment horizontal="left" vertical="center" wrapText="1"/>
    </xf>
    <xf numFmtId="0" fontId="115" fillId="0" borderId="7" xfId="0" applyFont="1" applyFill="1" applyBorder="1" applyAlignment="1">
      <alignment horizontal="center" vertical="center" wrapText="1"/>
    </xf>
    <xf numFmtId="0" fontId="9" fillId="0" borderId="0" xfId="0" applyFont="1" applyFill="1" applyBorder="1" applyAlignment="1">
      <alignment wrapText="1"/>
    </xf>
    <xf numFmtId="0" fontId="118" fillId="0" borderId="147" xfId="0" applyFont="1" applyBorder="1" applyAlignment="1">
      <alignment horizontal="center" vertical="center" wrapText="1"/>
    </xf>
    <xf numFmtId="0" fontId="120" fillId="0" borderId="0" xfId="0" applyFont="1" applyAlignment="1">
      <alignment horizontal="center" vertical="center"/>
    </xf>
    <xf numFmtId="0" fontId="120" fillId="0" borderId="0" xfId="0" applyFont="1"/>
    <xf numFmtId="0" fontId="138" fillId="0" borderId="0" xfId="0" applyFont="1"/>
    <xf numFmtId="0" fontId="115" fillId="0" borderId="134" xfId="0" applyNumberFormat="1" applyFont="1" applyFill="1" applyBorder="1" applyAlignment="1">
      <alignment horizontal="left" vertical="center" wrapText="1" indent="1" readingOrder="1"/>
    </xf>
    <xf numFmtId="0" fontId="120" fillId="0" borderId="147" xfId="0" applyFont="1" applyBorder="1" applyAlignment="1">
      <alignment horizontal="left" indent="3"/>
    </xf>
    <xf numFmtId="0" fontId="118" fillId="0" borderId="147" xfId="0" applyNumberFormat="1" applyFont="1" applyFill="1" applyBorder="1" applyAlignment="1">
      <alignment vertical="center" wrapText="1" readingOrder="1"/>
    </xf>
    <xf numFmtId="0" fontId="120" fillId="0" borderId="147" xfId="0" applyFont="1" applyFill="1" applyBorder="1" applyAlignment="1">
      <alignment horizontal="left" indent="2"/>
    </xf>
    <xf numFmtId="0" fontId="115" fillId="0" borderId="135" xfId="0" applyNumberFormat="1" applyFont="1" applyFill="1" applyBorder="1" applyAlignment="1">
      <alignment vertical="center" wrapText="1" readingOrder="1"/>
    </xf>
    <xf numFmtId="0" fontId="120" fillId="0" borderId="148" xfId="0" applyFont="1" applyBorder="1" applyAlignment="1">
      <alignment horizontal="left" indent="2"/>
    </xf>
    <xf numFmtId="0" fontId="115" fillId="0" borderId="134" xfId="0" applyNumberFormat="1" applyFont="1" applyFill="1" applyBorder="1" applyAlignment="1">
      <alignment vertical="center" wrapText="1" readingOrder="1"/>
    </xf>
    <xf numFmtId="0" fontId="120" fillId="0" borderId="147" xfId="0" applyFont="1" applyBorder="1" applyAlignment="1">
      <alignment horizontal="left" indent="2"/>
    </xf>
    <xf numFmtId="0" fontId="115" fillId="0" borderId="133" xfId="0" applyNumberFormat="1" applyFont="1" applyFill="1" applyBorder="1" applyAlignment="1">
      <alignment vertical="center" wrapText="1" readingOrder="1"/>
    </xf>
    <xf numFmtId="0" fontId="138" fillId="0" borderId="7" xfId="0" applyFont="1" applyBorder="1"/>
    <xf numFmtId="0" fontId="105" fillId="0" borderId="147" xfId="0" applyFont="1" applyFill="1" applyBorder="1" applyAlignment="1">
      <alignment vertical="center" wrapText="1"/>
    </xf>
    <xf numFmtId="0" fontId="105" fillId="0" borderId="147" xfId="0" applyFont="1" applyBorder="1" applyAlignment="1">
      <alignment horizontal="left" vertical="center" wrapText="1"/>
    </xf>
    <xf numFmtId="0" fontId="105" fillId="0" borderId="147" xfId="0" applyFont="1" applyBorder="1" applyAlignment="1">
      <alignment horizontal="left" indent="2"/>
    </xf>
    <xf numFmtId="0" fontId="105" fillId="0" borderId="147" xfId="0" applyNumberFormat="1" applyFont="1" applyFill="1" applyBorder="1" applyAlignment="1">
      <alignment vertical="center" wrapText="1"/>
    </xf>
    <xf numFmtId="0" fontId="105" fillId="0" borderId="147" xfId="0" applyNumberFormat="1" applyFont="1" applyFill="1" applyBorder="1" applyAlignment="1">
      <alignment horizontal="left" vertical="center" indent="1"/>
    </xf>
    <xf numFmtId="0" fontId="105" fillId="0" borderId="147" xfId="0" applyNumberFormat="1" applyFont="1" applyFill="1" applyBorder="1" applyAlignment="1">
      <alignment horizontal="left" vertical="center" wrapText="1" indent="1"/>
    </xf>
    <xf numFmtId="0" fontId="105" fillId="0" borderId="147" xfId="0" applyNumberFormat="1" applyFont="1" applyFill="1" applyBorder="1" applyAlignment="1">
      <alignment horizontal="right" vertical="center"/>
    </xf>
    <xf numFmtId="49" fontId="105" fillId="0" borderId="147" xfId="0" applyNumberFormat="1" applyFont="1" applyFill="1" applyBorder="1" applyAlignment="1">
      <alignment horizontal="right" vertical="center"/>
    </xf>
    <xf numFmtId="0" fontId="105" fillId="0" borderId="148" xfId="0" applyNumberFormat="1" applyFont="1" applyFill="1" applyBorder="1" applyAlignment="1">
      <alignment horizontal="left" vertical="top" wrapText="1"/>
    </xf>
    <xf numFmtId="49" fontId="105" fillId="0" borderId="147" xfId="0" applyNumberFormat="1" applyFont="1" applyFill="1" applyBorder="1" applyAlignment="1">
      <alignment vertical="top" wrapText="1"/>
    </xf>
    <xf numFmtId="49" fontId="105" fillId="0" borderId="147" xfId="0" applyNumberFormat="1" applyFont="1" applyFill="1" applyBorder="1" applyAlignment="1">
      <alignment horizontal="left" vertical="top" wrapText="1" indent="2"/>
    </xf>
    <xf numFmtId="49" fontId="105" fillId="0" borderId="147" xfId="0" applyNumberFormat="1" applyFont="1" applyFill="1" applyBorder="1" applyAlignment="1">
      <alignment horizontal="left" vertical="center" wrapText="1" indent="3"/>
    </xf>
    <xf numFmtId="49" fontId="105" fillId="0" borderId="147" xfId="0" applyNumberFormat="1" applyFont="1" applyFill="1" applyBorder="1" applyAlignment="1">
      <alignment horizontal="left" wrapText="1" indent="2"/>
    </xf>
    <xf numFmtId="49" fontId="105" fillId="0" borderId="147" xfId="0" applyNumberFormat="1" applyFont="1" applyFill="1" applyBorder="1" applyAlignment="1">
      <alignment horizontal="left" vertical="top" wrapText="1"/>
    </xf>
    <xf numFmtId="49" fontId="105" fillId="0" borderId="147" xfId="0" applyNumberFormat="1" applyFont="1" applyFill="1" applyBorder="1" applyAlignment="1">
      <alignment horizontal="left" wrapText="1" indent="3"/>
    </xf>
    <xf numFmtId="49" fontId="105" fillId="0" borderId="147" xfId="0" applyNumberFormat="1" applyFont="1" applyFill="1" applyBorder="1" applyAlignment="1">
      <alignment vertical="center"/>
    </xf>
    <xf numFmtId="0" fontId="105" fillId="0" borderId="147" xfId="0" applyFont="1" applyFill="1" applyBorder="1" applyAlignment="1">
      <alignment horizontal="left" vertical="center" wrapText="1"/>
    </xf>
    <xf numFmtId="49" fontId="105" fillId="0" borderId="147" xfId="0" applyNumberFormat="1" applyFont="1" applyFill="1" applyBorder="1" applyAlignment="1">
      <alignment horizontal="left" indent="3"/>
    </xf>
    <xf numFmtId="0" fontId="105" fillId="0" borderId="147" xfId="0" applyFont="1" applyBorder="1" applyAlignment="1">
      <alignment horizontal="left" indent="1"/>
    </xf>
    <xf numFmtId="0" fontId="105" fillId="0" borderId="147" xfId="0" applyNumberFormat="1" applyFont="1" applyFill="1" applyBorder="1" applyAlignment="1">
      <alignment horizontal="left" vertical="center" wrapText="1"/>
    </xf>
    <xf numFmtId="0" fontId="105" fillId="0" borderId="147" xfId="0" applyFont="1" applyFill="1" applyBorder="1" applyAlignment="1">
      <alignment horizontal="left" wrapText="1" indent="2"/>
    </xf>
    <xf numFmtId="0" fontId="105" fillId="0" borderId="147" xfId="0" applyFont="1" applyBorder="1" applyAlignment="1">
      <alignment horizontal="left" vertical="top" wrapText="1"/>
    </xf>
    <xf numFmtId="0" fontId="104" fillId="0" borderId="7" xfId="0" applyFont="1" applyBorder="1" applyAlignment="1">
      <alignment wrapText="1"/>
    </xf>
    <xf numFmtId="0" fontId="105" fillId="0" borderId="147" xfId="0" applyFont="1" applyBorder="1" applyAlignment="1">
      <alignment horizontal="left" vertical="top" wrapText="1" indent="2"/>
    </xf>
    <xf numFmtId="0" fontId="105" fillId="0" borderId="147" xfId="0" applyFont="1" applyBorder="1" applyAlignment="1">
      <alignment horizontal="left" wrapText="1"/>
    </xf>
    <xf numFmtId="0" fontId="105" fillId="0" borderId="147" xfId="12672" applyFont="1" applyFill="1" applyBorder="1" applyAlignment="1">
      <alignment horizontal="left" vertical="center" wrapText="1" indent="2"/>
    </xf>
    <xf numFmtId="0" fontId="105" fillId="0" borderId="147" xfId="0" applyFont="1" applyBorder="1" applyAlignment="1">
      <alignment horizontal="left" wrapText="1" indent="2"/>
    </xf>
    <xf numFmtId="0" fontId="105" fillId="0" borderId="147" xfId="0" applyFont="1" applyBorder="1" applyAlignment="1">
      <alignment wrapText="1"/>
    </xf>
    <xf numFmtId="0" fontId="105" fillId="0" borderId="147" xfId="0" applyFont="1" applyBorder="1"/>
    <xf numFmtId="0" fontId="105" fillId="0" borderId="147" xfId="12672" applyFont="1" applyFill="1" applyBorder="1" applyAlignment="1">
      <alignment horizontal="left" vertical="center" wrapText="1"/>
    </xf>
    <xf numFmtId="0" fontId="104" fillId="0" borderId="147" xfId="0" applyFont="1" applyBorder="1" applyAlignment="1">
      <alignment wrapText="1"/>
    </xf>
    <xf numFmtId="0" fontId="105" fillId="0" borderId="149" xfId="0" applyNumberFormat="1" applyFont="1" applyFill="1" applyBorder="1" applyAlignment="1">
      <alignment horizontal="left" vertical="center" wrapText="1"/>
    </xf>
    <xf numFmtId="0" fontId="105" fillId="3" borderId="147" xfId="5" applyNumberFormat="1" applyFont="1" applyFill="1" applyBorder="1" applyAlignment="1" applyProtection="1">
      <alignment horizontal="right" vertical="center"/>
      <protection locked="0"/>
    </xf>
    <xf numFmtId="2" fontId="105" fillId="3" borderId="147" xfId="5" applyNumberFormat="1" applyFont="1" applyFill="1" applyBorder="1" applyAlignment="1" applyProtection="1">
      <alignment horizontal="right" vertical="center"/>
      <protection locked="0"/>
    </xf>
    <xf numFmtId="0" fontId="105" fillId="0" borderId="147" xfId="0" applyNumberFormat="1" applyFont="1" applyFill="1" applyBorder="1" applyAlignment="1">
      <alignment vertical="center"/>
    </xf>
    <xf numFmtId="0" fontId="105" fillId="0" borderId="149" xfId="13" applyFont="1" applyFill="1" applyBorder="1" applyAlignment="1" applyProtection="1">
      <alignment horizontal="left" vertical="top" wrapText="1"/>
      <protection locked="0"/>
    </xf>
    <xf numFmtId="0" fontId="105" fillId="0" borderId="150" xfId="13" applyFont="1" applyFill="1" applyBorder="1" applyAlignment="1" applyProtection="1">
      <alignment horizontal="left" vertical="top" wrapText="1"/>
      <protection locked="0"/>
    </xf>
    <xf numFmtId="0" fontId="105" fillId="0" borderId="148" xfId="0" applyFont="1" applyFill="1" applyBorder="1" applyAlignment="1">
      <alignment vertical="center" wrapText="1"/>
    </xf>
    <xf numFmtId="0" fontId="124" fillId="0" borderId="0" xfId="0" applyFont="1" applyBorder="1" applyAlignment="1">
      <alignment horizontal="left" indent="2"/>
    </xf>
    <xf numFmtId="0" fontId="115" fillId="0" borderId="0" xfId="0" applyNumberFormat="1" applyFont="1" applyFill="1" applyBorder="1" applyAlignment="1">
      <alignment horizontal="left" vertical="center" indent="1"/>
    </xf>
    <xf numFmtId="0" fontId="115" fillId="0" borderId="0" xfId="0" applyNumberFormat="1" applyFont="1" applyFill="1" applyBorder="1" applyAlignment="1">
      <alignment vertical="center" wrapText="1"/>
    </xf>
    <xf numFmtId="0" fontId="115" fillId="0" borderId="0" xfId="0" applyFont="1" applyFill="1" applyBorder="1" applyAlignment="1">
      <alignment vertical="center" wrapText="1"/>
    </xf>
    <xf numFmtId="0" fontId="126" fillId="0" borderId="0" xfId="0" applyNumberFormat="1" applyFont="1" applyFill="1" applyBorder="1" applyAlignment="1">
      <alignment horizontal="left" vertical="center" wrapText="1" readingOrder="1"/>
    </xf>
    <xf numFmtId="0" fontId="124" fillId="0" borderId="0" xfId="0" applyFont="1" applyBorder="1" applyAlignment="1">
      <alignment horizontal="left" vertical="center" wrapText="1"/>
    </xf>
    <xf numFmtId="0" fontId="115" fillId="0" borderId="0" xfId="0" applyFont="1" applyFill="1" applyBorder="1" applyAlignment="1">
      <alignment horizontal="left" vertical="center" wrapText="1"/>
    </xf>
    <xf numFmtId="0" fontId="105" fillId="0" borderId="148" xfId="0" applyFont="1" applyBorder="1" applyAlignment="1">
      <alignment horizontal="left" indent="2"/>
    </xf>
    <xf numFmtId="0" fontId="105" fillId="0" borderId="135" xfId="0" applyNumberFormat="1" applyFont="1" applyFill="1" applyBorder="1" applyAlignment="1">
      <alignment horizontal="left" vertical="center" wrapText="1" readingOrder="1"/>
    </xf>
    <xf numFmtId="0" fontId="105" fillId="0" borderId="147" xfId="0" applyNumberFormat="1" applyFont="1" applyFill="1" applyBorder="1" applyAlignment="1">
      <alignment horizontal="left" vertical="center" wrapText="1" readingOrder="1"/>
    </xf>
    <xf numFmtId="0" fontId="2" fillId="0" borderId="16" xfId="0" applyNumberFormat="1" applyFont="1" applyFill="1" applyBorder="1" applyAlignment="1">
      <alignment horizontal="left" vertical="center" wrapText="1" indent="1"/>
    </xf>
    <xf numFmtId="169" fontId="25" fillId="37" borderId="62" xfId="20" applyBorder="1"/>
    <xf numFmtId="193" fontId="9" fillId="2" borderId="147" xfId="0" applyNumberFormat="1" applyFont="1" applyFill="1" applyBorder="1" applyAlignment="1" applyProtection="1">
      <alignment vertical="center"/>
      <protection locked="0"/>
    </xf>
    <xf numFmtId="0" fontId="11" fillId="0" borderId="98" xfId="17" applyFill="1" applyBorder="1" applyAlignment="1" applyProtection="1">
      <alignment horizontal="left" vertical="top" wrapText="1"/>
    </xf>
    <xf numFmtId="0" fontId="7" fillId="83" borderId="147" xfId="13" applyFont="1" applyFill="1" applyBorder="1" applyAlignment="1" applyProtection="1">
      <alignment wrapText="1"/>
      <protection locked="0"/>
    </xf>
    <xf numFmtId="0" fontId="7" fillId="83" borderId="3" xfId="13" applyFont="1" applyFill="1" applyBorder="1" applyAlignment="1" applyProtection="1">
      <alignment vertical="center" wrapText="1"/>
      <protection locked="0"/>
    </xf>
    <xf numFmtId="0" fontId="105" fillId="0" borderId="0" xfId="0" applyFont="1" applyFill="1" applyBorder="1" applyAlignment="1">
      <alignment wrapText="1"/>
    </xf>
    <xf numFmtId="164" fontId="0" fillId="0" borderId="0" xfId="7" applyNumberFormat="1" applyFont="1"/>
    <xf numFmtId="164" fontId="25" fillId="37" borderId="0" xfId="7" applyNumberFormat="1" applyFont="1" applyFill="1" applyBorder="1"/>
    <xf numFmtId="164" fontId="0" fillId="0" borderId="0" xfId="7" applyNumberFormat="1" applyFont="1" applyAlignment="1">
      <alignment horizontal="right"/>
    </xf>
    <xf numFmtId="164" fontId="25" fillId="37" borderId="0" xfId="7" applyNumberFormat="1" applyFont="1" applyFill="1" applyBorder="1" applyAlignment="1">
      <alignment horizontal="right"/>
    </xf>
    <xf numFmtId="164" fontId="25" fillId="37" borderId="91" xfId="7" applyNumberFormat="1" applyFont="1" applyFill="1" applyBorder="1" applyAlignment="1">
      <alignment horizontal="right"/>
    </xf>
    <xf numFmtId="164" fontId="25" fillId="37" borderId="62" xfId="7" applyNumberFormat="1" applyFont="1" applyFill="1" applyBorder="1" applyAlignment="1">
      <alignment horizontal="right"/>
    </xf>
    <xf numFmtId="9" fontId="0" fillId="0" borderId="0" xfId="20961" applyFont="1"/>
    <xf numFmtId="164" fontId="0" fillId="36" borderId="139" xfId="7" applyNumberFormat="1" applyFont="1" applyFill="1" applyBorder="1"/>
    <xf numFmtId="164" fontId="0" fillId="0" borderId="139" xfId="7" applyNumberFormat="1" applyFont="1" applyBorder="1"/>
    <xf numFmtId="164" fontId="0" fillId="0" borderId="98" xfId="7" applyNumberFormat="1" applyFont="1" applyBorder="1" applyAlignment="1">
      <alignment horizontal="right"/>
    </xf>
    <xf numFmtId="164" fontId="0" fillId="36" borderId="98" xfId="7" applyNumberFormat="1" applyFont="1" applyFill="1" applyBorder="1" applyAlignment="1">
      <alignment horizontal="right"/>
    </xf>
    <xf numFmtId="164" fontId="0" fillId="0" borderId="98" xfId="7" applyNumberFormat="1" applyFont="1" applyBorder="1" applyAlignment="1">
      <alignment horizontal="right" vertical="center"/>
    </xf>
    <xf numFmtId="164" fontId="0" fillId="36" borderId="98" xfId="7" applyNumberFormat="1" applyFont="1" applyFill="1" applyBorder="1" applyAlignment="1">
      <alignment horizontal="right" vertical="center"/>
    </xf>
    <xf numFmtId="164" fontId="0" fillId="36" borderId="139" xfId="7" applyNumberFormat="1" applyFont="1" applyFill="1" applyBorder="1" applyAlignment="1">
      <alignment horizontal="right"/>
    </xf>
    <xf numFmtId="164" fontId="0" fillId="0" borderId="139" xfId="7" applyNumberFormat="1" applyFont="1" applyBorder="1" applyAlignment="1">
      <alignment horizontal="right"/>
    </xf>
    <xf numFmtId="0" fontId="9" fillId="0" borderId="157" xfId="0" applyFont="1" applyFill="1" applyBorder="1" applyAlignment="1">
      <alignment horizontal="center" vertical="center" wrapText="1"/>
    </xf>
    <xf numFmtId="0" fontId="15" fillId="0" borderId="147" xfId="0" applyFont="1" applyFill="1" applyBorder="1" applyAlignment="1">
      <alignment horizontal="center" vertical="center" wrapText="1"/>
    </xf>
    <xf numFmtId="0" fontId="16" fillId="0" borderId="147" xfId="0" applyFont="1" applyFill="1" applyBorder="1" applyAlignment="1">
      <alignment horizontal="left" vertical="center" wrapText="1"/>
    </xf>
    <xf numFmtId="0" fontId="9" fillId="0" borderId="157" xfId="0" applyFont="1" applyFill="1" applyBorder="1" applyAlignment="1">
      <alignment horizontal="right" vertical="center" wrapText="1"/>
    </xf>
    <xf numFmtId="0" fontId="7" fillId="0" borderId="147" xfId="0" applyFont="1" applyFill="1" applyBorder="1" applyAlignment="1">
      <alignment vertical="center" wrapText="1"/>
    </xf>
    <xf numFmtId="164" fontId="7" fillId="0" borderId="147" xfId="7" applyNumberFormat="1" applyFont="1" applyFill="1" applyBorder="1" applyAlignment="1" applyProtection="1">
      <alignment horizontal="right" vertical="center" wrapText="1"/>
      <protection locked="0"/>
    </xf>
    <xf numFmtId="164" fontId="7" fillId="0" borderId="156" xfId="7" applyNumberFormat="1" applyFont="1" applyFill="1" applyBorder="1" applyAlignment="1" applyProtection="1">
      <alignment horizontal="right" vertical="center" wrapText="1"/>
      <protection locked="0"/>
    </xf>
    <xf numFmtId="0" fontId="9" fillId="0" borderId="157" xfId="0" applyFont="1" applyBorder="1" applyAlignment="1">
      <alignment horizontal="right" vertical="center" wrapText="1"/>
    </xf>
    <xf numFmtId="0" fontId="7" fillId="0" borderId="147" xfId="0" applyFont="1" applyBorder="1" applyAlignment="1">
      <alignment vertical="center" wrapText="1"/>
    </xf>
    <xf numFmtId="9" fontId="7" fillId="0" borderId="147" xfId="20961" applyFont="1" applyFill="1" applyBorder="1" applyAlignment="1" applyProtection="1">
      <alignment vertical="center" wrapText="1"/>
      <protection locked="0"/>
    </xf>
    <xf numFmtId="9" fontId="7" fillId="0" borderId="156" xfId="20961" applyFont="1" applyFill="1" applyBorder="1" applyAlignment="1" applyProtection="1">
      <alignment vertical="center" wrapText="1"/>
      <protection locked="0"/>
    </xf>
    <xf numFmtId="0" fontId="9" fillId="2" borderId="157" xfId="0" applyFont="1" applyFill="1" applyBorder="1" applyAlignment="1">
      <alignment horizontal="right" vertical="center"/>
    </xf>
    <xf numFmtId="0" fontId="9" fillId="2" borderId="147" xfId="0" applyFont="1" applyFill="1" applyBorder="1" applyAlignment="1">
      <alignment vertical="center"/>
    </xf>
    <xf numFmtId="0" fontId="15" fillId="0" borderId="157" xfId="0" applyFont="1" applyFill="1" applyBorder="1" applyAlignment="1">
      <alignment horizontal="center" vertical="center" wrapText="1"/>
    </xf>
    <xf numFmtId="0" fontId="9" fillId="0" borderId="147" xfId="0" applyFont="1" applyFill="1" applyBorder="1" applyAlignment="1">
      <alignment horizontal="left" vertical="center" wrapText="1"/>
    </xf>
    <xf numFmtId="0" fontId="9" fillId="2" borderId="148" xfId="0" applyFont="1" applyFill="1" applyBorder="1" applyAlignment="1">
      <alignment vertical="center"/>
    </xf>
    <xf numFmtId="164" fontId="7" fillId="0" borderId="147" xfId="7" applyNumberFormat="1" applyFont="1" applyFill="1" applyBorder="1" applyAlignment="1" applyProtection="1">
      <alignment vertical="center" wrapText="1"/>
      <protection locked="0"/>
    </xf>
    <xf numFmtId="164" fontId="7" fillId="0" borderId="156" xfId="7" applyNumberFormat="1" applyFont="1" applyFill="1" applyBorder="1" applyAlignment="1" applyProtection="1">
      <alignment vertical="center" wrapText="1"/>
      <protection locked="0"/>
    </xf>
    <xf numFmtId="0" fontId="9" fillId="2" borderId="155" xfId="0" applyFont="1" applyFill="1" applyBorder="1" applyAlignment="1">
      <alignment horizontal="right" vertical="center"/>
    </xf>
    <xf numFmtId="193" fontId="9" fillId="2" borderId="154" xfId="0" applyNumberFormat="1" applyFont="1" applyFill="1" applyBorder="1" applyAlignment="1" applyProtection="1">
      <alignment vertical="center"/>
      <protection locked="0"/>
    </xf>
    <xf numFmtId="9" fontId="7" fillId="0" borderId="154" xfId="20961" applyFont="1" applyFill="1" applyBorder="1" applyAlignment="1" applyProtection="1">
      <alignment vertical="center" wrapText="1"/>
      <protection locked="0"/>
    </xf>
    <xf numFmtId="9" fontId="7" fillId="0" borderId="153" xfId="20961" applyFont="1" applyFill="1" applyBorder="1" applyAlignment="1" applyProtection="1">
      <alignment vertical="center" wrapText="1"/>
      <protection locked="0"/>
    </xf>
    <xf numFmtId="164" fontId="7" fillId="0" borderId="157" xfId="7" applyNumberFormat="1" applyFont="1" applyFill="1" applyBorder="1" applyAlignment="1" applyProtection="1">
      <alignment horizontal="right" vertical="center" wrapText="1"/>
      <protection locked="0"/>
    </xf>
    <xf numFmtId="9" fontId="7" fillId="0" borderId="157" xfId="20961" applyFont="1" applyFill="1" applyBorder="1" applyAlignment="1" applyProtection="1">
      <alignment vertical="center" wrapText="1"/>
      <protection locked="0"/>
    </xf>
    <xf numFmtId="164" fontId="7" fillId="0" borderId="157" xfId="7" applyNumberFormat="1" applyFont="1" applyFill="1" applyBorder="1" applyAlignment="1" applyProtection="1">
      <alignment vertical="center" wrapText="1"/>
      <protection locked="0"/>
    </xf>
    <xf numFmtId="9" fontId="7" fillId="0" borderId="155" xfId="20961" applyFont="1" applyFill="1" applyBorder="1" applyAlignment="1" applyProtection="1">
      <alignment vertical="center" wrapText="1"/>
      <protection locked="0"/>
    </xf>
    <xf numFmtId="164" fontId="0" fillId="0" borderId="139" xfId="7" applyNumberFormat="1" applyFont="1" applyBorder="1" applyProtection="1"/>
    <xf numFmtId="193" fontId="0" fillId="0" borderId="0" xfId="0" applyNumberFormat="1"/>
    <xf numFmtId="164" fontId="9" fillId="0" borderId="139" xfId="7" applyNumberFormat="1" applyFont="1" applyFill="1" applyBorder="1" applyAlignment="1" applyProtection="1">
      <alignment horizontal="right"/>
    </xf>
    <xf numFmtId="164" fontId="9" fillId="36" borderId="139" xfId="7" applyNumberFormat="1" applyFont="1" applyFill="1" applyBorder="1" applyAlignment="1" applyProtection="1">
      <alignment horizontal="right"/>
    </xf>
    <xf numFmtId="164" fontId="9" fillId="36" borderId="113" xfId="7" applyNumberFormat="1" applyFont="1" applyFill="1" applyBorder="1" applyAlignment="1" applyProtection="1">
      <alignment horizontal="right"/>
    </xf>
    <xf numFmtId="164" fontId="20" fillId="0" borderId="98" xfId="7" applyNumberFormat="1" applyFont="1" applyBorder="1" applyAlignment="1">
      <alignment vertical="center" wrapText="1"/>
    </xf>
    <xf numFmtId="164" fontId="20" fillId="0" borderId="99" xfId="7" applyNumberFormat="1" applyFont="1" applyBorder="1" applyAlignment="1">
      <alignment vertical="center" wrapText="1"/>
    </xf>
    <xf numFmtId="164" fontId="20" fillId="0" borderId="21" xfId="7" applyNumberFormat="1" applyFont="1" applyBorder="1" applyAlignment="1">
      <alignment vertical="center" wrapText="1"/>
    </xf>
    <xf numFmtId="164" fontId="20" fillId="0" borderId="98" xfId="7" applyNumberFormat="1" applyFont="1" applyFill="1" applyBorder="1" applyAlignment="1">
      <alignment vertical="center" wrapText="1"/>
    </xf>
    <xf numFmtId="164" fontId="20" fillId="0" borderId="21" xfId="7" applyNumberFormat="1" applyFont="1" applyFill="1" applyBorder="1" applyAlignment="1">
      <alignment vertical="center" wrapText="1"/>
    </xf>
    <xf numFmtId="164" fontId="13" fillId="0" borderId="8" xfId="7" applyNumberFormat="1" applyFont="1" applyBorder="1" applyAlignment="1">
      <alignment wrapText="1"/>
    </xf>
    <xf numFmtId="164" fontId="4" fillId="0" borderId="113" xfId="7" applyNumberFormat="1" applyFont="1" applyBorder="1" applyAlignment="1"/>
    <xf numFmtId="164" fontId="9" fillId="0" borderId="8" xfId="7" applyNumberFormat="1" applyFont="1" applyBorder="1" applyAlignment="1">
      <alignment wrapText="1"/>
    </xf>
    <xf numFmtId="164" fontId="9" fillId="0" borderId="113" xfId="7" applyNumberFormat="1" applyFont="1" applyBorder="1" applyAlignment="1">
      <alignment wrapText="1"/>
    </xf>
    <xf numFmtId="0" fontId="13" fillId="0" borderId="146" xfId="0" applyFont="1" applyBorder="1" applyAlignment="1">
      <alignment wrapText="1"/>
    </xf>
    <xf numFmtId="9" fontId="4" fillId="0" borderId="21" xfId="0" applyNumberFormat="1" applyFont="1" applyBorder="1" applyAlignment="1"/>
    <xf numFmtId="0" fontId="9" fillId="0" borderId="157" xfId="0" applyNumberFormat="1" applyFont="1" applyBorder="1"/>
    <xf numFmtId="0" fontId="9" fillId="0" borderId="155" xfId="0" applyNumberFormat="1" applyFont="1" applyBorder="1"/>
    <xf numFmtId="9" fontId="4" fillId="0" borderId="113" xfId="20961" applyFont="1" applyBorder="1" applyAlignment="1"/>
    <xf numFmtId="9" fontId="4" fillId="0" borderId="107" xfId="20961" applyFont="1" applyBorder="1" applyAlignment="1"/>
    <xf numFmtId="9" fontId="4" fillId="0" borderId="24" xfId="20961" applyFont="1" applyBorder="1" applyAlignment="1"/>
    <xf numFmtId="164" fontId="0" fillId="0" borderId="20" xfId="7" applyNumberFormat="1" applyFont="1" applyBorder="1" applyAlignment="1">
      <alignment wrapText="1"/>
    </xf>
    <xf numFmtId="164" fontId="0" fillId="0" borderId="20" xfId="7" applyNumberFormat="1" applyFont="1" applyBorder="1" applyAlignment="1"/>
    <xf numFmtId="164" fontId="0" fillId="0" borderId="20" xfId="7" applyNumberFormat="1" applyFont="1" applyFill="1" applyBorder="1" applyAlignment="1">
      <alignment wrapText="1"/>
    </xf>
    <xf numFmtId="164" fontId="4" fillId="0" borderId="139" xfId="7" applyNumberFormat="1" applyFont="1" applyFill="1" applyBorder="1" applyAlignment="1">
      <alignment vertical="center" wrapText="1"/>
    </xf>
    <xf numFmtId="164" fontId="4" fillId="0" borderId="139" xfId="7" applyNumberFormat="1" applyFont="1" applyBorder="1" applyAlignment="1">
      <alignment vertical="center"/>
    </xf>
    <xf numFmtId="164" fontId="6" fillId="36" borderId="23" xfId="7" applyNumberFormat="1" applyFont="1" applyFill="1" applyBorder="1" applyAlignment="1">
      <alignment horizontal="center" vertical="center"/>
    </xf>
    <xf numFmtId="164" fontId="7" fillId="36" borderId="20" xfId="7" applyNumberFormat="1" applyFont="1" applyFill="1" applyBorder="1" applyAlignment="1" applyProtection="1">
      <alignment vertical="top"/>
    </xf>
    <xf numFmtId="164" fontId="7" fillId="3" borderId="20" xfId="7" applyNumberFormat="1" applyFont="1" applyFill="1" applyBorder="1" applyAlignment="1" applyProtection="1">
      <alignment vertical="top"/>
      <protection locked="0"/>
    </xf>
    <xf numFmtId="164" fontId="7" fillId="36" borderId="20" xfId="7" applyNumberFormat="1" applyFont="1" applyFill="1" applyBorder="1" applyAlignment="1" applyProtection="1">
      <alignment vertical="top" wrapText="1"/>
    </xf>
    <xf numFmtId="164" fontId="7" fillId="3" borderId="20" xfId="7" applyNumberFormat="1" applyFont="1" applyFill="1" applyBorder="1" applyAlignment="1" applyProtection="1">
      <alignment vertical="top" wrapText="1"/>
      <protection locked="0"/>
    </xf>
    <xf numFmtId="164" fontId="7" fillId="36" borderId="20" xfId="7" applyNumberFormat="1" applyFont="1" applyFill="1" applyBorder="1" applyAlignment="1" applyProtection="1">
      <alignment vertical="top" wrapText="1"/>
      <protection locked="0"/>
    </xf>
    <xf numFmtId="164" fontId="7" fillId="36" borderId="24" xfId="7" applyNumberFormat="1" applyFont="1" applyFill="1" applyBorder="1" applyAlignment="1" applyProtection="1">
      <alignment vertical="top" wrapText="1"/>
    </xf>
    <xf numFmtId="164" fontId="4" fillId="0" borderId="113" xfId="7" applyNumberFormat="1" applyFont="1" applyFill="1" applyBorder="1" applyAlignment="1">
      <alignment horizontal="right" vertical="center" wrapText="1"/>
    </xf>
    <xf numFmtId="164" fontId="6" fillId="36" borderId="113" xfId="7" applyNumberFormat="1" applyFont="1" applyFill="1" applyBorder="1" applyAlignment="1">
      <alignment horizontal="right" vertical="center" wrapText="1"/>
    </xf>
    <xf numFmtId="164" fontId="108" fillId="0" borderId="113" xfId="7" applyNumberFormat="1" applyFont="1" applyFill="1" applyBorder="1" applyAlignment="1">
      <alignment horizontal="right" vertical="center" wrapText="1"/>
    </xf>
    <xf numFmtId="164" fontId="6" fillId="36" borderId="113" xfId="7" applyNumberFormat="1" applyFont="1" applyFill="1" applyBorder="1" applyAlignment="1">
      <alignment horizontal="center" vertical="center" wrapText="1"/>
    </xf>
    <xf numFmtId="164" fontId="7" fillId="0" borderId="24" xfId="7" applyNumberFormat="1" applyFont="1" applyFill="1" applyBorder="1" applyAlignment="1" applyProtection="1">
      <alignment vertical="center"/>
    </xf>
    <xf numFmtId="164" fontId="4" fillId="0" borderId="59" xfId="7" applyNumberFormat="1" applyFont="1" applyFill="1" applyBorder="1" applyAlignment="1">
      <alignment horizontal="center" vertical="center" wrapText="1"/>
    </xf>
    <xf numFmtId="164" fontId="4" fillId="0" borderId="6" xfId="7" applyNumberFormat="1" applyFont="1" applyFill="1" applyBorder="1" applyAlignment="1">
      <alignment horizontal="center" vertical="center" wrapText="1"/>
    </xf>
    <xf numFmtId="164" fontId="21" fillId="0" borderId="30" xfId="7" applyNumberFormat="1" applyFont="1" applyBorder="1" applyAlignment="1">
      <alignment horizontal="center" vertical="center"/>
    </xf>
    <xf numFmtId="164" fontId="22" fillId="0" borderId="162" xfId="7" applyNumberFormat="1" applyFont="1" applyBorder="1" applyAlignment="1">
      <alignment horizontal="center"/>
    </xf>
    <xf numFmtId="164" fontId="22" fillId="0" borderId="12" xfId="7" applyNumberFormat="1" applyFont="1" applyBorder="1" applyAlignment="1">
      <alignment horizontal="center" vertical="center"/>
    </xf>
    <xf numFmtId="164" fontId="22" fillId="0" borderId="58" xfId="7" applyNumberFormat="1" applyFont="1" applyBorder="1" applyAlignment="1">
      <alignment horizontal="center"/>
    </xf>
    <xf numFmtId="164" fontId="21" fillId="0" borderId="12" xfId="7" applyNumberFormat="1" applyFont="1" applyBorder="1" applyAlignment="1">
      <alignment horizontal="center" vertical="center"/>
    </xf>
    <xf numFmtId="164" fontId="18" fillId="0" borderId="12" xfId="7" applyNumberFormat="1" applyFont="1" applyBorder="1" applyAlignment="1">
      <alignment horizontal="center" vertical="center"/>
    </xf>
    <xf numFmtId="164" fontId="18" fillId="0" borderId="58" xfId="7" applyNumberFormat="1" applyFont="1" applyBorder="1" applyAlignment="1">
      <alignment horizontal="center"/>
    </xf>
    <xf numFmtId="164" fontId="103" fillId="0" borderId="12" xfId="7" applyNumberFormat="1" applyFont="1" applyBorder="1" applyAlignment="1">
      <alignment horizontal="center" vertical="center"/>
    </xf>
    <xf numFmtId="164" fontId="22" fillId="0" borderId="12" xfId="7" applyNumberFormat="1" applyFont="1" applyFill="1" applyBorder="1" applyAlignment="1">
      <alignment horizontal="center" vertical="center"/>
    </xf>
    <xf numFmtId="164" fontId="17" fillId="0" borderId="58" xfId="7" applyNumberFormat="1" applyFont="1" applyFill="1" applyBorder="1" applyAlignment="1">
      <alignment horizontal="center"/>
    </xf>
    <xf numFmtId="164" fontId="22" fillId="0" borderId="13" xfId="7" applyNumberFormat="1" applyFont="1" applyBorder="1" applyAlignment="1">
      <alignment horizontal="center" vertical="center"/>
    </xf>
    <xf numFmtId="164" fontId="22" fillId="0" borderId="60" xfId="7" applyNumberFormat="1" applyFont="1" applyBorder="1" applyAlignment="1">
      <alignment horizontal="center"/>
    </xf>
    <xf numFmtId="164" fontId="21" fillId="0" borderId="14" xfId="7" applyNumberFormat="1" applyFont="1" applyFill="1" applyBorder="1" applyAlignment="1">
      <alignment horizontal="center" vertical="center"/>
    </xf>
    <xf numFmtId="164" fontId="21" fillId="0" borderId="56" xfId="7" applyNumberFormat="1" applyFont="1" applyFill="1" applyBorder="1" applyAlignment="1">
      <alignment horizontal="center"/>
    </xf>
    <xf numFmtId="164" fontId="21" fillId="0" borderId="15" xfId="7" applyNumberFormat="1" applyFont="1" applyBorder="1" applyAlignment="1">
      <alignment horizontal="center" vertical="center"/>
    </xf>
    <xf numFmtId="164" fontId="18" fillId="85" borderId="57" xfId="7" applyNumberFormat="1" applyFont="1" applyFill="1" applyBorder="1" applyAlignment="1">
      <alignment horizontal="center"/>
    </xf>
    <xf numFmtId="164" fontId="21" fillId="0" borderId="13" xfId="7" applyNumberFormat="1" applyFont="1" applyBorder="1" applyAlignment="1">
      <alignment horizontal="center" vertical="center"/>
    </xf>
    <xf numFmtId="164" fontId="18" fillId="0" borderId="13" xfId="7" applyNumberFormat="1" applyFont="1" applyBorder="1" applyAlignment="1">
      <alignment vertical="center"/>
    </xf>
    <xf numFmtId="164" fontId="22" fillId="0" borderId="61" xfId="7" applyNumberFormat="1" applyFont="1" applyBorder="1" applyAlignment="1">
      <alignment horizontal="center"/>
    </xf>
    <xf numFmtId="164" fontId="22" fillId="0" borderId="139" xfId="7" applyNumberFormat="1" applyFont="1" applyBorder="1" applyAlignment="1">
      <alignment horizontal="center" vertical="center"/>
    </xf>
    <xf numFmtId="164" fontId="22" fillId="0" borderId="156" xfId="7" applyNumberFormat="1" applyFont="1" applyBorder="1" applyAlignment="1">
      <alignment horizontal="center"/>
    </xf>
    <xf numFmtId="164" fontId="21" fillId="0" borderId="139" xfId="7" applyNumberFormat="1" applyFont="1" applyFill="1" applyBorder="1" applyAlignment="1">
      <alignment horizontal="center" vertical="center"/>
    </xf>
    <xf numFmtId="164" fontId="22" fillId="0" borderId="156" xfId="7" applyNumberFormat="1" applyFont="1" applyFill="1" applyBorder="1" applyAlignment="1">
      <alignment horizontal="center"/>
    </xf>
    <xf numFmtId="164" fontId="21" fillId="0" borderId="139" xfId="7" applyNumberFormat="1" applyFont="1" applyBorder="1" applyAlignment="1">
      <alignment horizontal="center"/>
    </xf>
    <xf numFmtId="164" fontId="22" fillId="0" borderId="156" xfId="7" applyNumberFormat="1" applyFont="1" applyBorder="1"/>
    <xf numFmtId="164" fontId="22" fillId="0" borderId="139" xfId="7" applyNumberFormat="1" applyFont="1" applyBorder="1" applyAlignment="1">
      <alignment horizontal="center"/>
    </xf>
    <xf numFmtId="164" fontId="22" fillId="0" borderId="139" xfId="7" applyNumberFormat="1" applyFont="1" applyBorder="1"/>
    <xf numFmtId="164" fontId="21" fillId="0" borderId="139" xfId="7" applyNumberFormat="1" applyFont="1" applyBorder="1" applyAlignment="1">
      <alignment horizontal="center" vertical="center"/>
    </xf>
    <xf numFmtId="164" fontId="4" fillId="0" borderId="3" xfId="7" applyNumberFormat="1" applyFont="1" applyBorder="1" applyAlignment="1"/>
    <xf numFmtId="164" fontId="4" fillId="0" borderId="8" xfId="7" applyNumberFormat="1" applyFont="1" applyBorder="1" applyAlignment="1"/>
    <xf numFmtId="164" fontId="4" fillId="36" borderId="24" xfId="7" applyNumberFormat="1" applyFont="1" applyFill="1" applyBorder="1"/>
    <xf numFmtId="164" fontId="4" fillId="0" borderId="19" xfId="7" applyNumberFormat="1" applyFont="1" applyBorder="1" applyAlignment="1"/>
    <xf numFmtId="164" fontId="4" fillId="0" borderId="20" xfId="7" applyNumberFormat="1" applyFont="1" applyBorder="1" applyAlignment="1"/>
    <xf numFmtId="164" fontId="4" fillId="0" borderId="21" xfId="7" applyNumberFormat="1" applyFont="1" applyBorder="1" applyAlignment="1">
      <alignment wrapText="1"/>
    </xf>
    <xf numFmtId="164" fontId="4" fillId="0" borderId="21" xfId="7" applyNumberFormat="1" applyFont="1" applyBorder="1" applyAlignment="1"/>
    <xf numFmtId="164" fontId="4" fillId="36" borderId="51" xfId="7" applyNumberFormat="1" applyFont="1" applyFill="1" applyBorder="1" applyAlignment="1"/>
    <xf numFmtId="164" fontId="4" fillId="36" borderId="22" xfId="7" applyNumberFormat="1" applyFont="1" applyFill="1" applyBorder="1"/>
    <xf numFmtId="164" fontId="4" fillId="36" borderId="23" xfId="7" applyNumberFormat="1" applyFont="1" applyFill="1" applyBorder="1"/>
    <xf numFmtId="164" fontId="4" fillId="36" borderId="52" xfId="7" applyNumberFormat="1" applyFont="1" applyFill="1" applyBorder="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0" borderId="53" xfId="7" applyNumberFormat="1" applyFont="1" applyFill="1" applyBorder="1" applyAlignment="1">
      <alignment vertical="center"/>
    </xf>
    <xf numFmtId="164" fontId="4" fillId="0" borderId="63" xfId="7" applyNumberFormat="1" applyFont="1" applyFill="1" applyBorder="1" applyAlignment="1">
      <alignment vertical="center"/>
    </xf>
    <xf numFmtId="164" fontId="4" fillId="3" borderId="96" xfId="7" applyNumberFormat="1" applyFont="1" applyFill="1" applyBorder="1" applyAlignment="1">
      <alignment vertical="center"/>
    </xf>
    <xf numFmtId="164" fontId="4" fillId="3" borderId="21" xfId="7" applyNumberFormat="1" applyFont="1" applyFill="1" applyBorder="1" applyAlignment="1">
      <alignment vertical="center"/>
    </xf>
    <xf numFmtId="164" fontId="4" fillId="0" borderId="99" xfId="7" applyNumberFormat="1" applyFont="1" applyFill="1" applyBorder="1" applyAlignment="1">
      <alignment vertical="center"/>
    </xf>
    <xf numFmtId="164" fontId="4" fillId="0" borderId="113" xfId="7" applyNumberFormat="1" applyFont="1" applyFill="1" applyBorder="1" applyAlignment="1">
      <alignment vertical="center"/>
    </xf>
    <xf numFmtId="164" fontId="4" fillId="0" borderId="25" xfId="7" applyNumberFormat="1" applyFont="1" applyFill="1" applyBorder="1" applyAlignment="1">
      <alignment vertical="center"/>
    </xf>
    <xf numFmtId="164" fontId="4" fillId="0" borderId="23" xfId="7" applyNumberFormat="1" applyFont="1" applyFill="1" applyBorder="1" applyAlignment="1">
      <alignment vertical="center"/>
    </xf>
    <xf numFmtId="164" fontId="4" fillId="0" borderId="24" xfId="7" applyNumberFormat="1" applyFont="1" applyFill="1" applyBorder="1" applyAlignment="1">
      <alignment vertical="center"/>
    </xf>
    <xf numFmtId="164" fontId="25" fillId="37" borderId="55" xfId="7" applyNumberFormat="1" applyFont="1" applyFill="1" applyBorder="1"/>
    <xf numFmtId="164" fontId="4" fillId="0" borderId="26" xfId="7" applyNumberFormat="1" applyFont="1" applyFill="1" applyBorder="1" applyAlignment="1">
      <alignment vertical="center"/>
    </xf>
    <xf numFmtId="164" fontId="4" fillId="0" borderId="18" xfId="7" applyNumberFormat="1" applyFont="1" applyFill="1" applyBorder="1" applyAlignment="1">
      <alignment vertical="center"/>
    </xf>
    <xf numFmtId="164" fontId="25" fillId="37" borderId="110" xfId="7" applyNumberFormat="1" applyFont="1" applyFill="1" applyBorder="1"/>
    <xf numFmtId="164" fontId="25" fillId="37" borderId="100" xfId="7" applyNumberFormat="1" applyFont="1" applyFill="1" applyBorder="1"/>
    <xf numFmtId="164" fontId="4" fillId="0" borderId="94" xfId="7" applyNumberFormat="1" applyFont="1" applyFill="1" applyBorder="1" applyAlignment="1">
      <alignment vertical="center"/>
    </xf>
    <xf numFmtId="164" fontId="4" fillId="0" borderId="107" xfId="7" applyNumberFormat="1" applyFont="1" applyFill="1" applyBorder="1" applyAlignment="1">
      <alignment vertical="center"/>
    </xf>
    <xf numFmtId="164" fontId="25" fillId="37" borderId="29" xfId="7" applyNumberFormat="1" applyFont="1" applyFill="1" applyBorder="1"/>
    <xf numFmtId="9" fontId="4" fillId="0" borderId="92" xfId="20961" applyFont="1" applyFill="1" applyBorder="1" applyAlignment="1">
      <alignment vertical="center"/>
    </xf>
    <xf numFmtId="9" fontId="4" fillId="0" borderId="109" xfId="20961" applyFont="1" applyFill="1" applyBorder="1" applyAlignment="1">
      <alignment vertical="center"/>
    </xf>
    <xf numFmtId="9" fontId="9" fillId="36" borderId="3" xfId="20961" applyFont="1" applyFill="1" applyBorder="1" applyProtection="1">
      <protection locked="0"/>
    </xf>
    <xf numFmtId="9" fontId="9" fillId="3" borderId="3" xfId="20961" applyFont="1" applyFill="1" applyBorder="1" applyProtection="1">
      <protection locked="0"/>
    </xf>
    <xf numFmtId="9" fontId="9" fillId="3" borderId="3" xfId="20961" applyFont="1" applyFill="1" applyBorder="1" applyAlignment="1" applyProtection="1">
      <alignment horizontal="right" wrapText="1"/>
      <protection locked="0"/>
    </xf>
    <xf numFmtId="9" fontId="9" fillId="4" borderId="3" xfId="20961" applyFont="1" applyFill="1" applyBorder="1" applyAlignment="1" applyProtection="1">
      <alignment horizontal="right" wrapText="1"/>
      <protection locked="0"/>
    </xf>
    <xf numFmtId="9" fontId="10" fillId="36" borderId="23" xfId="20961" applyFont="1" applyFill="1" applyBorder="1" applyAlignment="1" applyProtection="1">
      <protection locked="0"/>
    </xf>
    <xf numFmtId="164" fontId="9" fillId="36" borderId="3" xfId="7" applyNumberFormat="1" applyFont="1" applyFill="1" applyBorder="1" applyProtection="1">
      <protection locked="0"/>
    </xf>
    <xf numFmtId="164" fontId="9" fillId="3" borderId="3" xfId="7" applyNumberFormat="1" applyFont="1" applyFill="1" applyBorder="1" applyProtection="1">
      <protection locked="0"/>
    </xf>
    <xf numFmtId="164" fontId="10" fillId="36" borderId="23" xfId="7" applyNumberFormat="1" applyFont="1" applyFill="1" applyBorder="1" applyAlignment="1" applyProtection="1">
      <protection locked="0"/>
    </xf>
    <xf numFmtId="164" fontId="9" fillId="3" borderId="23" xfId="7" applyNumberFormat="1" applyFont="1" applyFill="1" applyBorder="1" applyProtection="1">
      <protection locked="0"/>
    </xf>
    <xf numFmtId="164" fontId="119" fillId="0" borderId="139" xfId="7" applyNumberFormat="1" applyFont="1" applyBorder="1"/>
    <xf numFmtId="164" fontId="115" fillId="0" borderId="147" xfId="7" applyNumberFormat="1" applyFont="1" applyBorder="1"/>
    <xf numFmtId="164" fontId="115" fillId="0" borderId="147" xfId="7" applyNumberFormat="1" applyFont="1" applyFill="1" applyBorder="1"/>
    <xf numFmtId="164" fontId="118" fillId="0" borderId="147" xfId="7" applyNumberFormat="1" applyFont="1" applyBorder="1"/>
    <xf numFmtId="164" fontId="116" fillId="0" borderId="147" xfId="7" applyNumberFormat="1" applyFont="1" applyBorder="1"/>
    <xf numFmtId="164" fontId="119" fillId="0" borderId="147" xfId="7" applyNumberFormat="1" applyFont="1" applyBorder="1"/>
    <xf numFmtId="164" fontId="115" fillId="0" borderId="147" xfId="7" applyNumberFormat="1" applyFont="1" applyBorder="1" applyAlignment="1">
      <alignment horizontal="left" indent="1"/>
    </xf>
    <xf numFmtId="164" fontId="118" fillId="84" borderId="147" xfId="7" applyNumberFormat="1" applyFont="1" applyFill="1" applyBorder="1"/>
    <xf numFmtId="164" fontId="118" fillId="0" borderId="68" xfId="7" applyNumberFormat="1" applyFont="1" applyBorder="1"/>
    <xf numFmtId="164" fontId="115" fillId="0" borderId="156" xfId="7" applyNumberFormat="1" applyFont="1" applyBorder="1"/>
    <xf numFmtId="164" fontId="115" fillId="0" borderId="157" xfId="7" applyNumberFormat="1" applyFont="1" applyBorder="1" applyAlignment="1">
      <alignment horizontal="left" indent="1"/>
    </xf>
    <xf numFmtId="164" fontId="115" fillId="0" borderId="157" xfId="7" applyNumberFormat="1" applyFont="1" applyBorder="1" applyAlignment="1">
      <alignment horizontal="left" indent="2"/>
    </xf>
    <xf numFmtId="164" fontId="115" fillId="0" borderId="157" xfId="7" applyNumberFormat="1" applyFont="1" applyFill="1" applyBorder="1" applyAlignment="1">
      <alignment horizontal="left" indent="3"/>
    </xf>
    <xf numFmtId="164" fontId="115" fillId="0" borderId="157" xfId="7" applyNumberFormat="1" applyFont="1" applyFill="1" applyBorder="1" applyAlignment="1">
      <alignment horizontal="left" indent="1"/>
    </xf>
    <xf numFmtId="164" fontId="115" fillId="81" borderId="157" xfId="7" applyNumberFormat="1" applyFont="1" applyFill="1" applyBorder="1"/>
    <xf numFmtId="164" fontId="115" fillId="81" borderId="147" xfId="7" applyNumberFormat="1" applyFont="1" applyFill="1" applyBorder="1"/>
    <xf numFmtId="164" fontId="115" fillId="81" borderId="156" xfId="7" applyNumberFormat="1" applyFont="1" applyFill="1" applyBorder="1"/>
    <xf numFmtId="164" fontId="115" fillId="0" borderId="157" xfId="7" applyNumberFormat="1" applyFont="1" applyFill="1" applyBorder="1" applyAlignment="1">
      <alignment horizontal="left" vertical="top" wrapText="1" indent="2"/>
    </xf>
    <xf numFmtId="164" fontId="115" fillId="0" borderId="156" xfId="7" applyNumberFormat="1" applyFont="1" applyFill="1" applyBorder="1"/>
    <xf numFmtId="164" fontId="115" fillId="0" borderId="157" xfId="7" applyNumberFormat="1" applyFont="1" applyFill="1" applyBorder="1" applyAlignment="1">
      <alignment horizontal="left" wrapText="1" indent="3"/>
    </xf>
    <xf numFmtId="164" fontId="115" fillId="0" borderId="157" xfId="7" applyNumberFormat="1" applyFont="1" applyFill="1" applyBorder="1" applyAlignment="1">
      <alignment horizontal="left" wrapText="1" indent="2"/>
    </xf>
    <xf numFmtId="164" fontId="115" fillId="0" borderId="157" xfId="7" applyNumberFormat="1" applyFont="1" applyFill="1" applyBorder="1" applyAlignment="1">
      <alignment horizontal="left" wrapText="1" indent="1"/>
    </xf>
    <xf numFmtId="164" fontId="115" fillId="0" borderId="155" xfId="7" applyNumberFormat="1" applyFont="1" applyFill="1" applyBorder="1" applyAlignment="1">
      <alignment horizontal="left" wrapText="1" indent="1"/>
    </xf>
    <xf numFmtId="164" fontId="115" fillId="0" borderId="154" xfId="7" applyNumberFormat="1" applyFont="1" applyFill="1" applyBorder="1"/>
    <xf numFmtId="164" fontId="115" fillId="0" borderId="153" xfId="7" applyNumberFormat="1" applyFont="1" applyFill="1" applyBorder="1"/>
    <xf numFmtId="164" fontId="115" fillId="0" borderId="147" xfId="7" applyNumberFormat="1" applyFont="1" applyFill="1" applyBorder="1" applyAlignment="1">
      <alignment horizontal="left" vertical="center" wrapText="1"/>
    </xf>
    <xf numFmtId="164" fontId="115" fillId="0" borderId="147" xfId="7" applyNumberFormat="1" applyFont="1" applyBorder="1" applyAlignment="1">
      <alignment horizontal="center" vertical="center" wrapText="1"/>
    </xf>
    <xf numFmtId="164" fontId="115" fillId="0" borderId="147" xfId="7" applyNumberFormat="1" applyFont="1" applyBorder="1" applyAlignment="1">
      <alignment horizontal="center" vertical="center"/>
    </xf>
    <xf numFmtId="164" fontId="118" fillId="0" borderId="147" xfId="7" applyNumberFormat="1" applyFont="1" applyFill="1" applyBorder="1" applyAlignment="1">
      <alignment horizontal="left" vertical="center" wrapText="1"/>
    </xf>
    <xf numFmtId="164" fontId="120" fillId="0" borderId="147" xfId="7" applyNumberFormat="1" applyFont="1" applyBorder="1"/>
    <xf numFmtId="164" fontId="120" fillId="0" borderId="148" xfId="7" applyNumberFormat="1" applyFont="1" applyBorder="1"/>
    <xf numFmtId="9" fontId="120" fillId="0" borderId="147" xfId="20961" applyFont="1" applyBorder="1"/>
    <xf numFmtId="9" fontId="120" fillId="0" borderId="148" xfId="20961" applyFont="1" applyBorder="1"/>
    <xf numFmtId="164" fontId="9" fillId="0" borderId="3" xfId="7" applyNumberFormat="1" applyFont="1" applyFill="1" applyBorder="1" applyProtection="1">
      <protection locked="0"/>
    </xf>
    <xf numFmtId="10" fontId="112" fillId="79" borderId="98" xfId="948" applyNumberFormat="1" applyFont="1" applyFill="1" applyBorder="1" applyAlignment="1" applyProtection="1">
      <alignment horizontal="right" vertical="center"/>
    </xf>
    <xf numFmtId="9" fontId="4" fillId="0" borderId="156" xfId="20961" applyFont="1" applyBorder="1"/>
    <xf numFmtId="193" fontId="4" fillId="36" borderId="154" xfId="0" applyNumberFormat="1" applyFont="1" applyFill="1" applyBorder="1"/>
    <xf numFmtId="43" fontId="119" fillId="0" borderId="139" xfId="7" applyFont="1" applyBorder="1"/>
    <xf numFmtId="0" fontId="103" fillId="0" borderId="65" xfId="0" applyFont="1" applyBorder="1" applyAlignment="1">
      <alignment horizontal="left" vertical="center" wrapText="1"/>
    </xf>
    <xf numFmtId="0" fontId="103" fillId="0" borderId="64" xfId="0" applyFont="1" applyBorder="1" applyAlignment="1">
      <alignment horizontal="left" vertical="center" wrapText="1"/>
    </xf>
    <xf numFmtId="0" fontId="140" fillId="0" borderId="160" xfId="0" applyFont="1" applyBorder="1" applyAlignment="1">
      <alignment horizontal="center" vertical="center"/>
    </xf>
    <xf numFmtId="0" fontId="140" fillId="0" borderId="29" xfId="0" applyFont="1" applyBorder="1" applyAlignment="1">
      <alignment horizontal="center" vertical="center"/>
    </xf>
    <xf numFmtId="0" fontId="140" fillId="0" borderId="161" xfId="0" applyFont="1" applyBorder="1" applyAlignment="1">
      <alignment horizontal="center" vertical="center"/>
    </xf>
    <xf numFmtId="0" fontId="141" fillId="0" borderId="160" xfId="0" applyFont="1" applyBorder="1" applyAlignment="1">
      <alignment horizontal="center" wrapText="1"/>
    </xf>
    <xf numFmtId="0" fontId="141" fillId="0" borderId="29" xfId="0" applyFont="1" applyBorder="1" applyAlignment="1">
      <alignment horizontal="center" wrapText="1"/>
    </xf>
    <xf numFmtId="0" fontId="141" fillId="0" borderId="161" xfId="0" applyFont="1" applyBorder="1" applyAlignment="1">
      <alignment horizontal="center" wrapText="1"/>
    </xf>
    <xf numFmtId="164" fontId="0" fillId="0" borderId="99" xfId="7" applyNumberFormat="1" applyFont="1" applyBorder="1" applyAlignment="1">
      <alignment horizontal="right"/>
    </xf>
    <xf numFmtId="164" fontId="0" fillId="0" borderId="96" xfId="7" applyNumberFormat="1" applyFont="1" applyBorder="1" applyAlignment="1">
      <alignment horizontal="right"/>
    </xf>
    <xf numFmtId="164" fontId="0" fillId="0" borderId="97" xfId="7" applyNumberFormat="1" applyFont="1" applyBorder="1" applyAlignment="1">
      <alignment horizontal="right"/>
    </xf>
    <xf numFmtId="164" fontId="0" fillId="0" borderId="140" xfId="7" applyNumberFormat="1" applyFont="1" applyBorder="1" applyAlignment="1">
      <alignment horizontal="right"/>
    </xf>
    <xf numFmtId="164" fontId="0" fillId="0" borderId="141" xfId="7" applyNumberFormat="1" applyFont="1" applyBorder="1" applyAlignment="1">
      <alignment horizontal="right"/>
    </xf>
    <xf numFmtId="164" fontId="0" fillId="0" borderId="142" xfId="7" applyNumberFormat="1" applyFont="1" applyBorder="1" applyAlignment="1">
      <alignment horizontal="right"/>
    </xf>
    <xf numFmtId="0" fontId="0" fillId="0" borderId="139" xfId="0" applyBorder="1" applyAlignment="1">
      <alignment horizontal="center" vertical="center"/>
    </xf>
    <xf numFmtId="0" fontId="127" fillId="0" borderId="93" xfId="0" applyFont="1" applyBorder="1" applyAlignment="1">
      <alignment horizontal="center" vertical="center"/>
    </xf>
    <xf numFmtId="0" fontId="127" fillId="0" borderId="7" xfId="0" applyFont="1" applyBorder="1" applyAlignment="1">
      <alignment horizontal="center" vertical="center"/>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0" fillId="0" borderId="99"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127" fillId="0" borderId="143" xfId="0" applyFont="1" applyBorder="1" applyAlignment="1">
      <alignment horizontal="center" vertical="center" wrapText="1"/>
    </xf>
    <xf numFmtId="0" fontId="127" fillId="0" borderId="7" xfId="0" applyFont="1" applyBorder="1" applyAlignment="1">
      <alignment horizontal="center" vertical="center" wrapText="1"/>
    </xf>
    <xf numFmtId="0" fontId="0" fillId="0" borderId="129" xfId="0" applyBorder="1" applyAlignment="1">
      <alignment horizontal="center" vertical="center"/>
    </xf>
    <xf numFmtId="0" fontId="0" fillId="0" borderId="11" xfId="0" applyBorder="1" applyAlignment="1">
      <alignment horizontal="center" vertical="center"/>
    </xf>
    <xf numFmtId="0" fontId="0" fillId="0" borderId="139" xfId="0" applyBorder="1" applyAlignment="1">
      <alignment horizontal="center" vertical="center" wrapText="1"/>
    </xf>
    <xf numFmtId="0" fontId="10" fillId="0" borderId="17" xfId="0" applyFont="1" applyFill="1" applyBorder="1" applyAlignment="1" applyProtection="1">
      <alignment horizontal="center"/>
    </xf>
    <xf numFmtId="0" fontId="10" fillId="0" borderId="18" xfId="0" applyFont="1" applyFill="1" applyBorder="1" applyAlignment="1" applyProtection="1">
      <alignment horizontal="center"/>
    </xf>
    <xf numFmtId="0" fontId="13" fillId="0" borderId="3" xfId="0" applyFont="1" applyBorder="1" applyAlignment="1">
      <alignment wrapText="1"/>
    </xf>
    <xf numFmtId="0" fontId="4" fillId="0" borderId="20" xfId="0" applyFont="1" applyBorder="1" applyAlignment="1"/>
    <xf numFmtId="0" fontId="10" fillId="0" borderId="8" xfId="0" applyFont="1" applyBorder="1" applyAlignment="1">
      <alignment horizontal="center" vertical="center" wrapText="1"/>
    </xf>
    <xf numFmtId="0" fontId="10" fillId="0" borderId="21" xfId="0" applyFont="1" applyBorder="1" applyAlignment="1">
      <alignment horizontal="center" vertical="center" wrapText="1"/>
    </xf>
    <xf numFmtId="0" fontId="4" fillId="0" borderId="98" xfId="0" applyFont="1" applyFill="1" applyBorder="1" applyAlignment="1">
      <alignment horizontal="center" vertical="center" wrapText="1"/>
    </xf>
    <xf numFmtId="0" fontId="4" fillId="0" borderId="99" xfId="0" applyFont="1" applyFill="1" applyBorder="1" applyAlignment="1">
      <alignment horizontal="center"/>
    </xf>
    <xf numFmtId="0" fontId="4" fillId="0" borderId="21" xfId="0" applyFont="1" applyFill="1" applyBorder="1" applyAlignment="1">
      <alignment horizontal="center"/>
    </xf>
    <xf numFmtId="0" fontId="6" fillId="36" borderId="117" xfId="0" applyFont="1" applyFill="1" applyBorder="1" applyAlignment="1">
      <alignment horizontal="center" vertical="center" wrapText="1"/>
    </xf>
    <xf numFmtId="0" fontId="6" fillId="36" borderId="28" xfId="0" applyFont="1" applyFill="1" applyBorder="1" applyAlignment="1">
      <alignment horizontal="center" vertical="center" wrapText="1"/>
    </xf>
    <xf numFmtId="0" fontId="6" fillId="36" borderId="114" xfId="0" applyFont="1" applyFill="1" applyBorder="1" applyAlignment="1">
      <alignment horizontal="center" vertical="center" wrapText="1"/>
    </xf>
    <xf numFmtId="0" fontId="6" fillId="36" borderId="97" xfId="0" applyFont="1" applyFill="1" applyBorder="1" applyAlignment="1">
      <alignment horizontal="center" vertical="center" wrapText="1"/>
    </xf>
    <xf numFmtId="0" fontId="100" fillId="3" borderId="66" xfId="13" applyFont="1" applyFill="1" applyBorder="1" applyAlignment="1" applyProtection="1">
      <alignment horizontal="center" vertical="center" wrapText="1"/>
      <protection locked="0"/>
    </xf>
    <xf numFmtId="0" fontId="100" fillId="3" borderId="6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6" xfId="1" applyNumberFormat="1" applyFont="1" applyFill="1" applyBorder="1" applyAlignment="1" applyProtection="1">
      <alignment horizontal="center"/>
      <protection locked="0"/>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164" fontId="15" fillId="0" borderId="89" xfId="1" applyNumberFormat="1" applyFont="1" applyFill="1" applyBorder="1" applyAlignment="1" applyProtection="1">
      <alignment horizontal="center" vertical="center" wrapText="1"/>
      <protection locked="0"/>
    </xf>
    <xf numFmtId="164" fontId="15" fillId="0" borderId="9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164" fontId="4" fillId="0" borderId="59" xfId="7" applyNumberFormat="1" applyFont="1" applyFill="1" applyBorder="1" applyAlignment="1">
      <alignment horizontal="center" vertical="center" wrapText="1"/>
    </xf>
    <xf numFmtId="164" fontId="4" fillId="0" borderId="55" xfId="7" applyNumberFormat="1" applyFont="1" applyFill="1" applyBorder="1" applyAlignment="1">
      <alignment horizontal="center" vertical="center" wrapText="1"/>
    </xf>
    <xf numFmtId="164" fontId="4" fillId="0" borderId="105" xfId="7" applyNumberFormat="1" applyFont="1" applyFill="1" applyBorder="1" applyAlignment="1">
      <alignment horizontal="center" vertical="center" wrapText="1"/>
    </xf>
    <xf numFmtId="0" fontId="14" fillId="0" borderId="54" xfId="0" applyFont="1" applyFill="1" applyBorder="1" applyAlignment="1">
      <alignment horizontal="left" vertical="center"/>
    </xf>
    <xf numFmtId="0" fontId="14" fillId="0" borderId="55" xfId="0" applyFont="1" applyFill="1" applyBorder="1" applyAlignment="1">
      <alignment horizontal="left" vertical="center"/>
    </xf>
    <xf numFmtId="0" fontId="4" fillId="0" borderId="55" xfId="0" applyFont="1" applyFill="1" applyBorder="1" applyAlignment="1">
      <alignment horizontal="center" vertical="center" wrapText="1"/>
    </xf>
    <xf numFmtId="0" fontId="4" fillId="0" borderId="105" xfId="0" applyFont="1" applyFill="1" applyBorder="1" applyAlignment="1">
      <alignment horizontal="center" vertical="center" wrapText="1"/>
    </xf>
    <xf numFmtId="0" fontId="4" fillId="0" borderId="17" xfId="0" applyFont="1" applyBorder="1" applyAlignment="1">
      <alignment horizontal="center"/>
    </xf>
    <xf numFmtId="0" fontId="4" fillId="0" borderId="18" xfId="0" applyFont="1" applyBorder="1" applyAlignment="1">
      <alignment horizontal="center" vertical="center" wrapText="1"/>
    </xf>
    <xf numFmtId="0" fontId="4" fillId="0" borderId="113" xfId="0" applyFont="1" applyBorder="1" applyAlignment="1">
      <alignment horizontal="center" vertical="center" wrapText="1"/>
    </xf>
    <xf numFmtId="0" fontId="118" fillId="0" borderId="120" xfId="0" applyNumberFormat="1" applyFont="1" applyFill="1" applyBorder="1" applyAlignment="1">
      <alignment horizontal="left" vertical="center" wrapText="1"/>
    </xf>
    <xf numFmtId="0" fontId="118" fillId="0" borderId="121" xfId="0" applyNumberFormat="1" applyFont="1" applyFill="1" applyBorder="1" applyAlignment="1">
      <alignment horizontal="left" vertical="center" wrapText="1"/>
    </xf>
    <xf numFmtId="0" fontId="118" fillId="0" borderId="123" xfId="0" applyNumberFormat="1" applyFont="1" applyFill="1" applyBorder="1" applyAlignment="1">
      <alignment horizontal="left" vertical="center" wrapText="1"/>
    </xf>
    <xf numFmtId="0" fontId="118" fillId="0" borderId="124" xfId="0" applyNumberFormat="1" applyFont="1" applyFill="1" applyBorder="1" applyAlignment="1">
      <alignment horizontal="left" vertical="center" wrapText="1"/>
    </xf>
    <xf numFmtId="0" fontId="118" fillId="0" borderId="126" xfId="0" applyNumberFormat="1" applyFont="1" applyFill="1" applyBorder="1" applyAlignment="1">
      <alignment horizontal="left" vertical="center" wrapText="1"/>
    </xf>
    <xf numFmtId="0" fontId="118" fillId="0" borderId="127" xfId="0" applyNumberFormat="1" applyFont="1" applyFill="1" applyBorder="1" applyAlignment="1">
      <alignment horizontal="left" vertical="center" wrapText="1"/>
    </xf>
    <xf numFmtId="0" fontId="119" fillId="0" borderId="146" xfId="0" applyFont="1" applyFill="1" applyBorder="1" applyAlignment="1">
      <alignment horizontal="center" vertical="center" wrapText="1"/>
    </xf>
    <xf numFmtId="0" fontId="119" fillId="0" borderId="145" xfId="0" applyFont="1" applyFill="1" applyBorder="1" applyAlignment="1">
      <alignment horizontal="center" vertical="center" wrapText="1"/>
    </xf>
    <xf numFmtId="0" fontId="119" fillId="0" borderId="122" xfId="0" applyFont="1" applyFill="1" applyBorder="1" applyAlignment="1">
      <alignment horizontal="center" vertical="center" wrapText="1"/>
    </xf>
    <xf numFmtId="0" fontId="119" fillId="0" borderId="53" xfId="0" applyFont="1" applyFill="1" applyBorder="1" applyAlignment="1">
      <alignment horizontal="center" vertical="center" wrapText="1"/>
    </xf>
    <xf numFmtId="0" fontId="119" fillId="0" borderId="125"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5" fillId="0" borderId="148"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147" xfId="0" applyFont="1" applyBorder="1" applyAlignment="1">
      <alignment horizontal="center" vertical="center" wrapText="1"/>
    </xf>
    <xf numFmtId="0" fontId="115" fillId="0" borderId="150" xfId="0" applyFont="1" applyBorder="1" applyAlignment="1">
      <alignment horizontal="center" vertical="center" wrapText="1"/>
    </xf>
    <xf numFmtId="0" fontId="115" fillId="0" borderId="149" xfId="0" applyFont="1" applyBorder="1" applyAlignment="1">
      <alignment horizontal="center" vertical="center" wrapText="1"/>
    </xf>
    <xf numFmtId="0" fontId="123" fillId="0" borderId="147" xfId="0" applyFont="1" applyFill="1" applyBorder="1" applyAlignment="1">
      <alignment horizontal="center" vertical="center"/>
    </xf>
    <xf numFmtId="0" fontId="117" fillId="0" borderId="146" xfId="0" applyFont="1" applyFill="1" applyBorder="1" applyAlignment="1">
      <alignment horizontal="center" vertical="center"/>
    </xf>
    <xf numFmtId="0" fontId="117" fillId="0" borderId="151" xfId="0" applyFont="1" applyFill="1" applyBorder="1" applyAlignment="1">
      <alignment horizontal="center" vertical="center"/>
    </xf>
    <xf numFmtId="0" fontId="117" fillId="0" borderId="53" xfId="0" applyFont="1" applyFill="1" applyBorder="1" applyAlignment="1">
      <alignment horizontal="center" vertical="center"/>
    </xf>
    <xf numFmtId="0" fontId="117" fillId="0" borderId="11" xfId="0" applyFont="1" applyFill="1" applyBorder="1" applyAlignment="1">
      <alignment horizontal="center" vertical="center"/>
    </xf>
    <xf numFmtId="0" fontId="118" fillId="0" borderId="147" xfId="0" applyFont="1" applyFill="1" applyBorder="1" applyAlignment="1">
      <alignment horizontal="center" vertical="center" wrapText="1"/>
    </xf>
    <xf numFmtId="0" fontId="118" fillId="0" borderId="146" xfId="0" applyFont="1" applyFill="1" applyBorder="1" applyAlignment="1">
      <alignment horizontal="center" vertical="center" wrapText="1"/>
    </xf>
    <xf numFmtId="0" fontId="118" fillId="0" borderId="151" xfId="0" applyFont="1" applyFill="1" applyBorder="1" applyAlignment="1">
      <alignment horizontal="center" vertical="center" wrapText="1"/>
    </xf>
    <xf numFmtId="0" fontId="118" fillId="0" borderId="128" xfId="0" applyFont="1" applyFill="1" applyBorder="1" applyAlignment="1">
      <alignment horizontal="center" vertical="center" wrapText="1"/>
    </xf>
    <xf numFmtId="0" fontId="118" fillId="0" borderId="129" xfId="0" applyFont="1" applyFill="1" applyBorder="1" applyAlignment="1">
      <alignment horizontal="center" vertical="center" wrapText="1"/>
    </xf>
    <xf numFmtId="0" fontId="118" fillId="0" borderId="53" xfId="0" applyFont="1" applyFill="1" applyBorder="1" applyAlignment="1">
      <alignment horizontal="center" vertical="center" wrapText="1"/>
    </xf>
    <xf numFmtId="0" fontId="118" fillId="0" borderId="11" xfId="0" applyFont="1" applyFill="1" applyBorder="1" applyAlignment="1">
      <alignment horizontal="center" vertical="center" wrapText="1"/>
    </xf>
    <xf numFmtId="0" fontId="115" fillId="0" borderId="150" xfId="0" applyFont="1" applyFill="1" applyBorder="1" applyAlignment="1">
      <alignment horizontal="center" vertical="center" wrapText="1"/>
    </xf>
    <xf numFmtId="0" fontId="115" fillId="0" borderId="152" xfId="0" applyFont="1" applyFill="1" applyBorder="1" applyAlignment="1">
      <alignment horizontal="center" vertical="center" wrapText="1"/>
    </xf>
    <xf numFmtId="0" fontId="118" fillId="0" borderId="130"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5" fillId="0" borderId="130" xfId="0" applyFont="1" applyFill="1" applyBorder="1" applyAlignment="1">
      <alignment horizontal="center" vertical="center" wrapText="1"/>
    </xf>
    <xf numFmtId="0" fontId="115" fillId="0" borderId="146" xfId="0" applyFont="1" applyFill="1" applyBorder="1" applyAlignment="1">
      <alignment horizontal="center" vertical="center" wrapText="1"/>
    </xf>
    <xf numFmtId="0" fontId="115" fillId="0" borderId="145" xfId="0" applyFont="1" applyFill="1" applyBorder="1" applyAlignment="1">
      <alignment horizontal="center" vertical="center" wrapText="1"/>
    </xf>
    <xf numFmtId="0" fontId="115" fillId="0" borderId="151" xfId="0" applyFont="1" applyFill="1" applyBorder="1" applyAlignment="1">
      <alignment horizontal="center" vertical="center" wrapText="1"/>
    </xf>
    <xf numFmtId="0" fontId="115" fillId="0" borderId="11" xfId="0" applyFont="1" applyBorder="1" applyAlignment="1">
      <alignment horizontal="center" vertical="center" wrapText="1"/>
    </xf>
    <xf numFmtId="0" fontId="115" fillId="0" borderId="156" xfId="0" applyFont="1" applyBorder="1" applyAlignment="1">
      <alignment horizontal="center" vertical="center" wrapText="1"/>
    </xf>
    <xf numFmtId="0" fontId="115" fillId="0" borderId="54" xfId="0" applyFont="1" applyFill="1" applyBorder="1" applyAlignment="1">
      <alignment horizontal="center" vertical="center" wrapText="1"/>
    </xf>
    <xf numFmtId="0" fontId="115" fillId="0" borderId="55" xfId="0" applyFont="1" applyFill="1" applyBorder="1" applyAlignment="1">
      <alignment horizontal="center" vertical="center" wrapText="1"/>
    </xf>
    <xf numFmtId="0" fontId="115" fillId="0" borderId="105" xfId="0" applyFont="1" applyFill="1" applyBorder="1" applyAlignment="1">
      <alignment horizontal="center" vertical="center" wrapText="1"/>
    </xf>
    <xf numFmtId="0" fontId="118" fillId="0" borderId="54" xfId="0" applyNumberFormat="1" applyFont="1" applyFill="1" applyBorder="1" applyAlignment="1">
      <alignment horizontal="left" vertical="top" wrapText="1"/>
    </xf>
    <xf numFmtId="0" fontId="118" fillId="0" borderId="105" xfId="0" applyNumberFormat="1" applyFont="1" applyFill="1" applyBorder="1" applyAlignment="1">
      <alignment horizontal="left" vertical="top" wrapText="1"/>
    </xf>
    <xf numFmtId="0" fontId="118" fillId="0" borderId="62" xfId="0" applyNumberFormat="1" applyFont="1" applyFill="1" applyBorder="1" applyAlignment="1">
      <alignment horizontal="left" vertical="top" wrapText="1"/>
    </xf>
    <xf numFmtId="0" fontId="118" fillId="0" borderId="91" xfId="0" applyNumberFormat="1" applyFont="1" applyFill="1" applyBorder="1" applyAlignment="1">
      <alignment horizontal="left" vertical="top" wrapText="1"/>
    </xf>
    <xf numFmtId="0" fontId="118" fillId="0" borderId="119" xfId="0" applyNumberFormat="1" applyFont="1" applyFill="1" applyBorder="1" applyAlignment="1">
      <alignment horizontal="left" vertical="top" wrapText="1"/>
    </xf>
    <xf numFmtId="0" fontId="118" fillId="0" borderId="158" xfId="0" applyNumberFormat="1" applyFont="1" applyFill="1" applyBorder="1" applyAlignment="1">
      <alignment horizontal="left" vertical="top" wrapText="1"/>
    </xf>
    <xf numFmtId="0" fontId="115" fillId="0" borderId="148" xfId="0" applyFont="1" applyFill="1" applyBorder="1" applyAlignment="1">
      <alignment horizontal="center" vertical="center" wrapText="1"/>
    </xf>
    <xf numFmtId="0" fontId="118" fillId="0" borderId="159" xfId="0" applyFont="1" applyFill="1" applyBorder="1" applyAlignment="1">
      <alignment horizontal="center" vertical="center" wrapText="1"/>
    </xf>
    <xf numFmtId="0" fontId="118" fillId="0" borderId="68" xfId="0" applyFont="1" applyFill="1" applyBorder="1" applyAlignment="1">
      <alignment horizontal="center" vertical="center" wrapText="1"/>
    </xf>
    <xf numFmtId="0" fontId="115" fillId="0" borderId="146" xfId="0" applyFont="1" applyBorder="1" applyAlignment="1">
      <alignment horizontal="center" vertical="top" wrapText="1"/>
    </xf>
    <xf numFmtId="0" fontId="115" fillId="0" borderId="145" xfId="0" applyFont="1" applyBorder="1" applyAlignment="1">
      <alignment horizontal="center" vertical="top" wrapText="1"/>
    </xf>
    <xf numFmtId="0" fontId="115" fillId="0" borderId="146" xfId="0" applyFont="1" applyFill="1" applyBorder="1" applyAlignment="1">
      <alignment horizontal="center" vertical="top" wrapText="1"/>
    </xf>
    <xf numFmtId="0" fontId="115" fillId="0" borderId="152" xfId="0" applyFont="1" applyFill="1" applyBorder="1" applyAlignment="1">
      <alignment horizontal="center" vertical="top" wrapText="1"/>
    </xf>
    <xf numFmtId="0" fontId="115" fillId="0" borderId="149" xfId="0" applyFont="1" applyFill="1" applyBorder="1" applyAlignment="1">
      <alignment horizontal="center" vertical="top" wrapText="1"/>
    </xf>
    <xf numFmtId="0" fontId="104" fillId="0" borderId="131" xfId="0" applyNumberFormat="1" applyFont="1" applyFill="1" applyBorder="1" applyAlignment="1">
      <alignment horizontal="left" vertical="top" wrapText="1"/>
    </xf>
    <xf numFmtId="0" fontId="104" fillId="0" borderId="132" xfId="0" applyNumberFormat="1" applyFont="1" applyFill="1" applyBorder="1" applyAlignment="1">
      <alignment horizontal="left" vertical="top" wrapText="1"/>
    </xf>
    <xf numFmtId="0" fontId="121" fillId="0" borderId="147" xfId="0" applyFont="1" applyBorder="1" applyAlignment="1">
      <alignment horizontal="center" vertical="center"/>
    </xf>
    <xf numFmtId="0" fontId="120" fillId="0" borderId="147" xfId="0" applyFont="1" applyBorder="1" applyAlignment="1">
      <alignment horizontal="center" vertical="center" wrapText="1"/>
    </xf>
    <xf numFmtId="0" fontId="120" fillId="0" borderId="148" xfId="0" applyFont="1" applyBorder="1" applyAlignment="1">
      <alignment horizontal="center" vertical="center" wrapText="1"/>
    </xf>
    <xf numFmtId="0" fontId="104" fillId="0" borderId="69" xfId="0" applyFont="1" applyFill="1" applyBorder="1" applyAlignment="1">
      <alignment horizontal="center" vertical="center"/>
    </xf>
    <xf numFmtId="0" fontId="104" fillId="0" borderId="70" xfId="0" applyFont="1" applyFill="1" applyBorder="1" applyAlignment="1">
      <alignment horizontal="center" vertical="center"/>
    </xf>
    <xf numFmtId="0" fontId="104" fillId="0" borderId="71" xfId="0" applyFont="1" applyFill="1" applyBorder="1" applyAlignment="1">
      <alignment horizontal="center" vertical="center"/>
    </xf>
    <xf numFmtId="0" fontId="105" fillId="0" borderId="98" xfId="0" applyFont="1" applyFill="1" applyBorder="1" applyAlignment="1">
      <alignment horizontal="left" vertical="center" wrapText="1"/>
    </xf>
    <xf numFmtId="0" fontId="104" fillId="76" borderId="72" xfId="0" applyFont="1" applyFill="1" applyBorder="1" applyAlignment="1">
      <alignment horizontal="center" vertical="center" wrapText="1"/>
    </xf>
    <xf numFmtId="0" fontId="104" fillId="76" borderId="73" xfId="0" applyFont="1" applyFill="1" applyBorder="1" applyAlignment="1">
      <alignment horizontal="center" vertical="center" wrapText="1"/>
    </xf>
    <xf numFmtId="0" fontId="104" fillId="76" borderId="74" xfId="0" applyFont="1" applyFill="1" applyBorder="1" applyAlignment="1">
      <alignment horizontal="center" vertical="center" wrapText="1"/>
    </xf>
    <xf numFmtId="0" fontId="105" fillId="0" borderId="53" xfId="0" applyFont="1" applyFill="1" applyBorder="1" applyAlignment="1">
      <alignment horizontal="left" vertical="center" wrapText="1"/>
    </xf>
    <xf numFmtId="0" fontId="105" fillId="0" borderId="11" xfId="0" applyFont="1" applyFill="1" applyBorder="1" applyAlignment="1">
      <alignment horizontal="left" vertical="center" wrapText="1"/>
    </xf>
    <xf numFmtId="0" fontId="105" fillId="0" borderId="99" xfId="0" applyFont="1" applyFill="1" applyBorder="1" applyAlignment="1">
      <alignment horizontal="left" vertical="center" wrapText="1"/>
    </xf>
    <xf numFmtId="0" fontId="105" fillId="0" borderId="97" xfId="0" applyFont="1" applyFill="1" applyBorder="1" applyAlignment="1">
      <alignment horizontal="left" vertical="center" wrapText="1"/>
    </xf>
    <xf numFmtId="0" fontId="105" fillId="3" borderId="99" xfId="0" applyFont="1" applyFill="1" applyBorder="1" applyAlignment="1">
      <alignment vertical="center" wrapText="1"/>
    </xf>
    <xf numFmtId="0" fontId="105" fillId="3" borderId="97" xfId="0" applyFont="1" applyFill="1" applyBorder="1" applyAlignment="1">
      <alignment vertical="center" wrapText="1"/>
    </xf>
    <xf numFmtId="0" fontId="125" fillId="3" borderId="99" xfId="0" applyFont="1" applyFill="1" applyBorder="1" applyAlignment="1">
      <alignment vertical="center" wrapText="1"/>
    </xf>
    <xf numFmtId="0" fontId="125" fillId="3" borderId="97" xfId="0" applyFont="1" applyFill="1" applyBorder="1" applyAlignment="1">
      <alignment vertical="center" wrapText="1"/>
    </xf>
    <xf numFmtId="0" fontId="105" fillId="0" borderId="99" xfId="0" applyFont="1" applyFill="1" applyBorder="1" applyAlignment="1">
      <alignment horizontal="left"/>
    </xf>
    <xf numFmtId="0" fontId="105" fillId="0" borderId="97" xfId="0" applyFont="1" applyFill="1" applyBorder="1" applyAlignment="1">
      <alignment horizontal="left"/>
    </xf>
    <xf numFmtId="0" fontId="105" fillId="82" borderId="99" xfId="0" applyFont="1" applyFill="1" applyBorder="1" applyAlignment="1">
      <alignment vertical="center" wrapText="1"/>
    </xf>
    <xf numFmtId="0" fontId="105" fillId="82" borderId="97" xfId="0" applyFont="1" applyFill="1" applyBorder="1" applyAlignment="1">
      <alignment vertical="center" wrapText="1"/>
    </xf>
    <xf numFmtId="0" fontId="105" fillId="82" borderId="140" xfId="0" applyFont="1" applyFill="1" applyBorder="1" applyAlignment="1">
      <alignment horizontal="left" vertical="center" wrapText="1"/>
    </xf>
    <xf numFmtId="0" fontId="105" fillId="82" borderId="141" xfId="0" applyFont="1" applyFill="1" applyBorder="1" applyAlignment="1">
      <alignment horizontal="left" vertical="center" wrapText="1"/>
    </xf>
    <xf numFmtId="0" fontId="105" fillId="82" borderId="142" xfId="0" applyFont="1" applyFill="1" applyBorder="1" applyAlignment="1">
      <alignment horizontal="left" vertical="center" wrapText="1"/>
    </xf>
    <xf numFmtId="0" fontId="105" fillId="3" borderId="76" xfId="0" applyFont="1" applyFill="1" applyBorder="1" applyAlignment="1">
      <alignment horizontal="left" vertical="center" wrapText="1"/>
    </xf>
    <xf numFmtId="0" fontId="105" fillId="3" borderId="77" xfId="0" applyFont="1" applyFill="1" applyBorder="1" applyAlignment="1">
      <alignment horizontal="left" vertical="center" wrapText="1"/>
    </xf>
    <xf numFmtId="0" fontId="105" fillId="82" borderId="79" xfId="0" applyFont="1" applyFill="1" applyBorder="1" applyAlignment="1">
      <alignment horizontal="left" vertical="center" wrapText="1"/>
    </xf>
    <xf numFmtId="0" fontId="105" fillId="82" borderId="80" xfId="0" applyFont="1" applyFill="1" applyBorder="1" applyAlignment="1">
      <alignment horizontal="left" vertical="center" wrapText="1"/>
    </xf>
    <xf numFmtId="0" fontId="105" fillId="82" borderId="53" xfId="0" applyFont="1" applyFill="1" applyBorder="1" applyAlignment="1">
      <alignment vertical="center" wrapText="1"/>
    </xf>
    <xf numFmtId="0" fontId="105" fillId="82" borderId="11" xfId="0" applyFont="1" applyFill="1" applyBorder="1" applyAlignment="1">
      <alignment vertical="center" wrapText="1"/>
    </xf>
    <xf numFmtId="0" fontId="105" fillId="0" borderId="76" xfId="0" applyFont="1" applyFill="1" applyBorder="1" applyAlignment="1">
      <alignment horizontal="left" vertical="center" wrapText="1"/>
    </xf>
    <xf numFmtId="0" fontId="105" fillId="0" borderId="77" xfId="0" applyFont="1" applyFill="1" applyBorder="1" applyAlignment="1">
      <alignment horizontal="left" vertical="center" wrapText="1"/>
    </xf>
    <xf numFmtId="0" fontId="105" fillId="3" borderId="99" xfId="0" applyFont="1" applyFill="1" applyBorder="1" applyAlignment="1">
      <alignment horizontal="left" vertical="center" wrapText="1"/>
    </xf>
    <xf numFmtId="0" fontId="105" fillId="3" borderId="97" xfId="0" applyFont="1" applyFill="1" applyBorder="1" applyAlignment="1">
      <alignment horizontal="left" vertical="center" wrapText="1"/>
    </xf>
    <xf numFmtId="0" fontId="104" fillId="76" borderId="81" xfId="0" applyFont="1" applyFill="1" applyBorder="1" applyAlignment="1">
      <alignment horizontal="center" vertical="center" wrapText="1"/>
    </xf>
    <xf numFmtId="0" fontId="104" fillId="76" borderId="0" xfId="0" applyFont="1" applyFill="1" applyBorder="1" applyAlignment="1">
      <alignment horizontal="center" vertical="center" wrapText="1"/>
    </xf>
    <xf numFmtId="0" fontId="104" fillId="76" borderId="82" xfId="0" applyFont="1" applyFill="1" applyBorder="1" applyAlignment="1">
      <alignment horizontal="center" vertical="center" wrapText="1"/>
    </xf>
    <xf numFmtId="0" fontId="105" fillId="77" borderId="99" xfId="0" applyFont="1" applyFill="1" applyBorder="1" applyAlignment="1">
      <alignment vertical="center" wrapText="1"/>
    </xf>
    <xf numFmtId="0" fontId="105" fillId="77" borderId="97" xfId="0" applyFont="1" applyFill="1" applyBorder="1" applyAlignment="1">
      <alignment vertical="center" wrapText="1"/>
    </xf>
    <xf numFmtId="0" fontId="105" fillId="0" borderId="99" xfId="0" applyFont="1" applyFill="1" applyBorder="1" applyAlignment="1">
      <alignment vertical="center" wrapText="1"/>
    </xf>
    <xf numFmtId="0" fontId="105" fillId="0" borderId="97" xfId="0" applyFont="1" applyFill="1" applyBorder="1" applyAlignment="1">
      <alignment vertical="center" wrapText="1"/>
    </xf>
    <xf numFmtId="0" fontId="104" fillId="76" borderId="86" xfId="0" applyFont="1" applyFill="1" applyBorder="1" applyAlignment="1">
      <alignment horizontal="center" vertical="center"/>
    </xf>
    <xf numFmtId="0" fontId="104" fillId="76" borderId="87" xfId="0" applyFont="1" applyFill="1" applyBorder="1" applyAlignment="1">
      <alignment horizontal="center" vertical="center"/>
    </xf>
    <xf numFmtId="0" fontId="104" fillId="76" borderId="88" xfId="0" applyFont="1" applyFill="1" applyBorder="1" applyAlignment="1">
      <alignment horizontal="center" vertical="center"/>
    </xf>
    <xf numFmtId="0" fontId="104" fillId="76" borderId="147" xfId="0" applyFont="1" applyFill="1" applyBorder="1" applyAlignment="1">
      <alignment horizontal="center" vertical="center" wrapText="1"/>
    </xf>
    <xf numFmtId="0" fontId="104" fillId="0" borderId="147" xfId="0" applyFont="1" applyFill="1" applyBorder="1" applyAlignment="1">
      <alignment horizontal="center" vertical="center"/>
    </xf>
    <xf numFmtId="0" fontId="105" fillId="0" borderId="150" xfId="13" applyFont="1" applyFill="1" applyBorder="1" applyAlignment="1" applyProtection="1">
      <alignment horizontal="left" vertical="top" wrapText="1"/>
      <protection locked="0"/>
    </xf>
    <xf numFmtId="0" fontId="105" fillId="0" borderId="149" xfId="13" applyFont="1" applyFill="1" applyBorder="1" applyAlignment="1" applyProtection="1">
      <alignment horizontal="left" vertical="top" wrapText="1"/>
      <protection locked="0"/>
    </xf>
    <xf numFmtId="0" fontId="105" fillId="3" borderId="150" xfId="13" applyFont="1" applyFill="1" applyBorder="1" applyAlignment="1" applyProtection="1">
      <alignment horizontal="left" vertical="top" wrapText="1"/>
      <protection locked="0"/>
    </xf>
    <xf numFmtId="0" fontId="105" fillId="3" borderId="149" xfId="13" applyFont="1" applyFill="1" applyBorder="1" applyAlignment="1" applyProtection="1">
      <alignment horizontal="left" vertical="top" wrapText="1"/>
      <protection locked="0"/>
    </xf>
    <xf numFmtId="0" fontId="104" fillId="0" borderId="84" xfId="0" applyFont="1" applyFill="1" applyBorder="1" applyAlignment="1">
      <alignment horizontal="center" vertical="center"/>
    </xf>
    <xf numFmtId="49" fontId="105" fillId="0" borderId="0" xfId="0" applyNumberFormat="1" applyFont="1" applyFill="1" applyBorder="1" applyAlignment="1">
      <alignment horizontal="center" vertical="center"/>
    </xf>
    <xf numFmtId="0" fontId="104" fillId="76" borderId="150" xfId="0" applyFont="1" applyFill="1" applyBorder="1" applyAlignment="1">
      <alignment horizontal="center" vertical="center" wrapText="1"/>
    </xf>
    <xf numFmtId="0" fontId="104" fillId="76" borderId="149" xfId="0" applyFont="1" applyFill="1" applyBorder="1" applyAlignment="1">
      <alignment horizontal="center" vertical="center" wrapText="1"/>
    </xf>
    <xf numFmtId="0" fontId="105" fillId="0" borderId="150" xfId="0" applyNumberFormat="1" applyFont="1" applyFill="1" applyBorder="1" applyAlignment="1">
      <alignment horizontal="left" vertical="center" wrapText="1"/>
    </xf>
    <xf numFmtId="0" fontId="105" fillId="0" borderId="149" xfId="0" applyNumberFormat="1" applyFont="1" applyFill="1" applyBorder="1" applyAlignment="1">
      <alignment horizontal="left" vertical="center" wrapText="1"/>
    </xf>
    <xf numFmtId="0" fontId="105" fillId="0" borderId="147" xfId="0" applyFont="1" applyFill="1" applyBorder="1" applyAlignment="1">
      <alignment horizontal="left" vertical="top" wrapText="1"/>
    </xf>
    <xf numFmtId="0" fontId="105" fillId="0" borderId="150" xfId="0" applyFont="1" applyFill="1" applyBorder="1" applyAlignment="1">
      <alignment horizontal="left" vertical="top" wrapText="1"/>
    </xf>
    <xf numFmtId="0" fontId="105" fillId="0" borderId="147" xfId="0" applyFont="1" applyFill="1" applyBorder="1" applyAlignment="1">
      <alignment horizontal="left" vertical="center" wrapText="1"/>
    </xf>
    <xf numFmtId="0" fontId="105" fillId="0" borderId="147" xfId="0" applyNumberFormat="1" applyFont="1" applyFill="1" applyBorder="1" applyAlignment="1">
      <alignment horizontal="left" vertical="top" wrapText="1"/>
    </xf>
    <xf numFmtId="0" fontId="105" fillId="0" borderId="147" xfId="0" applyFont="1" applyBorder="1" applyAlignment="1">
      <alignment horizontal="center"/>
    </xf>
    <xf numFmtId="0" fontId="105" fillId="0" borderId="150" xfId="0" applyFont="1" applyFill="1" applyBorder="1" applyAlignment="1">
      <alignment horizontal="left" vertical="center" wrapText="1"/>
    </xf>
    <xf numFmtId="0" fontId="105" fillId="0" borderId="149" xfId="0" applyFont="1" applyFill="1" applyBorder="1" applyAlignment="1">
      <alignment horizontal="left" vertical="center" wrapText="1"/>
    </xf>
    <xf numFmtId="0" fontId="105" fillId="0" borderId="150" xfId="0" applyNumberFormat="1" applyFont="1" applyFill="1" applyBorder="1" applyAlignment="1">
      <alignment horizontal="left" vertical="top" wrapText="1"/>
    </xf>
    <xf numFmtId="0" fontId="105" fillId="0" borderId="149" xfId="0" applyNumberFormat="1" applyFont="1" applyFill="1" applyBorder="1" applyAlignment="1">
      <alignment horizontal="left" vertical="top" wrapText="1"/>
    </xf>
  </cellXfs>
  <cellStyles count="21415">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23" xfId="21414"/>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eetMetadata" Target="metadata.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zoomScale="85" zoomScaleNormal="85" workbookViewId="0">
      <pane xSplit="1" ySplit="7" topLeftCell="B8" activePane="bottomRight" state="frozen"/>
      <selection activeCell="B1" sqref="B1"/>
      <selection pane="topRight" activeCell="B1" sqref="B1"/>
      <selection pane="bottomLeft" activeCell="B1" sqref="B1"/>
      <selection pane="bottomRight" activeCell="C1" sqref="C1"/>
    </sheetView>
  </sheetViews>
  <sheetFormatPr defaultRowHeight="15"/>
  <cols>
    <col min="1" max="1" width="10.28515625" style="2" customWidth="1"/>
    <col min="2" max="2" width="153" bestFit="1" customWidth="1"/>
    <col min="3" max="3" width="39.42578125" customWidth="1"/>
    <col min="7" max="7" width="25" customWidth="1"/>
  </cols>
  <sheetData>
    <row r="1" spans="1:3" ht="15.75">
      <c r="A1" s="9"/>
      <c r="B1" s="122" t="s">
        <v>159</v>
      </c>
      <c r="C1" s="54"/>
    </row>
    <row r="2" spans="1:3" s="119" customFormat="1" ht="15.75">
      <c r="A2" s="162">
        <v>1</v>
      </c>
      <c r="B2" s="120" t="s">
        <v>160</v>
      </c>
      <c r="C2" s="117" t="s">
        <v>960</v>
      </c>
    </row>
    <row r="3" spans="1:3" s="119" customFormat="1" ht="15.75">
      <c r="A3" s="162">
        <v>2</v>
      </c>
      <c r="B3" s="121" t="s">
        <v>161</v>
      </c>
      <c r="C3" s="117" t="s">
        <v>961</v>
      </c>
    </row>
    <row r="4" spans="1:3" s="119" customFormat="1" ht="15.75">
      <c r="A4" s="162">
        <v>3</v>
      </c>
      <c r="B4" s="121" t="s">
        <v>162</v>
      </c>
      <c r="C4" s="117" t="s">
        <v>962</v>
      </c>
    </row>
    <row r="5" spans="1:3" s="119" customFormat="1" ht="15.75">
      <c r="A5" s="163">
        <v>4</v>
      </c>
      <c r="B5" s="124" t="s">
        <v>163</v>
      </c>
      <c r="C5" s="117" t="s">
        <v>963</v>
      </c>
    </row>
    <row r="6" spans="1:3" s="123" customFormat="1" ht="65.25" customHeight="1">
      <c r="A6" s="770" t="s">
        <v>321</v>
      </c>
      <c r="B6" s="771"/>
      <c r="C6" s="771"/>
    </row>
    <row r="7" spans="1:3">
      <c r="A7" s="247" t="s">
        <v>251</v>
      </c>
      <c r="B7" s="248" t="s">
        <v>164</v>
      </c>
    </row>
    <row r="8" spans="1:3">
      <c r="A8" s="249">
        <v>1</v>
      </c>
      <c r="B8" s="245" t="s">
        <v>139</v>
      </c>
    </row>
    <row r="9" spans="1:3">
      <c r="A9" s="249">
        <v>2</v>
      </c>
      <c r="B9" s="245" t="s">
        <v>165</v>
      </c>
    </row>
    <row r="10" spans="1:3">
      <c r="A10" s="249">
        <v>3</v>
      </c>
      <c r="B10" s="245" t="s">
        <v>166</v>
      </c>
    </row>
    <row r="11" spans="1:3">
      <c r="A11" s="249">
        <v>4</v>
      </c>
      <c r="B11" s="245" t="s">
        <v>167</v>
      </c>
      <c r="C11" s="118"/>
    </row>
    <row r="12" spans="1:3">
      <c r="A12" s="249">
        <v>5</v>
      </c>
      <c r="B12" s="245" t="s">
        <v>107</v>
      </c>
    </row>
    <row r="13" spans="1:3">
      <c r="A13" s="249">
        <v>6</v>
      </c>
      <c r="B13" s="250" t="s">
        <v>91</v>
      </c>
    </row>
    <row r="14" spans="1:3">
      <c r="A14" s="249">
        <v>7</v>
      </c>
      <c r="B14" s="245" t="s">
        <v>168</v>
      </c>
    </row>
    <row r="15" spans="1:3">
      <c r="A15" s="249">
        <v>8</v>
      </c>
      <c r="B15" s="245" t="s">
        <v>171</v>
      </c>
    </row>
    <row r="16" spans="1:3">
      <c r="A16" s="249">
        <v>9</v>
      </c>
      <c r="B16" s="245" t="s">
        <v>85</v>
      </c>
    </row>
    <row r="17" spans="1:2">
      <c r="A17" s="251" t="s">
        <v>378</v>
      </c>
      <c r="B17" s="245" t="s">
        <v>358</v>
      </c>
    </row>
    <row r="18" spans="1:2">
      <c r="A18" s="249">
        <v>10</v>
      </c>
      <c r="B18" s="245" t="s">
        <v>172</v>
      </c>
    </row>
    <row r="19" spans="1:2">
      <c r="A19" s="249">
        <v>11</v>
      </c>
      <c r="B19" s="250" t="s">
        <v>155</v>
      </c>
    </row>
    <row r="20" spans="1:2">
      <c r="A20" s="249">
        <v>12</v>
      </c>
      <c r="B20" s="250" t="s">
        <v>152</v>
      </c>
    </row>
    <row r="21" spans="1:2">
      <c r="A21" s="249">
        <v>13</v>
      </c>
      <c r="B21" s="252" t="s">
        <v>297</v>
      </c>
    </row>
    <row r="22" spans="1:2">
      <c r="A22" s="249">
        <v>14</v>
      </c>
      <c r="B22" s="245" t="s">
        <v>351</v>
      </c>
    </row>
    <row r="23" spans="1:2">
      <c r="A23" s="253">
        <v>15</v>
      </c>
      <c r="B23" s="245" t="s">
        <v>74</v>
      </c>
    </row>
    <row r="24" spans="1:2">
      <c r="A24" s="253">
        <v>15.1</v>
      </c>
      <c r="B24" s="245" t="s">
        <v>387</v>
      </c>
    </row>
    <row r="25" spans="1:2">
      <c r="A25" s="253">
        <v>16</v>
      </c>
      <c r="B25" s="245" t="s">
        <v>453</v>
      </c>
    </row>
    <row r="26" spans="1:2">
      <c r="A26" s="253">
        <v>17</v>
      </c>
      <c r="B26" s="245" t="s">
        <v>677</v>
      </c>
    </row>
    <row r="27" spans="1:2">
      <c r="A27" s="253">
        <v>18</v>
      </c>
      <c r="B27" s="245" t="s">
        <v>939</v>
      </c>
    </row>
    <row r="28" spans="1:2">
      <c r="A28" s="253">
        <v>19</v>
      </c>
      <c r="B28" s="245" t="s">
        <v>940</v>
      </c>
    </row>
    <row r="29" spans="1:2">
      <c r="A29" s="253">
        <v>20</v>
      </c>
      <c r="B29" s="245" t="s">
        <v>941</v>
      </c>
    </row>
    <row r="30" spans="1:2">
      <c r="A30" s="253">
        <v>21</v>
      </c>
      <c r="B30" s="245" t="s">
        <v>546</v>
      </c>
    </row>
    <row r="31" spans="1:2">
      <c r="A31" s="253">
        <v>22</v>
      </c>
      <c r="B31" s="245" t="s">
        <v>942</v>
      </c>
    </row>
    <row r="32" spans="1:2" ht="25.5">
      <c r="A32" s="253">
        <v>23</v>
      </c>
      <c r="B32" s="576" t="s">
        <v>938</v>
      </c>
    </row>
    <row r="33" spans="1:2">
      <c r="A33" s="253">
        <v>24</v>
      </c>
      <c r="B33" s="245" t="s">
        <v>943</v>
      </c>
    </row>
    <row r="34" spans="1:2">
      <c r="A34" s="253">
        <v>25</v>
      </c>
      <c r="B34" s="245" t="s">
        <v>944</v>
      </c>
    </row>
    <row r="35" spans="1:2">
      <c r="A35" s="249">
        <v>26</v>
      </c>
      <c r="B35" s="245" t="s">
        <v>723</v>
      </c>
    </row>
  </sheetData>
  <mergeCells count="1">
    <mergeCell ref="A6:C6"/>
  </mergeCells>
  <hyperlinks>
    <hyperlink ref="B8" location="'1. key ratios'!A1" display="ცხრილი 1: ძირითადი მაჩვენებლები"/>
    <hyperlink ref="B9" location="'2. SOFP'!A1" display="საბალანსო უწყისი"/>
    <hyperlink ref="B10" location="'3. SOPL'!A1" display="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6"/>
  <sheetViews>
    <sheetView zoomScaleNormal="100" workbookViewId="0">
      <pane xSplit="1" ySplit="5" topLeftCell="B6" activePane="bottomRight" state="frozen"/>
      <selection pane="topRight" activeCell="B1" sqref="B1"/>
      <selection pane="bottomLeft" activeCell="A5" sqref="A5"/>
      <selection pane="bottomRight" activeCell="C6" sqref="C6:C53"/>
    </sheetView>
  </sheetViews>
  <sheetFormatPr defaultRowHeight="15"/>
  <cols>
    <col min="1" max="1" width="9.5703125" style="5" bestFit="1" customWidth="1"/>
    <col min="2" max="2" width="132.42578125" style="2" customWidth="1"/>
    <col min="3" max="3" width="18.42578125" style="2" customWidth="1"/>
  </cols>
  <sheetData>
    <row r="1" spans="1:6" ht="15.75">
      <c r="A1" s="16" t="s">
        <v>108</v>
      </c>
      <c r="B1" s="15" t="str">
        <f>Info!C2</f>
        <v>სს "ხალიკ ბანკი საქართველო"</v>
      </c>
      <c r="D1" s="2"/>
      <c r="E1" s="2"/>
      <c r="F1" s="2"/>
    </row>
    <row r="2" spans="1:6" s="20" customFormat="1" ht="15.75" customHeight="1">
      <c r="A2" s="20" t="s">
        <v>109</v>
      </c>
      <c r="B2" s="303">
        <f>'1. key ratios'!B2</f>
        <v>45016</v>
      </c>
    </row>
    <row r="3" spans="1:6" s="20" customFormat="1" ht="15.75" customHeight="1"/>
    <row r="4" spans="1:6" ht="15.75" thickBot="1">
      <c r="A4" s="5" t="s">
        <v>257</v>
      </c>
      <c r="B4" s="29" t="s">
        <v>85</v>
      </c>
    </row>
    <row r="5" spans="1:6">
      <c r="A5" s="84" t="s">
        <v>25</v>
      </c>
      <c r="B5" s="85"/>
      <c r="C5" s="86" t="s">
        <v>26</v>
      </c>
    </row>
    <row r="6" spans="1:6">
      <c r="A6" s="87">
        <v>1</v>
      </c>
      <c r="B6" s="50" t="s">
        <v>27</v>
      </c>
      <c r="C6" s="648">
        <f>SUM(C7:C11)</f>
        <v>162011713.87</v>
      </c>
    </row>
    <row r="7" spans="1:6">
      <c r="A7" s="87">
        <v>2</v>
      </c>
      <c r="B7" s="47" t="s">
        <v>28</v>
      </c>
      <c r="C7" s="649">
        <v>76000000</v>
      </c>
    </row>
    <row r="8" spans="1:6">
      <c r="A8" s="87">
        <v>3</v>
      </c>
      <c r="B8" s="41" t="s">
        <v>29</v>
      </c>
      <c r="C8" s="649">
        <v>0</v>
      </c>
    </row>
    <row r="9" spans="1:6">
      <c r="A9" s="87">
        <v>4</v>
      </c>
      <c r="B9" s="41" t="s">
        <v>30</v>
      </c>
      <c r="C9" s="649">
        <v>1857760.64</v>
      </c>
    </row>
    <row r="10" spans="1:6">
      <c r="A10" s="87">
        <v>5</v>
      </c>
      <c r="B10" s="41" t="s">
        <v>31</v>
      </c>
      <c r="C10" s="649">
        <v>0</v>
      </c>
    </row>
    <row r="11" spans="1:6">
      <c r="A11" s="87">
        <v>6</v>
      </c>
      <c r="B11" s="48" t="s">
        <v>32</v>
      </c>
      <c r="C11" s="649">
        <v>84153953.230000004</v>
      </c>
    </row>
    <row r="12" spans="1:6" s="4" customFormat="1">
      <c r="A12" s="87">
        <v>7</v>
      </c>
      <c r="B12" s="50" t="s">
        <v>33</v>
      </c>
      <c r="C12" s="650">
        <f>SUM(C13:C28)</f>
        <v>7349702.9799999986</v>
      </c>
    </row>
    <row r="13" spans="1:6" s="4" customFormat="1">
      <c r="A13" s="87">
        <v>8</v>
      </c>
      <c r="B13" s="49" t="s">
        <v>34</v>
      </c>
      <c r="C13" s="649">
        <v>1857760.64</v>
      </c>
    </row>
    <row r="14" spans="1:6" s="4" customFormat="1" ht="25.5">
      <c r="A14" s="87">
        <v>9</v>
      </c>
      <c r="B14" s="42" t="s">
        <v>35</v>
      </c>
      <c r="C14" s="649">
        <v>0</v>
      </c>
    </row>
    <row r="15" spans="1:6" s="4" customFormat="1">
      <c r="A15" s="87">
        <v>10</v>
      </c>
      <c r="B15" s="43" t="s">
        <v>36</v>
      </c>
      <c r="C15" s="649">
        <v>5491942.3399999989</v>
      </c>
    </row>
    <row r="16" spans="1:6" s="4" customFormat="1">
      <c r="A16" s="87">
        <v>11</v>
      </c>
      <c r="B16" s="44" t="s">
        <v>37</v>
      </c>
      <c r="C16" s="649">
        <v>0</v>
      </c>
    </row>
    <row r="17" spans="1:3" s="4" customFormat="1">
      <c r="A17" s="87">
        <v>12</v>
      </c>
      <c r="B17" s="43" t="s">
        <v>38</v>
      </c>
      <c r="C17" s="649">
        <v>0</v>
      </c>
    </row>
    <row r="18" spans="1:3" s="4" customFormat="1">
      <c r="A18" s="87">
        <v>13</v>
      </c>
      <c r="B18" s="43" t="s">
        <v>39</v>
      </c>
      <c r="C18" s="649">
        <v>0</v>
      </c>
    </row>
    <row r="19" spans="1:3" s="4" customFormat="1">
      <c r="A19" s="87">
        <v>14</v>
      </c>
      <c r="B19" s="43" t="s">
        <v>40</v>
      </c>
      <c r="C19" s="649">
        <v>0</v>
      </c>
    </row>
    <row r="20" spans="1:3" s="4" customFormat="1" ht="25.5">
      <c r="A20" s="87">
        <v>15</v>
      </c>
      <c r="B20" s="43" t="s">
        <v>41</v>
      </c>
      <c r="C20" s="649">
        <v>0</v>
      </c>
    </row>
    <row r="21" spans="1:3" s="4" customFormat="1" ht="25.5">
      <c r="A21" s="87">
        <v>16</v>
      </c>
      <c r="B21" s="42" t="s">
        <v>42</v>
      </c>
      <c r="C21" s="649">
        <v>0</v>
      </c>
    </row>
    <row r="22" spans="1:3" s="4" customFormat="1">
      <c r="A22" s="87">
        <v>17</v>
      </c>
      <c r="B22" s="88" t="s">
        <v>43</v>
      </c>
      <c r="C22" s="649">
        <v>0</v>
      </c>
    </row>
    <row r="23" spans="1:3" s="4" customFormat="1">
      <c r="A23" s="87">
        <v>18</v>
      </c>
      <c r="B23" s="577" t="s">
        <v>726</v>
      </c>
      <c r="C23" s="649">
        <v>0</v>
      </c>
    </row>
    <row r="24" spans="1:3" s="4" customFormat="1" ht="25.5">
      <c r="A24" s="87">
        <v>19</v>
      </c>
      <c r="B24" s="42" t="s">
        <v>44</v>
      </c>
      <c r="C24" s="649">
        <v>0</v>
      </c>
    </row>
    <row r="25" spans="1:3" s="4" customFormat="1" ht="25.5">
      <c r="A25" s="87">
        <v>20</v>
      </c>
      <c r="B25" s="42" t="s">
        <v>45</v>
      </c>
      <c r="C25" s="649">
        <v>0</v>
      </c>
    </row>
    <row r="26" spans="1:3" s="4" customFormat="1" ht="25.5">
      <c r="A26" s="87">
        <v>21</v>
      </c>
      <c r="B26" s="45" t="s">
        <v>46</v>
      </c>
      <c r="C26" s="649">
        <v>0</v>
      </c>
    </row>
    <row r="27" spans="1:3" s="4" customFormat="1">
      <c r="A27" s="87">
        <v>22</v>
      </c>
      <c r="B27" s="45" t="s">
        <v>47</v>
      </c>
      <c r="C27" s="649">
        <v>0</v>
      </c>
    </row>
    <row r="28" spans="1:3" s="4" customFormat="1" ht="25.5">
      <c r="A28" s="87">
        <v>23</v>
      </c>
      <c r="B28" s="45" t="s">
        <v>48</v>
      </c>
      <c r="C28" s="649">
        <v>0</v>
      </c>
    </row>
    <row r="29" spans="1:3" s="4" customFormat="1">
      <c r="A29" s="87">
        <v>24</v>
      </c>
      <c r="B29" s="51" t="s">
        <v>22</v>
      </c>
      <c r="C29" s="650">
        <f>C6-C12</f>
        <v>154662010.89000002</v>
      </c>
    </row>
    <row r="30" spans="1:3" s="4" customFormat="1">
      <c r="A30" s="89"/>
      <c r="B30" s="46"/>
      <c r="C30" s="651"/>
    </row>
    <row r="31" spans="1:3" s="4" customFormat="1">
      <c r="A31" s="89">
        <v>25</v>
      </c>
      <c r="B31" s="51" t="s">
        <v>49</v>
      </c>
      <c r="C31" s="650">
        <f>C32+C35</f>
        <v>0</v>
      </c>
    </row>
    <row r="32" spans="1:3" s="4" customFormat="1">
      <c r="A32" s="89">
        <v>26</v>
      </c>
      <c r="B32" s="41" t="s">
        <v>50</v>
      </c>
      <c r="C32" s="652">
        <f>C33+C34</f>
        <v>0</v>
      </c>
    </row>
    <row r="33" spans="1:3" s="4" customFormat="1">
      <c r="A33" s="89">
        <v>27</v>
      </c>
      <c r="B33" s="115" t="s">
        <v>51</v>
      </c>
      <c r="C33" s="649">
        <v>0</v>
      </c>
    </row>
    <row r="34" spans="1:3" s="4" customFormat="1">
      <c r="A34" s="89">
        <v>28</v>
      </c>
      <c r="B34" s="115" t="s">
        <v>52</v>
      </c>
      <c r="C34" s="649">
        <v>0</v>
      </c>
    </row>
    <row r="35" spans="1:3" s="4" customFormat="1">
      <c r="A35" s="89">
        <v>29</v>
      </c>
      <c r="B35" s="41" t="s">
        <v>53</v>
      </c>
      <c r="C35" s="649">
        <v>0</v>
      </c>
    </row>
    <row r="36" spans="1:3" s="4" customFormat="1">
      <c r="A36" s="89">
        <v>30</v>
      </c>
      <c r="B36" s="51" t="s">
        <v>54</v>
      </c>
      <c r="C36" s="650">
        <f>SUM(C37:C41)</f>
        <v>0</v>
      </c>
    </row>
    <row r="37" spans="1:3" s="4" customFormat="1">
      <c r="A37" s="89">
        <v>31</v>
      </c>
      <c r="B37" s="42" t="s">
        <v>55</v>
      </c>
      <c r="C37" s="649">
        <v>0</v>
      </c>
    </row>
    <row r="38" spans="1:3" s="4" customFormat="1">
      <c r="A38" s="89">
        <v>32</v>
      </c>
      <c r="B38" s="43" t="s">
        <v>56</v>
      </c>
      <c r="C38" s="649">
        <v>0</v>
      </c>
    </row>
    <row r="39" spans="1:3" s="4" customFormat="1" ht="25.5">
      <c r="A39" s="89">
        <v>33</v>
      </c>
      <c r="B39" s="42" t="s">
        <v>57</v>
      </c>
      <c r="C39" s="649">
        <v>0</v>
      </c>
    </row>
    <row r="40" spans="1:3" s="4" customFormat="1" ht="25.5">
      <c r="A40" s="89">
        <v>34</v>
      </c>
      <c r="B40" s="42" t="s">
        <v>45</v>
      </c>
      <c r="C40" s="649">
        <v>0</v>
      </c>
    </row>
    <row r="41" spans="1:3" s="4" customFormat="1" ht="25.5">
      <c r="A41" s="89">
        <v>35</v>
      </c>
      <c r="B41" s="45" t="s">
        <v>58</v>
      </c>
      <c r="C41" s="649">
        <v>0</v>
      </c>
    </row>
    <row r="42" spans="1:3" s="4" customFormat="1">
      <c r="A42" s="89">
        <v>36</v>
      </c>
      <c r="B42" s="51" t="s">
        <v>23</v>
      </c>
      <c r="C42" s="650">
        <f>C31-C36</f>
        <v>0</v>
      </c>
    </row>
    <row r="43" spans="1:3" s="4" customFormat="1">
      <c r="A43" s="89"/>
      <c r="B43" s="46"/>
      <c r="C43" s="651"/>
    </row>
    <row r="44" spans="1:3" s="4" customFormat="1">
      <c r="A44" s="89">
        <v>37</v>
      </c>
      <c r="B44" s="52" t="s">
        <v>59</v>
      </c>
      <c r="C44" s="650">
        <f>SUM(C45:C47)</f>
        <v>25671210.5</v>
      </c>
    </row>
    <row r="45" spans="1:3" s="4" customFormat="1">
      <c r="A45" s="89">
        <v>38</v>
      </c>
      <c r="B45" s="41" t="s">
        <v>60</v>
      </c>
      <c r="C45" s="649">
        <v>25671210.5</v>
      </c>
    </row>
    <row r="46" spans="1:3" s="4" customFormat="1">
      <c r="A46" s="89">
        <v>39</v>
      </c>
      <c r="B46" s="41" t="s">
        <v>61</v>
      </c>
      <c r="C46" s="649">
        <v>0</v>
      </c>
    </row>
    <row r="47" spans="1:3" s="4" customFormat="1">
      <c r="A47" s="89">
        <v>40</v>
      </c>
      <c r="B47" s="578" t="s">
        <v>725</v>
      </c>
      <c r="C47" s="649">
        <v>0</v>
      </c>
    </row>
    <row r="48" spans="1:3" s="4" customFormat="1">
      <c r="A48" s="89">
        <v>41</v>
      </c>
      <c r="B48" s="52" t="s">
        <v>62</v>
      </c>
      <c r="C48" s="650">
        <f>SUM(C49:C52)</f>
        <v>0</v>
      </c>
    </row>
    <row r="49" spans="1:3" s="4" customFormat="1">
      <c r="A49" s="89">
        <v>42</v>
      </c>
      <c r="B49" s="42" t="s">
        <v>63</v>
      </c>
      <c r="C49" s="649">
        <v>0</v>
      </c>
    </row>
    <row r="50" spans="1:3" s="4" customFormat="1">
      <c r="A50" s="89">
        <v>43</v>
      </c>
      <c r="B50" s="43" t="s">
        <v>64</v>
      </c>
      <c r="C50" s="649">
        <v>0</v>
      </c>
    </row>
    <row r="51" spans="1:3" s="4" customFormat="1" ht="25.5">
      <c r="A51" s="89">
        <v>44</v>
      </c>
      <c r="B51" s="42" t="s">
        <v>65</v>
      </c>
      <c r="C51" s="649">
        <v>0</v>
      </c>
    </row>
    <row r="52" spans="1:3" s="4" customFormat="1" ht="25.5">
      <c r="A52" s="89">
        <v>45</v>
      </c>
      <c r="B52" s="42" t="s">
        <v>45</v>
      </c>
      <c r="C52" s="649">
        <v>0</v>
      </c>
    </row>
    <row r="53" spans="1:3" s="4" customFormat="1" ht="15.75" thickBot="1">
      <c r="A53" s="89">
        <v>46</v>
      </c>
      <c r="B53" s="90" t="s">
        <v>24</v>
      </c>
      <c r="C53" s="653">
        <f>C44-C48</f>
        <v>25671210.5</v>
      </c>
    </row>
    <row r="56" spans="1:3">
      <c r="B56" s="2" t="s">
        <v>141</v>
      </c>
    </row>
  </sheetData>
  <dataValidations count="1">
    <dataValidation operator="lessThanOrEqual" allowBlank="1" showInputMessage="1" showErrorMessage="1" errorTitle="Should be negative number" error="Should be whole negative number or 0" sqref="C29:C32 C36 C42:C44 C48 C53"/>
  </dataValidations>
  <pageMargins left="0.7" right="0.7" top="0.75" bottom="0.75" header="0.3" footer="0.3"/>
  <ignoredErrors>
    <ignoredError sqref="C3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D7" sqref="D7:D21"/>
    </sheetView>
  </sheetViews>
  <sheetFormatPr defaultColWidth="9.140625" defaultRowHeight="12.75"/>
  <cols>
    <col min="1" max="1" width="10.85546875" style="205" bestFit="1" customWidth="1"/>
    <col min="2" max="2" width="59" style="205" customWidth="1"/>
    <col min="3" max="3" width="16.7109375" style="205" bestFit="1" customWidth="1"/>
    <col min="4" max="4" width="22.140625" style="205" customWidth="1"/>
    <col min="5" max="16384" width="9.140625" style="205"/>
  </cols>
  <sheetData>
    <row r="1" spans="1:4" ht="15">
      <c r="A1" s="16" t="s">
        <v>108</v>
      </c>
      <c r="B1" s="15" t="str">
        <f>Info!C2</f>
        <v>სს "ხალიკ ბანკი საქართველო"</v>
      </c>
    </row>
    <row r="2" spans="1:4" s="20" customFormat="1" ht="15.75" customHeight="1">
      <c r="A2" s="20" t="s">
        <v>109</v>
      </c>
      <c r="B2" s="303">
        <f>'1. key ratios'!B2</f>
        <v>45016</v>
      </c>
    </row>
    <row r="3" spans="1:4" s="20" customFormat="1" ht="15.75" customHeight="1"/>
    <row r="4" spans="1:4" ht="13.5" thickBot="1">
      <c r="A4" s="206" t="s">
        <v>357</v>
      </c>
      <c r="B4" s="234" t="s">
        <v>358</v>
      </c>
    </row>
    <row r="5" spans="1:4" s="235" customFormat="1">
      <c r="A5" s="806" t="s">
        <v>359</v>
      </c>
      <c r="B5" s="807"/>
      <c r="C5" s="224" t="s">
        <v>360</v>
      </c>
      <c r="D5" s="225" t="s">
        <v>361</v>
      </c>
    </row>
    <row r="6" spans="1:4" s="236" customFormat="1">
      <c r="A6" s="226">
        <v>1</v>
      </c>
      <c r="B6" s="227" t="s">
        <v>362</v>
      </c>
      <c r="C6" s="227"/>
      <c r="D6" s="228"/>
    </row>
    <row r="7" spans="1:4" s="236" customFormat="1">
      <c r="A7" s="229" t="s">
        <v>363</v>
      </c>
      <c r="B7" s="230" t="s">
        <v>364</v>
      </c>
      <c r="C7" s="280">
        <v>4.4999999999999998E-2</v>
      </c>
      <c r="D7" s="654">
        <f>C7*'5. RWA'!$C$13</f>
        <v>39848075.260553584</v>
      </c>
    </row>
    <row r="8" spans="1:4" s="236" customFormat="1">
      <c r="A8" s="229" t="s">
        <v>365</v>
      </c>
      <c r="B8" s="230" t="s">
        <v>366</v>
      </c>
      <c r="C8" s="281">
        <v>0.06</v>
      </c>
      <c r="D8" s="654">
        <f>C8*'5. RWA'!$C$13</f>
        <v>53130767.01407145</v>
      </c>
    </row>
    <row r="9" spans="1:4" s="236" customFormat="1">
      <c r="A9" s="229" t="s">
        <v>367</v>
      </c>
      <c r="B9" s="230" t="s">
        <v>368</v>
      </c>
      <c r="C9" s="281">
        <v>0.08</v>
      </c>
      <c r="D9" s="654">
        <f>C9*'5. RWA'!$C$13</f>
        <v>70841022.685428604</v>
      </c>
    </row>
    <row r="10" spans="1:4" s="236" customFormat="1">
      <c r="A10" s="226" t="s">
        <v>369</v>
      </c>
      <c r="B10" s="227" t="s">
        <v>370</v>
      </c>
      <c r="C10" s="282"/>
      <c r="D10" s="655"/>
    </row>
    <row r="11" spans="1:4" s="237" customFormat="1">
      <c r="A11" s="231" t="s">
        <v>371</v>
      </c>
      <c r="B11" s="232" t="s">
        <v>433</v>
      </c>
      <c r="C11" s="283">
        <v>0</v>
      </c>
      <c r="D11" s="656">
        <f>C11*'5. RWA'!$C$13</f>
        <v>0</v>
      </c>
    </row>
    <row r="12" spans="1:4" s="237" customFormat="1">
      <c r="A12" s="231" t="s">
        <v>372</v>
      </c>
      <c r="B12" s="232" t="s">
        <v>373</v>
      </c>
      <c r="C12" s="283">
        <v>0</v>
      </c>
      <c r="D12" s="656">
        <f>C12*'5. RWA'!$C$13</f>
        <v>0</v>
      </c>
    </row>
    <row r="13" spans="1:4" s="237" customFormat="1">
      <c r="A13" s="231" t="s">
        <v>374</v>
      </c>
      <c r="B13" s="232" t="s">
        <v>375</v>
      </c>
      <c r="C13" s="283"/>
      <c r="D13" s="656">
        <f>C13*'5. RWA'!$C$13</f>
        <v>0</v>
      </c>
    </row>
    <row r="14" spans="1:4" s="236" customFormat="1">
      <c r="A14" s="226" t="s">
        <v>376</v>
      </c>
      <c r="B14" s="227" t="s">
        <v>431</v>
      </c>
      <c r="C14" s="284"/>
      <c r="D14" s="655"/>
    </row>
    <row r="15" spans="1:4" s="236" customFormat="1">
      <c r="A15" s="246" t="s">
        <v>379</v>
      </c>
      <c r="B15" s="232" t="s">
        <v>432</v>
      </c>
      <c r="C15" s="283">
        <v>7.3277138346944284E-2</v>
      </c>
      <c r="D15" s="656">
        <f>C15*'5. RWA'!$C$13</f>
        <v>64887842.749489628</v>
      </c>
    </row>
    <row r="16" spans="1:4" s="236" customFormat="1">
      <c r="A16" s="246" t="s">
        <v>380</v>
      </c>
      <c r="B16" s="232" t="s">
        <v>382</v>
      </c>
      <c r="C16" s="283">
        <v>8.7878829095299454E-2</v>
      </c>
      <c r="D16" s="656">
        <f>C16*'5. RWA'!$C$13</f>
        <v>77817826.568862647</v>
      </c>
    </row>
    <row r="17" spans="1:6" s="236" customFormat="1">
      <c r="A17" s="246" t="s">
        <v>381</v>
      </c>
      <c r="B17" s="232" t="s">
        <v>429</v>
      </c>
      <c r="C17" s="283">
        <v>0.10709158007997734</v>
      </c>
      <c r="D17" s="656">
        <f>C17*'5. RWA'!$C$13</f>
        <v>94830963.173300847</v>
      </c>
    </row>
    <row r="18" spans="1:6" s="235" customFormat="1">
      <c r="A18" s="808" t="s">
        <v>430</v>
      </c>
      <c r="B18" s="809"/>
      <c r="C18" s="285" t="s">
        <v>360</v>
      </c>
      <c r="D18" s="657" t="s">
        <v>361</v>
      </c>
    </row>
    <row r="19" spans="1:6" s="236" customFormat="1">
      <c r="A19" s="233">
        <v>4</v>
      </c>
      <c r="B19" s="232" t="s">
        <v>22</v>
      </c>
      <c r="C19" s="283">
        <f>C7+C11+C12+C13+C15</f>
        <v>0.11827713834694428</v>
      </c>
      <c r="D19" s="654">
        <f>C19*'5. RWA'!$C$13</f>
        <v>104735918.01004322</v>
      </c>
    </row>
    <row r="20" spans="1:6" s="236" customFormat="1">
      <c r="A20" s="233">
        <v>5</v>
      </c>
      <c r="B20" s="232" t="s">
        <v>86</v>
      </c>
      <c r="C20" s="283">
        <f>C8+C11+C12+C13+C16</f>
        <v>0.14787882909529945</v>
      </c>
      <c r="D20" s="654">
        <f>C20*'5. RWA'!$C$13</f>
        <v>130948593.5829341</v>
      </c>
    </row>
    <row r="21" spans="1:6" s="236" customFormat="1" ht="13.5" thickBot="1">
      <c r="A21" s="238" t="s">
        <v>377</v>
      </c>
      <c r="B21" s="239" t="s">
        <v>85</v>
      </c>
      <c r="C21" s="286">
        <f>C9+C11+C12+C13+C17</f>
        <v>0.18709158007997734</v>
      </c>
      <c r="D21" s="658">
        <f>C21*'5. RWA'!$C$13</f>
        <v>165671985.85872945</v>
      </c>
    </row>
    <row r="22" spans="1:6">
      <c r="F22" s="206"/>
    </row>
    <row r="23" spans="1:6" ht="63.75">
      <c r="B23" s="22" t="s">
        <v>434</v>
      </c>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68"/>
  <sheetViews>
    <sheetView zoomScale="80" zoomScaleNormal="80" workbookViewId="0">
      <pane xSplit="1" ySplit="5" topLeftCell="B32" activePane="bottomRight" state="frozen"/>
      <selection pane="topRight" activeCell="B1" sqref="B1"/>
      <selection pane="bottomLeft" activeCell="A5" sqref="A5"/>
      <selection pane="bottomRight" activeCell="C6" sqref="C6:C68"/>
    </sheetView>
  </sheetViews>
  <sheetFormatPr defaultRowHeight="15.75"/>
  <cols>
    <col min="1" max="1" width="10.7109375" style="38" customWidth="1"/>
    <col min="2" max="2" width="91.85546875" style="38" customWidth="1"/>
    <col min="3" max="3" width="53.140625" style="38" customWidth="1"/>
    <col min="4" max="4" width="32.28515625" style="38" customWidth="1"/>
    <col min="5" max="5" width="9.42578125" customWidth="1"/>
  </cols>
  <sheetData>
    <row r="1" spans="1:6">
      <c r="A1" s="16" t="s">
        <v>108</v>
      </c>
      <c r="B1" s="18" t="str">
        <f>Info!C2</f>
        <v>სს "ხალიკ ბანკი საქართველო"</v>
      </c>
      <c r="E1" s="2"/>
      <c r="F1" s="2"/>
    </row>
    <row r="2" spans="1:6" s="20" customFormat="1" ht="15.75" customHeight="1">
      <c r="A2" s="20" t="s">
        <v>109</v>
      </c>
      <c r="B2" s="303">
        <f>'1. key ratios'!B2</f>
        <v>45016</v>
      </c>
    </row>
    <row r="3" spans="1:6" s="20" customFormat="1" ht="15.75" customHeight="1">
      <c r="A3" s="25"/>
    </row>
    <row r="4" spans="1:6" s="20" customFormat="1" ht="15.75" customHeight="1" thickBot="1">
      <c r="A4" s="20" t="s">
        <v>258</v>
      </c>
      <c r="B4" s="139" t="s">
        <v>172</v>
      </c>
      <c r="D4" s="140" t="s">
        <v>87</v>
      </c>
    </row>
    <row r="5" spans="1:6" ht="25.5">
      <c r="A5" s="91" t="s">
        <v>25</v>
      </c>
      <c r="B5" s="92" t="s">
        <v>144</v>
      </c>
      <c r="C5" s="659" t="s">
        <v>858</v>
      </c>
      <c r="D5" s="660" t="s">
        <v>173</v>
      </c>
    </row>
    <row r="6" spans="1:6">
      <c r="A6" s="411">
        <v>1</v>
      </c>
      <c r="B6" s="368" t="s">
        <v>843</v>
      </c>
      <c r="C6" s="661">
        <f>SUM(C7:C9)</f>
        <v>129031734.63000001</v>
      </c>
      <c r="D6" s="662"/>
      <c r="E6" s="7"/>
    </row>
    <row r="7" spans="1:6">
      <c r="A7" s="411">
        <v>1.1000000000000001</v>
      </c>
      <c r="B7" s="369" t="s">
        <v>96</v>
      </c>
      <c r="C7" s="663">
        <v>17145700.970000003</v>
      </c>
      <c r="D7" s="664">
        <v>0</v>
      </c>
      <c r="E7" s="7"/>
    </row>
    <row r="8" spans="1:6">
      <c r="A8" s="411">
        <v>1.2</v>
      </c>
      <c r="B8" s="369" t="s">
        <v>97</v>
      </c>
      <c r="C8" s="663">
        <v>37030759.710000001</v>
      </c>
      <c r="D8" s="664">
        <v>0</v>
      </c>
      <c r="E8" s="7"/>
    </row>
    <row r="9" spans="1:6">
      <c r="A9" s="411">
        <v>1.3</v>
      </c>
      <c r="B9" s="369" t="s">
        <v>98</v>
      </c>
      <c r="C9" s="663">
        <v>74855273.950000003</v>
      </c>
      <c r="D9" s="664">
        <v>0</v>
      </c>
      <c r="E9" s="7"/>
    </row>
    <row r="10" spans="1:6">
      <c r="A10" s="411">
        <v>2</v>
      </c>
      <c r="B10" s="370" t="s">
        <v>730</v>
      </c>
      <c r="C10" s="665">
        <v>31230</v>
      </c>
      <c r="D10" s="664">
        <v>0</v>
      </c>
      <c r="E10" s="7"/>
    </row>
    <row r="11" spans="1:6">
      <c r="A11" s="411">
        <v>2.1</v>
      </c>
      <c r="B11" s="371" t="s">
        <v>731</v>
      </c>
      <c r="C11" s="666">
        <v>31230</v>
      </c>
      <c r="D11" s="667">
        <v>0</v>
      </c>
      <c r="E11" s="8"/>
    </row>
    <row r="12" spans="1:6" ht="23.45" customHeight="1">
      <c r="A12" s="411">
        <v>3</v>
      </c>
      <c r="B12" s="372" t="s">
        <v>732</v>
      </c>
      <c r="C12" s="668">
        <v>0</v>
      </c>
      <c r="D12" s="667">
        <v>0</v>
      </c>
      <c r="E12" s="8"/>
    </row>
    <row r="13" spans="1:6" ht="23.1" customHeight="1">
      <c r="A13" s="411">
        <v>4</v>
      </c>
      <c r="B13" s="373" t="s">
        <v>733</v>
      </c>
      <c r="C13" s="668">
        <v>0</v>
      </c>
      <c r="D13" s="667">
        <v>0</v>
      </c>
      <c r="E13" s="8"/>
    </row>
    <row r="14" spans="1:6">
      <c r="A14" s="411">
        <v>5</v>
      </c>
      <c r="B14" s="373" t="s">
        <v>734</v>
      </c>
      <c r="C14" s="668">
        <f>SUM(C15:C17)</f>
        <v>54000</v>
      </c>
      <c r="D14" s="667"/>
      <c r="E14" s="8"/>
    </row>
    <row r="15" spans="1:6">
      <c r="A15" s="411">
        <v>5.0999999999999996</v>
      </c>
      <c r="B15" s="374" t="s">
        <v>735</v>
      </c>
      <c r="C15" s="669">
        <v>54000</v>
      </c>
      <c r="D15" s="667">
        <v>0</v>
      </c>
      <c r="E15" s="7"/>
    </row>
    <row r="16" spans="1:6">
      <c r="A16" s="411">
        <v>5.2</v>
      </c>
      <c r="B16" s="374" t="s">
        <v>569</v>
      </c>
      <c r="C16" s="663">
        <v>0</v>
      </c>
      <c r="D16" s="664">
        <v>0</v>
      </c>
      <c r="E16" s="7"/>
    </row>
    <row r="17" spans="1:5">
      <c r="A17" s="411">
        <v>5.3</v>
      </c>
      <c r="B17" s="374" t="s">
        <v>736</v>
      </c>
      <c r="C17" s="663">
        <v>0</v>
      </c>
      <c r="D17" s="664">
        <v>0</v>
      </c>
      <c r="E17" s="7"/>
    </row>
    <row r="18" spans="1:5">
      <c r="A18" s="411">
        <v>6</v>
      </c>
      <c r="B18" s="372" t="s">
        <v>737</v>
      </c>
      <c r="C18" s="665">
        <f>SUM(C19:C20)</f>
        <v>742075078.46242166</v>
      </c>
      <c r="D18" s="664"/>
      <c r="E18" s="7"/>
    </row>
    <row r="19" spans="1:5">
      <c r="A19" s="411">
        <v>6.1</v>
      </c>
      <c r="B19" s="374" t="s">
        <v>569</v>
      </c>
      <c r="C19" s="666">
        <v>16892371.02</v>
      </c>
      <c r="D19" s="664">
        <v>0</v>
      </c>
      <c r="E19" s="7"/>
    </row>
    <row r="20" spans="1:5">
      <c r="A20" s="411">
        <v>6.2</v>
      </c>
      <c r="B20" s="374" t="s">
        <v>736</v>
      </c>
      <c r="C20" s="666">
        <v>725182707.44242167</v>
      </c>
      <c r="D20" s="664">
        <v>0</v>
      </c>
      <c r="E20" s="7"/>
    </row>
    <row r="21" spans="1:5">
      <c r="A21" s="411">
        <v>7</v>
      </c>
      <c r="B21" s="375" t="s">
        <v>738</v>
      </c>
      <c r="C21" s="668">
        <v>0</v>
      </c>
      <c r="D21" s="664">
        <v>0</v>
      </c>
      <c r="E21" s="7"/>
    </row>
    <row r="22" spans="1:5">
      <c r="A22" s="411">
        <v>8</v>
      </c>
      <c r="B22" s="376" t="s">
        <v>739</v>
      </c>
      <c r="C22" s="665">
        <v>0</v>
      </c>
      <c r="D22" s="664">
        <v>0</v>
      </c>
      <c r="E22" s="7"/>
    </row>
    <row r="23" spans="1:5">
      <c r="A23" s="411">
        <v>9</v>
      </c>
      <c r="B23" s="373" t="s">
        <v>740</v>
      </c>
      <c r="C23" s="665">
        <f>SUM(C24:C25)</f>
        <v>16377982.290000005</v>
      </c>
      <c r="D23" s="670"/>
      <c r="E23" s="7"/>
    </row>
    <row r="24" spans="1:5">
      <c r="A24" s="411">
        <v>9.1</v>
      </c>
      <c r="B24" s="377" t="s">
        <v>741</v>
      </c>
      <c r="C24" s="671">
        <v>16377982.290000005</v>
      </c>
      <c r="D24" s="672">
        <v>0</v>
      </c>
      <c r="E24" s="7"/>
    </row>
    <row r="25" spans="1:5">
      <c r="A25" s="411">
        <v>9.1999999999999993</v>
      </c>
      <c r="B25" s="377" t="s">
        <v>742</v>
      </c>
      <c r="C25" s="673">
        <v>0</v>
      </c>
      <c r="D25" s="674">
        <v>0</v>
      </c>
      <c r="E25" s="6"/>
    </row>
    <row r="26" spans="1:5">
      <c r="A26" s="411">
        <v>10</v>
      </c>
      <c r="B26" s="373" t="s">
        <v>36</v>
      </c>
      <c r="C26" s="675">
        <f>SUM(C27:C28)</f>
        <v>5491942.3399999989</v>
      </c>
      <c r="D26" s="676" t="s">
        <v>935</v>
      </c>
      <c r="E26" s="7"/>
    </row>
    <row r="27" spans="1:5">
      <c r="A27" s="411">
        <v>10.1</v>
      </c>
      <c r="B27" s="377" t="s">
        <v>743</v>
      </c>
      <c r="C27" s="663">
        <v>0</v>
      </c>
      <c r="D27" s="664">
        <v>0</v>
      </c>
      <c r="E27" s="7"/>
    </row>
    <row r="28" spans="1:5">
      <c r="A28" s="411">
        <v>10.199999999999999</v>
      </c>
      <c r="B28" s="377" t="s">
        <v>744</v>
      </c>
      <c r="C28" s="663">
        <v>5491942.3399999989</v>
      </c>
      <c r="D28" s="664">
        <v>0</v>
      </c>
      <c r="E28" s="7"/>
    </row>
    <row r="29" spans="1:5">
      <c r="A29" s="411">
        <v>11</v>
      </c>
      <c r="B29" s="373" t="s">
        <v>745</v>
      </c>
      <c r="C29" s="665">
        <f>SUM(C30:C31)</f>
        <v>67296.78</v>
      </c>
      <c r="D29" s="664"/>
      <c r="E29" s="7"/>
    </row>
    <row r="30" spans="1:5">
      <c r="A30" s="411">
        <v>11.1</v>
      </c>
      <c r="B30" s="377" t="s">
        <v>746</v>
      </c>
      <c r="C30" s="663">
        <v>67296.78</v>
      </c>
      <c r="D30" s="664">
        <v>0</v>
      </c>
      <c r="E30" s="7"/>
    </row>
    <row r="31" spans="1:5">
      <c r="A31" s="411">
        <v>11.2</v>
      </c>
      <c r="B31" s="377" t="s">
        <v>747</v>
      </c>
      <c r="C31" s="663">
        <v>0</v>
      </c>
      <c r="D31" s="664">
        <v>0</v>
      </c>
      <c r="E31" s="7"/>
    </row>
    <row r="32" spans="1:5">
      <c r="A32" s="411">
        <v>13</v>
      </c>
      <c r="B32" s="373" t="s">
        <v>99</v>
      </c>
      <c r="C32" s="665">
        <v>43030918.980000012</v>
      </c>
      <c r="D32" s="664">
        <v>0</v>
      </c>
      <c r="E32" s="7"/>
    </row>
    <row r="33" spans="1:5">
      <c r="A33" s="411">
        <v>13.1</v>
      </c>
      <c r="B33" s="378" t="s">
        <v>748</v>
      </c>
      <c r="C33" s="663">
        <v>9597863.4700000007</v>
      </c>
      <c r="D33" s="664">
        <v>0</v>
      </c>
      <c r="E33" s="7"/>
    </row>
    <row r="34" spans="1:5">
      <c r="A34" s="411">
        <v>13.2</v>
      </c>
      <c r="B34" s="378" t="s">
        <v>749</v>
      </c>
      <c r="C34" s="671">
        <v>0</v>
      </c>
      <c r="D34" s="672">
        <v>0</v>
      </c>
      <c r="E34" s="7"/>
    </row>
    <row r="35" spans="1:5">
      <c r="A35" s="411">
        <v>14</v>
      </c>
      <c r="B35" s="379" t="s">
        <v>750</v>
      </c>
      <c r="C35" s="677">
        <f>SUM(C6,C10,C12,C13,C14,C18,C21,C22,C23,C26,C29,C32)</f>
        <v>936160183.48242164</v>
      </c>
      <c r="D35" s="672"/>
      <c r="E35" s="7"/>
    </row>
    <row r="36" spans="1:5">
      <c r="A36" s="411"/>
      <c r="B36" s="380" t="s">
        <v>104</v>
      </c>
      <c r="C36" s="678"/>
      <c r="D36" s="679"/>
      <c r="E36" s="7"/>
    </row>
    <row r="37" spans="1:5">
      <c r="A37" s="411">
        <v>15</v>
      </c>
      <c r="B37" s="381" t="s">
        <v>751</v>
      </c>
      <c r="C37" s="673">
        <v>0</v>
      </c>
      <c r="D37" s="674">
        <v>0</v>
      </c>
      <c r="E37" s="6"/>
    </row>
    <row r="38" spans="1:5">
      <c r="A38" s="411">
        <v>15.1</v>
      </c>
      <c r="B38" s="382" t="s">
        <v>731</v>
      </c>
      <c r="C38" s="663">
        <v>0</v>
      </c>
      <c r="D38" s="664">
        <v>0</v>
      </c>
      <c r="E38" s="7"/>
    </row>
    <row r="39" spans="1:5" ht="21">
      <c r="A39" s="411">
        <v>16</v>
      </c>
      <c r="B39" s="375" t="s">
        <v>752</v>
      </c>
      <c r="C39" s="665">
        <v>0</v>
      </c>
      <c r="D39" s="664">
        <v>0</v>
      </c>
      <c r="E39" s="7"/>
    </row>
    <row r="40" spans="1:5">
      <c r="A40" s="411">
        <v>17</v>
      </c>
      <c r="B40" s="375" t="s">
        <v>753</v>
      </c>
      <c r="C40" s="665">
        <f>SUM(C41:C44)</f>
        <v>740563882.46999979</v>
      </c>
      <c r="D40" s="664"/>
      <c r="E40" s="7"/>
    </row>
    <row r="41" spans="1:5">
      <c r="A41" s="411">
        <v>17.100000000000001</v>
      </c>
      <c r="B41" s="383" t="s">
        <v>754</v>
      </c>
      <c r="C41" s="663">
        <v>688071580.7099998</v>
      </c>
      <c r="D41" s="664">
        <v>0</v>
      </c>
      <c r="E41" s="7"/>
    </row>
    <row r="42" spans="1:5">
      <c r="A42" s="424">
        <v>17.2</v>
      </c>
      <c r="B42" s="425" t="s">
        <v>100</v>
      </c>
      <c r="C42" s="671">
        <v>0</v>
      </c>
      <c r="D42" s="672">
        <v>0</v>
      </c>
      <c r="E42" s="7"/>
    </row>
    <row r="43" spans="1:5">
      <c r="A43" s="411">
        <v>17.3</v>
      </c>
      <c r="B43" s="426" t="s">
        <v>755</v>
      </c>
      <c r="C43" s="680">
        <v>23151813.259999998</v>
      </c>
      <c r="D43" s="681">
        <v>0</v>
      </c>
      <c r="E43" s="7"/>
    </row>
    <row r="44" spans="1:5">
      <c r="A44" s="411">
        <v>17.399999999999999</v>
      </c>
      <c r="B44" s="426" t="s">
        <v>756</v>
      </c>
      <c r="C44" s="680">
        <v>29340488.5</v>
      </c>
      <c r="D44" s="681">
        <v>0</v>
      </c>
      <c r="E44" s="7"/>
    </row>
    <row r="45" spans="1:5">
      <c r="A45" s="411">
        <v>18</v>
      </c>
      <c r="B45" s="427" t="s">
        <v>757</v>
      </c>
      <c r="C45" s="682">
        <v>193313.65999999997</v>
      </c>
      <c r="D45" s="683">
        <v>0</v>
      </c>
      <c r="E45" s="6"/>
    </row>
    <row r="46" spans="1:5">
      <c r="A46" s="411">
        <v>19</v>
      </c>
      <c r="B46" s="427" t="s">
        <v>758</v>
      </c>
      <c r="C46" s="684">
        <f>SUM(C47:C48)</f>
        <v>4707630.33</v>
      </c>
      <c r="D46" s="685"/>
    </row>
    <row r="47" spans="1:5">
      <c r="A47" s="411">
        <v>19.100000000000001</v>
      </c>
      <c r="B47" s="428" t="s">
        <v>759</v>
      </c>
      <c r="C47" s="686">
        <v>4500236.87</v>
      </c>
      <c r="D47" s="685">
        <v>0</v>
      </c>
    </row>
    <row r="48" spans="1:5">
      <c r="A48" s="411">
        <v>19.2</v>
      </c>
      <c r="B48" s="428" t="s">
        <v>760</v>
      </c>
      <c r="C48" s="686">
        <v>207393.45999999996</v>
      </c>
      <c r="D48" s="685">
        <v>0</v>
      </c>
    </row>
    <row r="49" spans="1:4">
      <c r="A49" s="411">
        <v>20</v>
      </c>
      <c r="B49" s="388" t="s">
        <v>101</v>
      </c>
      <c r="C49" s="684">
        <v>25671210.5</v>
      </c>
      <c r="D49" s="676" t="s">
        <v>935</v>
      </c>
    </row>
    <row r="50" spans="1:4">
      <c r="A50" s="411">
        <v>21</v>
      </c>
      <c r="B50" s="389" t="s">
        <v>89</v>
      </c>
      <c r="C50" s="684">
        <v>3012432.65</v>
      </c>
      <c r="D50" s="685">
        <v>0</v>
      </c>
    </row>
    <row r="51" spans="1:4">
      <c r="A51" s="411">
        <v>21.1</v>
      </c>
      <c r="B51" s="384" t="s">
        <v>761</v>
      </c>
      <c r="C51" s="686">
        <v>0</v>
      </c>
      <c r="D51" s="685">
        <v>0</v>
      </c>
    </row>
    <row r="52" spans="1:4">
      <c r="A52" s="411">
        <v>22</v>
      </c>
      <c r="B52" s="388" t="s">
        <v>762</v>
      </c>
      <c r="C52" s="684">
        <f>SUM(C37,C39,C40,C45,C46,C49,C50)</f>
        <v>774148469.60999978</v>
      </c>
      <c r="D52" s="685"/>
    </row>
    <row r="53" spans="1:4">
      <c r="A53" s="411"/>
      <c r="B53" s="390" t="s">
        <v>763</v>
      </c>
      <c r="C53" s="687"/>
      <c r="D53" s="685"/>
    </row>
    <row r="54" spans="1:4">
      <c r="A54" s="411">
        <v>23</v>
      </c>
      <c r="B54" s="388" t="s">
        <v>105</v>
      </c>
      <c r="C54" s="688">
        <v>76000000</v>
      </c>
      <c r="D54" s="685">
        <v>0</v>
      </c>
    </row>
    <row r="55" spans="1:4">
      <c r="A55" s="411">
        <v>24</v>
      </c>
      <c r="B55" s="388" t="s">
        <v>764</v>
      </c>
      <c r="C55" s="688">
        <v>0</v>
      </c>
      <c r="D55" s="685">
        <v>0</v>
      </c>
    </row>
    <row r="56" spans="1:4">
      <c r="A56" s="411">
        <v>25</v>
      </c>
      <c r="B56" s="391" t="s">
        <v>102</v>
      </c>
      <c r="C56" s="688">
        <v>0</v>
      </c>
      <c r="D56" s="685">
        <v>0</v>
      </c>
    </row>
    <row r="57" spans="1:4">
      <c r="A57" s="411">
        <v>26</v>
      </c>
      <c r="B57" s="427" t="s">
        <v>765</v>
      </c>
      <c r="C57" s="688">
        <v>0</v>
      </c>
      <c r="D57" s="685">
        <v>0</v>
      </c>
    </row>
    <row r="58" spans="1:4">
      <c r="A58" s="411">
        <v>27</v>
      </c>
      <c r="B58" s="427" t="s">
        <v>766</v>
      </c>
      <c r="C58" s="688">
        <f>SUM(C59:C60)</f>
        <v>0</v>
      </c>
      <c r="D58" s="685"/>
    </row>
    <row r="59" spans="1:4">
      <c r="A59" s="411">
        <v>27.1</v>
      </c>
      <c r="B59" s="429" t="s">
        <v>767</v>
      </c>
      <c r="C59" s="680">
        <v>0</v>
      </c>
      <c r="D59" s="685">
        <v>0</v>
      </c>
    </row>
    <row r="60" spans="1:4">
      <c r="A60" s="411">
        <v>27.2</v>
      </c>
      <c r="B60" s="426" t="s">
        <v>768</v>
      </c>
      <c r="C60" s="680">
        <v>0</v>
      </c>
      <c r="D60" s="685">
        <v>0</v>
      </c>
    </row>
    <row r="61" spans="1:4">
      <c r="A61" s="411">
        <v>28</v>
      </c>
      <c r="B61" s="389" t="s">
        <v>769</v>
      </c>
      <c r="C61" s="688">
        <v>0</v>
      </c>
      <c r="D61" s="685">
        <v>0</v>
      </c>
    </row>
    <row r="62" spans="1:4">
      <c r="A62" s="411">
        <v>29</v>
      </c>
      <c r="B62" s="427" t="s">
        <v>770</v>
      </c>
      <c r="C62" s="688">
        <f>SUM(C63:C65)</f>
        <v>1857760.64</v>
      </c>
      <c r="D62" s="685"/>
    </row>
    <row r="63" spans="1:4">
      <c r="A63" s="411">
        <v>29.1</v>
      </c>
      <c r="B63" s="430" t="s">
        <v>771</v>
      </c>
      <c r="C63" s="680">
        <v>1857760.64</v>
      </c>
      <c r="D63" s="685">
        <v>0</v>
      </c>
    </row>
    <row r="64" spans="1:4" ht="24" customHeight="1">
      <c r="A64" s="411">
        <v>29.2</v>
      </c>
      <c r="B64" s="429" t="s">
        <v>772</v>
      </c>
      <c r="C64" s="680">
        <v>0</v>
      </c>
      <c r="D64" s="685">
        <v>0</v>
      </c>
    </row>
    <row r="65" spans="1:4" ht="21.95" customHeight="1">
      <c r="A65" s="411">
        <v>29.3</v>
      </c>
      <c r="B65" s="431" t="s">
        <v>773</v>
      </c>
      <c r="C65" s="680">
        <v>0</v>
      </c>
      <c r="D65" s="685">
        <v>0</v>
      </c>
    </row>
    <row r="66" spans="1:4">
      <c r="A66" s="411">
        <v>30</v>
      </c>
      <c r="B66" s="394" t="s">
        <v>103</v>
      </c>
      <c r="C66" s="688">
        <v>84153953.230000004</v>
      </c>
      <c r="D66" s="685">
        <v>0</v>
      </c>
    </row>
    <row r="67" spans="1:4">
      <c r="A67" s="411">
        <v>31</v>
      </c>
      <c r="B67" s="393" t="s">
        <v>774</v>
      </c>
      <c r="C67" s="688">
        <f>SUM(C54,C55,C56,C57,C58,C61,C62,C66)</f>
        <v>162011713.87</v>
      </c>
      <c r="D67" s="685">
        <v>0</v>
      </c>
    </row>
    <row r="68" spans="1:4">
      <c r="A68" s="411">
        <v>32</v>
      </c>
      <c r="B68" s="394" t="s">
        <v>775</v>
      </c>
      <c r="C68" s="688">
        <f>SUM(C52,C67)</f>
        <v>936160183.47999978</v>
      </c>
      <c r="D68" s="685">
        <v>0</v>
      </c>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70" zoomScaleNormal="70" workbookViewId="0">
      <pane xSplit="2" ySplit="7" topLeftCell="C8" activePane="bottomRight" state="frozen"/>
      <selection pane="topRight" activeCell="C1" sqref="C1"/>
      <selection pane="bottomLeft" activeCell="A8" sqref="A8"/>
      <selection pane="bottomRight" activeCell="C8" sqref="C8:S22"/>
    </sheetView>
  </sheetViews>
  <sheetFormatPr defaultColWidth="9.140625" defaultRowHeight="12.75"/>
  <cols>
    <col min="1" max="1" width="10.5703125" style="2" bestFit="1" customWidth="1"/>
    <col min="2" max="2" width="97" style="2" bestFit="1" customWidth="1"/>
    <col min="3" max="3" width="12.7109375" style="2" bestFit="1" customWidth="1"/>
    <col min="4" max="4" width="13.42578125" style="2" bestFit="1" customWidth="1"/>
    <col min="5" max="5" width="12.7109375" style="2" bestFit="1" customWidth="1"/>
    <col min="6" max="6" width="13.42578125" style="2" bestFit="1" customWidth="1"/>
    <col min="7" max="7" width="9.5703125" style="2" bestFit="1" customWidth="1"/>
    <col min="8" max="8" width="13.42578125" style="2" bestFit="1" customWidth="1"/>
    <col min="9" max="9" width="12.7109375" style="2" bestFit="1" customWidth="1"/>
    <col min="10" max="10" width="13.42578125" style="2" bestFit="1" customWidth="1"/>
    <col min="11" max="11" width="9.5703125" style="2" bestFit="1" customWidth="1"/>
    <col min="12" max="12" width="13.42578125" style="2" bestFit="1" customWidth="1"/>
    <col min="13" max="13" width="13.5703125" style="2" bestFit="1" customWidth="1"/>
    <col min="14" max="14" width="13.42578125" style="2" bestFit="1" customWidth="1"/>
    <col min="15" max="15" width="12.7109375" style="2" bestFit="1" customWidth="1"/>
    <col min="16" max="16" width="13.42578125" style="2" bestFit="1" customWidth="1"/>
    <col min="17" max="17" width="9.5703125" style="2" bestFit="1" customWidth="1"/>
    <col min="18" max="18" width="13.42578125" style="2" bestFit="1" customWidth="1"/>
    <col min="19" max="19" width="31.5703125" style="2" bestFit="1" customWidth="1"/>
    <col min="20" max="16384" width="9.140625" style="12"/>
  </cols>
  <sheetData>
    <row r="1" spans="1:19">
      <c r="A1" s="2" t="s">
        <v>108</v>
      </c>
      <c r="B1" s="205" t="str">
        <f>Info!C2</f>
        <v>სს "ხალიკ ბანკი საქართველო"</v>
      </c>
    </row>
    <row r="2" spans="1:19">
      <c r="A2" s="2" t="s">
        <v>109</v>
      </c>
      <c r="B2" s="303">
        <f>'1. key ratios'!B2</f>
        <v>45016</v>
      </c>
    </row>
    <row r="4" spans="1:19" ht="39" thickBot="1">
      <c r="A4" s="37" t="s">
        <v>259</v>
      </c>
      <c r="B4" s="177" t="s">
        <v>294</v>
      </c>
    </row>
    <row r="5" spans="1:19">
      <c r="A5" s="81"/>
      <c r="B5" s="83"/>
      <c r="C5" s="76" t="s">
        <v>0</v>
      </c>
      <c r="D5" s="76" t="s">
        <v>1</v>
      </c>
      <c r="E5" s="76" t="s">
        <v>2</v>
      </c>
      <c r="F5" s="76" t="s">
        <v>3</v>
      </c>
      <c r="G5" s="76" t="s">
        <v>4</v>
      </c>
      <c r="H5" s="76" t="s">
        <v>5</v>
      </c>
      <c r="I5" s="76" t="s">
        <v>145</v>
      </c>
      <c r="J5" s="76" t="s">
        <v>146</v>
      </c>
      <c r="K5" s="76" t="s">
        <v>147</v>
      </c>
      <c r="L5" s="76" t="s">
        <v>148</v>
      </c>
      <c r="M5" s="76" t="s">
        <v>149</v>
      </c>
      <c r="N5" s="76" t="s">
        <v>150</v>
      </c>
      <c r="O5" s="76" t="s">
        <v>281</v>
      </c>
      <c r="P5" s="76" t="s">
        <v>282</v>
      </c>
      <c r="Q5" s="76" t="s">
        <v>283</v>
      </c>
      <c r="R5" s="172" t="s">
        <v>284</v>
      </c>
      <c r="S5" s="77" t="s">
        <v>285</v>
      </c>
    </row>
    <row r="6" spans="1:19" ht="46.5" customHeight="1">
      <c r="A6" s="94"/>
      <c r="B6" s="814" t="s">
        <v>286</v>
      </c>
      <c r="C6" s="812">
        <v>0</v>
      </c>
      <c r="D6" s="813"/>
      <c r="E6" s="812">
        <v>0.2</v>
      </c>
      <c r="F6" s="813"/>
      <c r="G6" s="812">
        <v>0.35</v>
      </c>
      <c r="H6" s="813"/>
      <c r="I6" s="812">
        <v>0.5</v>
      </c>
      <c r="J6" s="813"/>
      <c r="K6" s="812">
        <v>0.75</v>
      </c>
      <c r="L6" s="813"/>
      <c r="M6" s="812">
        <v>1</v>
      </c>
      <c r="N6" s="813"/>
      <c r="O6" s="812">
        <v>1.5</v>
      </c>
      <c r="P6" s="813"/>
      <c r="Q6" s="812">
        <v>2.5</v>
      </c>
      <c r="R6" s="813"/>
      <c r="S6" s="810" t="s">
        <v>156</v>
      </c>
    </row>
    <row r="7" spans="1:19">
      <c r="A7" s="94"/>
      <c r="B7" s="815"/>
      <c r="C7" s="176" t="s">
        <v>279</v>
      </c>
      <c r="D7" s="176" t="s">
        <v>280</v>
      </c>
      <c r="E7" s="176" t="s">
        <v>279</v>
      </c>
      <c r="F7" s="176" t="s">
        <v>280</v>
      </c>
      <c r="G7" s="176" t="s">
        <v>279</v>
      </c>
      <c r="H7" s="176" t="s">
        <v>280</v>
      </c>
      <c r="I7" s="176" t="s">
        <v>279</v>
      </c>
      <c r="J7" s="176" t="s">
        <v>280</v>
      </c>
      <c r="K7" s="176" t="s">
        <v>279</v>
      </c>
      <c r="L7" s="176" t="s">
        <v>280</v>
      </c>
      <c r="M7" s="176" t="s">
        <v>279</v>
      </c>
      <c r="N7" s="176" t="s">
        <v>280</v>
      </c>
      <c r="O7" s="176" t="s">
        <v>279</v>
      </c>
      <c r="P7" s="176" t="s">
        <v>280</v>
      </c>
      <c r="Q7" s="176" t="s">
        <v>279</v>
      </c>
      <c r="R7" s="176" t="s">
        <v>280</v>
      </c>
      <c r="S7" s="811"/>
    </row>
    <row r="8" spans="1:19" s="97" customFormat="1">
      <c r="A8" s="80">
        <v>1</v>
      </c>
      <c r="B8" s="114" t="s">
        <v>134</v>
      </c>
      <c r="C8" s="689">
        <v>52593076.110000007</v>
      </c>
      <c r="D8" s="689">
        <v>0</v>
      </c>
      <c r="E8" s="689">
        <v>0</v>
      </c>
      <c r="F8" s="690">
        <v>0</v>
      </c>
      <c r="G8" s="689">
        <v>0</v>
      </c>
      <c r="H8" s="689">
        <v>0</v>
      </c>
      <c r="I8" s="689">
        <v>0</v>
      </c>
      <c r="J8" s="689">
        <v>0</v>
      </c>
      <c r="K8" s="689">
        <v>0</v>
      </c>
      <c r="L8" s="689">
        <v>0</v>
      </c>
      <c r="M8" s="689">
        <v>120969608.01000001</v>
      </c>
      <c r="N8" s="689">
        <v>0</v>
      </c>
      <c r="O8" s="689">
        <v>0</v>
      </c>
      <c r="P8" s="689">
        <v>0</v>
      </c>
      <c r="Q8" s="689">
        <v>0</v>
      </c>
      <c r="R8" s="690">
        <v>0</v>
      </c>
      <c r="S8" s="182">
        <f>$C$6*SUM(C8:D8)+$E$6*SUM(E8:F8)+$G$6*SUM(G8:H8)+$I$6*SUM(I8:J8)+$K$6*SUM(K8:L8)+$M$6*SUM(M8:N8)+$O$6*SUM(O8:P8)+$Q$6*SUM(Q8:R8)</f>
        <v>120969608.01000001</v>
      </c>
    </row>
    <row r="9" spans="1:19" s="97" customFormat="1">
      <c r="A9" s="80">
        <v>2</v>
      </c>
      <c r="B9" s="114" t="s">
        <v>135</v>
      </c>
      <c r="C9" s="689">
        <v>0</v>
      </c>
      <c r="D9" s="689">
        <v>0</v>
      </c>
      <c r="E9" s="689">
        <v>0</v>
      </c>
      <c r="F9" s="689">
        <v>0</v>
      </c>
      <c r="G9" s="689">
        <v>0</v>
      </c>
      <c r="H9" s="689">
        <v>0</v>
      </c>
      <c r="I9" s="689">
        <v>0</v>
      </c>
      <c r="J9" s="689">
        <v>0</v>
      </c>
      <c r="K9" s="689">
        <v>0</v>
      </c>
      <c r="L9" s="689">
        <v>0</v>
      </c>
      <c r="M9" s="689">
        <v>0</v>
      </c>
      <c r="N9" s="689">
        <v>0</v>
      </c>
      <c r="O9" s="689">
        <v>0</v>
      </c>
      <c r="P9" s="689">
        <v>0</v>
      </c>
      <c r="Q9" s="689">
        <v>0</v>
      </c>
      <c r="R9" s="690">
        <v>0</v>
      </c>
      <c r="S9" s="182">
        <f t="shared" ref="S9:S21" si="0">$C$6*SUM(C9:D9)+$E$6*SUM(E9:F9)+$G$6*SUM(G9:H9)+$I$6*SUM(I9:J9)+$K$6*SUM(K9:L9)+$M$6*SUM(M9:N9)+$O$6*SUM(O9:P9)+$Q$6*SUM(Q9:R9)</f>
        <v>0</v>
      </c>
    </row>
    <row r="10" spans="1:19" s="97" customFormat="1">
      <c r="A10" s="80">
        <v>3</v>
      </c>
      <c r="B10" s="114" t="s">
        <v>136</v>
      </c>
      <c r="C10" s="689">
        <v>0</v>
      </c>
      <c r="D10" s="689">
        <v>0</v>
      </c>
      <c r="E10" s="689">
        <v>0</v>
      </c>
      <c r="F10" s="689">
        <v>0</v>
      </c>
      <c r="G10" s="689">
        <v>0</v>
      </c>
      <c r="H10" s="689">
        <v>0</v>
      </c>
      <c r="I10" s="689">
        <v>0</v>
      </c>
      <c r="J10" s="689">
        <v>0</v>
      </c>
      <c r="K10" s="689">
        <v>0</v>
      </c>
      <c r="L10" s="689">
        <v>0</v>
      </c>
      <c r="M10" s="689">
        <v>0</v>
      </c>
      <c r="N10" s="689">
        <v>0</v>
      </c>
      <c r="O10" s="689">
        <v>0</v>
      </c>
      <c r="P10" s="689">
        <v>0</v>
      </c>
      <c r="Q10" s="689">
        <v>0</v>
      </c>
      <c r="R10" s="690">
        <v>0</v>
      </c>
      <c r="S10" s="182">
        <f t="shared" si="0"/>
        <v>0</v>
      </c>
    </row>
    <row r="11" spans="1:19" s="97" customFormat="1">
      <c r="A11" s="80">
        <v>4</v>
      </c>
      <c r="B11" s="114" t="s">
        <v>137</v>
      </c>
      <c r="C11" s="689">
        <v>0</v>
      </c>
      <c r="D11" s="689">
        <v>0</v>
      </c>
      <c r="E11" s="689">
        <v>0</v>
      </c>
      <c r="F11" s="689">
        <v>0</v>
      </c>
      <c r="G11" s="689">
        <v>0</v>
      </c>
      <c r="H11" s="689">
        <v>0</v>
      </c>
      <c r="I11" s="689">
        <v>0</v>
      </c>
      <c r="J11" s="689">
        <v>0</v>
      </c>
      <c r="K11" s="689">
        <v>0</v>
      </c>
      <c r="L11" s="689">
        <v>0</v>
      </c>
      <c r="M11" s="689">
        <v>0</v>
      </c>
      <c r="N11" s="689">
        <v>0</v>
      </c>
      <c r="O11" s="689">
        <v>0</v>
      </c>
      <c r="P11" s="689">
        <v>0</v>
      </c>
      <c r="Q11" s="689">
        <v>0</v>
      </c>
      <c r="R11" s="690">
        <v>0</v>
      </c>
      <c r="S11" s="182">
        <f t="shared" si="0"/>
        <v>0</v>
      </c>
    </row>
    <row r="12" spans="1:19" s="97" customFormat="1">
      <c r="A12" s="80">
        <v>5</v>
      </c>
      <c r="B12" s="114" t="s">
        <v>949</v>
      </c>
      <c r="C12" s="689">
        <v>0</v>
      </c>
      <c r="D12" s="689">
        <v>0</v>
      </c>
      <c r="E12" s="689">
        <v>0</v>
      </c>
      <c r="F12" s="689">
        <v>0</v>
      </c>
      <c r="G12" s="689">
        <v>0</v>
      </c>
      <c r="H12" s="689">
        <v>0</v>
      </c>
      <c r="I12" s="689">
        <v>0</v>
      </c>
      <c r="J12" s="689">
        <v>0</v>
      </c>
      <c r="K12" s="689">
        <v>0</v>
      </c>
      <c r="L12" s="689">
        <v>0</v>
      </c>
      <c r="M12" s="689">
        <v>0</v>
      </c>
      <c r="N12" s="689">
        <v>0</v>
      </c>
      <c r="O12" s="689">
        <v>0</v>
      </c>
      <c r="P12" s="689">
        <v>0</v>
      </c>
      <c r="Q12" s="689">
        <v>0</v>
      </c>
      <c r="R12" s="690">
        <v>0</v>
      </c>
      <c r="S12" s="182">
        <f t="shared" si="0"/>
        <v>0</v>
      </c>
    </row>
    <row r="13" spans="1:19" s="97" customFormat="1">
      <c r="A13" s="80">
        <v>6</v>
      </c>
      <c r="B13" s="114" t="s">
        <v>138</v>
      </c>
      <c r="C13" s="689">
        <v>0</v>
      </c>
      <c r="D13" s="689">
        <v>0</v>
      </c>
      <c r="E13" s="689">
        <v>50986994.260000005</v>
      </c>
      <c r="F13" s="689">
        <v>0</v>
      </c>
      <c r="G13" s="689">
        <v>0</v>
      </c>
      <c r="H13" s="689">
        <v>0</v>
      </c>
      <c r="I13" s="689">
        <v>24534671.670000006</v>
      </c>
      <c r="J13" s="689">
        <v>0</v>
      </c>
      <c r="K13" s="689">
        <v>0</v>
      </c>
      <c r="L13" s="689">
        <v>0</v>
      </c>
      <c r="M13" s="689">
        <v>28039.58</v>
      </c>
      <c r="N13" s="689">
        <v>0</v>
      </c>
      <c r="O13" s="689">
        <v>0</v>
      </c>
      <c r="P13" s="689">
        <v>0</v>
      </c>
      <c r="Q13" s="689">
        <v>0</v>
      </c>
      <c r="R13" s="690">
        <v>0</v>
      </c>
      <c r="S13" s="182">
        <f t="shared" si="0"/>
        <v>22492774.267000005</v>
      </c>
    </row>
    <row r="14" spans="1:19" s="97" customFormat="1">
      <c r="A14" s="80">
        <v>7</v>
      </c>
      <c r="B14" s="114" t="s">
        <v>71</v>
      </c>
      <c r="C14" s="689">
        <v>0</v>
      </c>
      <c r="D14" s="689">
        <v>0</v>
      </c>
      <c r="E14" s="689">
        <v>0</v>
      </c>
      <c r="F14" s="689">
        <v>0</v>
      </c>
      <c r="G14" s="689">
        <v>0</v>
      </c>
      <c r="H14" s="689">
        <v>0</v>
      </c>
      <c r="I14" s="689">
        <v>0</v>
      </c>
      <c r="J14" s="689">
        <v>0</v>
      </c>
      <c r="K14" s="689">
        <v>0</v>
      </c>
      <c r="L14" s="689">
        <v>0</v>
      </c>
      <c r="M14" s="689">
        <v>413135523.88186961</v>
      </c>
      <c r="N14" s="689">
        <v>12495812.135973755</v>
      </c>
      <c r="O14" s="689">
        <v>0</v>
      </c>
      <c r="P14" s="689">
        <v>0</v>
      </c>
      <c r="Q14" s="689">
        <v>0</v>
      </c>
      <c r="R14" s="690">
        <v>0</v>
      </c>
      <c r="S14" s="182">
        <f t="shared" si="0"/>
        <v>425631336.01784337</v>
      </c>
    </row>
    <row r="15" spans="1:19" s="97" customFormat="1">
      <c r="A15" s="80">
        <v>8</v>
      </c>
      <c r="B15" s="114" t="s">
        <v>72</v>
      </c>
      <c r="C15" s="689">
        <v>0</v>
      </c>
      <c r="D15" s="689">
        <v>0</v>
      </c>
      <c r="E15" s="689">
        <v>0</v>
      </c>
      <c r="F15" s="689">
        <v>0</v>
      </c>
      <c r="G15" s="689">
        <v>0</v>
      </c>
      <c r="H15" s="689">
        <v>0</v>
      </c>
      <c r="I15" s="689">
        <v>0</v>
      </c>
      <c r="J15" s="689">
        <v>0</v>
      </c>
      <c r="K15" s="689">
        <v>0</v>
      </c>
      <c r="L15" s="689">
        <v>0</v>
      </c>
      <c r="M15" s="689">
        <v>3963330.7442924371</v>
      </c>
      <c r="N15" s="689">
        <v>1374.4150000000002</v>
      </c>
      <c r="O15" s="689">
        <v>0</v>
      </c>
      <c r="P15" s="689">
        <v>0</v>
      </c>
      <c r="Q15" s="689">
        <v>0</v>
      </c>
      <c r="R15" s="690">
        <v>0</v>
      </c>
      <c r="S15" s="182">
        <f t="shared" si="0"/>
        <v>3964705.1592924371</v>
      </c>
    </row>
    <row r="16" spans="1:19" s="97" customFormat="1">
      <c r="A16" s="80">
        <v>9</v>
      </c>
      <c r="B16" s="114" t="s">
        <v>950</v>
      </c>
      <c r="C16" s="689">
        <v>0</v>
      </c>
      <c r="D16" s="689">
        <v>0</v>
      </c>
      <c r="E16" s="689">
        <v>0</v>
      </c>
      <c r="F16" s="689">
        <v>0</v>
      </c>
      <c r="G16" s="689">
        <v>0</v>
      </c>
      <c r="H16" s="689">
        <v>0</v>
      </c>
      <c r="I16" s="689">
        <v>0</v>
      </c>
      <c r="J16" s="689">
        <v>0</v>
      </c>
      <c r="K16" s="689">
        <v>0</v>
      </c>
      <c r="L16" s="689">
        <v>0</v>
      </c>
      <c r="M16" s="689">
        <v>0</v>
      </c>
      <c r="N16" s="689">
        <v>0</v>
      </c>
      <c r="O16" s="689">
        <v>0</v>
      </c>
      <c r="P16" s="689">
        <v>0</v>
      </c>
      <c r="Q16" s="689">
        <v>0</v>
      </c>
      <c r="R16" s="690">
        <v>0</v>
      </c>
      <c r="S16" s="182">
        <f t="shared" si="0"/>
        <v>0</v>
      </c>
    </row>
    <row r="17" spans="1:19" s="97" customFormat="1">
      <c r="A17" s="80">
        <v>10</v>
      </c>
      <c r="B17" s="114" t="s">
        <v>67</v>
      </c>
      <c r="C17" s="689">
        <v>0</v>
      </c>
      <c r="D17" s="689">
        <v>0</v>
      </c>
      <c r="E17" s="689">
        <v>0</v>
      </c>
      <c r="F17" s="689">
        <v>0</v>
      </c>
      <c r="G17" s="689">
        <v>0</v>
      </c>
      <c r="H17" s="689">
        <v>0</v>
      </c>
      <c r="I17" s="689">
        <v>0</v>
      </c>
      <c r="J17" s="689">
        <v>0</v>
      </c>
      <c r="K17" s="689">
        <v>0</v>
      </c>
      <c r="L17" s="689">
        <v>0</v>
      </c>
      <c r="M17" s="689">
        <v>9515380.5879658312</v>
      </c>
      <c r="N17" s="689">
        <v>10195.870000000003</v>
      </c>
      <c r="O17" s="689">
        <v>14456025.620964803</v>
      </c>
      <c r="P17" s="689">
        <v>0</v>
      </c>
      <c r="Q17" s="689">
        <v>0</v>
      </c>
      <c r="R17" s="690">
        <v>0</v>
      </c>
      <c r="S17" s="182">
        <f t="shared" si="0"/>
        <v>31209614.889413036</v>
      </c>
    </row>
    <row r="18" spans="1:19" s="97" customFormat="1">
      <c r="A18" s="80">
        <v>11</v>
      </c>
      <c r="B18" s="114" t="s">
        <v>68</v>
      </c>
      <c r="C18" s="689">
        <v>0</v>
      </c>
      <c r="D18" s="689">
        <v>0</v>
      </c>
      <c r="E18" s="689">
        <v>0</v>
      </c>
      <c r="F18" s="689">
        <v>0</v>
      </c>
      <c r="G18" s="689">
        <v>0</v>
      </c>
      <c r="H18" s="689">
        <v>0</v>
      </c>
      <c r="I18" s="689">
        <v>0</v>
      </c>
      <c r="J18" s="689">
        <v>0</v>
      </c>
      <c r="K18" s="689">
        <v>0</v>
      </c>
      <c r="L18" s="689">
        <v>0</v>
      </c>
      <c r="M18" s="689">
        <v>0</v>
      </c>
      <c r="N18" s="689">
        <v>0</v>
      </c>
      <c r="O18" s="689">
        <v>0</v>
      </c>
      <c r="P18" s="689">
        <v>0</v>
      </c>
      <c r="Q18" s="689">
        <v>0</v>
      </c>
      <c r="R18" s="690">
        <v>0</v>
      </c>
      <c r="S18" s="182">
        <f t="shared" si="0"/>
        <v>0</v>
      </c>
    </row>
    <row r="19" spans="1:19" s="97" customFormat="1">
      <c r="A19" s="80">
        <v>12</v>
      </c>
      <c r="B19" s="114" t="s">
        <v>69</v>
      </c>
      <c r="C19" s="689">
        <v>0</v>
      </c>
      <c r="D19" s="689">
        <v>0</v>
      </c>
      <c r="E19" s="689">
        <v>0</v>
      </c>
      <c r="F19" s="689">
        <v>0</v>
      </c>
      <c r="G19" s="689">
        <v>0</v>
      </c>
      <c r="H19" s="689">
        <v>0</v>
      </c>
      <c r="I19" s="689">
        <v>0</v>
      </c>
      <c r="J19" s="689">
        <v>0</v>
      </c>
      <c r="K19" s="689">
        <v>0</v>
      </c>
      <c r="L19" s="689">
        <v>0</v>
      </c>
      <c r="M19" s="689">
        <v>0</v>
      </c>
      <c r="N19" s="689">
        <v>0</v>
      </c>
      <c r="O19" s="689">
        <v>0</v>
      </c>
      <c r="P19" s="689">
        <v>0</v>
      </c>
      <c r="Q19" s="689">
        <v>0</v>
      </c>
      <c r="R19" s="690">
        <v>0</v>
      </c>
      <c r="S19" s="182">
        <f t="shared" si="0"/>
        <v>0</v>
      </c>
    </row>
    <row r="20" spans="1:19" s="97" customFormat="1">
      <c r="A20" s="80">
        <v>13</v>
      </c>
      <c r="B20" s="114" t="s">
        <v>70</v>
      </c>
      <c r="C20" s="689">
        <v>0</v>
      </c>
      <c r="D20" s="689">
        <v>0</v>
      </c>
      <c r="E20" s="689">
        <v>0</v>
      </c>
      <c r="F20" s="689">
        <v>0</v>
      </c>
      <c r="G20" s="689">
        <v>0</v>
      </c>
      <c r="H20" s="689">
        <v>0</v>
      </c>
      <c r="I20" s="689">
        <v>0</v>
      </c>
      <c r="J20" s="689">
        <v>0</v>
      </c>
      <c r="K20" s="689">
        <v>0</v>
      </c>
      <c r="L20" s="689">
        <v>0</v>
      </c>
      <c r="M20" s="689">
        <v>0</v>
      </c>
      <c r="N20" s="689">
        <v>0</v>
      </c>
      <c r="O20" s="689">
        <v>0</v>
      </c>
      <c r="P20" s="689">
        <v>0</v>
      </c>
      <c r="Q20" s="689">
        <v>0</v>
      </c>
      <c r="R20" s="690">
        <v>0</v>
      </c>
      <c r="S20" s="182">
        <f t="shared" si="0"/>
        <v>0</v>
      </c>
    </row>
    <row r="21" spans="1:19" s="97" customFormat="1">
      <c r="A21" s="80">
        <v>14</v>
      </c>
      <c r="B21" s="114" t="s">
        <v>154</v>
      </c>
      <c r="C21" s="689">
        <v>17145700.970000003</v>
      </c>
      <c r="D21" s="689">
        <v>0</v>
      </c>
      <c r="E21" s="689">
        <v>0</v>
      </c>
      <c r="F21" s="689">
        <v>0</v>
      </c>
      <c r="G21" s="689">
        <v>0</v>
      </c>
      <c r="H21" s="689">
        <v>0</v>
      </c>
      <c r="I21" s="689">
        <v>0</v>
      </c>
      <c r="J21" s="689">
        <v>0</v>
      </c>
      <c r="K21" s="689">
        <v>0</v>
      </c>
      <c r="L21" s="689">
        <v>0</v>
      </c>
      <c r="M21" s="689">
        <v>223339890.08958465</v>
      </c>
      <c r="N21" s="689">
        <v>559406.24900000077</v>
      </c>
      <c r="O21" s="689">
        <v>0</v>
      </c>
      <c r="P21" s="689">
        <v>0</v>
      </c>
      <c r="Q21" s="689">
        <v>0</v>
      </c>
      <c r="R21" s="690">
        <v>0</v>
      </c>
      <c r="S21" s="182">
        <f t="shared" si="0"/>
        <v>223899296.33858466</v>
      </c>
    </row>
    <row r="22" spans="1:19" ht="13.5" thickBot="1">
      <c r="A22" s="64"/>
      <c r="B22" s="99" t="s">
        <v>66</v>
      </c>
      <c r="C22" s="170">
        <f>SUM(C8:C21)</f>
        <v>69738777.080000013</v>
      </c>
      <c r="D22" s="170">
        <f t="shared" ref="D22:S22" si="1">SUM(D8:D21)</f>
        <v>0</v>
      </c>
      <c r="E22" s="170">
        <f t="shared" si="1"/>
        <v>50986994.260000005</v>
      </c>
      <c r="F22" s="170">
        <f t="shared" si="1"/>
        <v>0</v>
      </c>
      <c r="G22" s="170">
        <f t="shared" si="1"/>
        <v>0</v>
      </c>
      <c r="H22" s="170">
        <f t="shared" si="1"/>
        <v>0</v>
      </c>
      <c r="I22" s="170">
        <f t="shared" si="1"/>
        <v>24534671.670000006</v>
      </c>
      <c r="J22" s="170">
        <f t="shared" si="1"/>
        <v>0</v>
      </c>
      <c r="K22" s="170">
        <f t="shared" si="1"/>
        <v>0</v>
      </c>
      <c r="L22" s="170">
        <f t="shared" si="1"/>
        <v>0</v>
      </c>
      <c r="M22" s="170">
        <f t="shared" si="1"/>
        <v>770951772.89371252</v>
      </c>
      <c r="N22" s="170">
        <f t="shared" si="1"/>
        <v>13066788.669973753</v>
      </c>
      <c r="O22" s="170">
        <f t="shared" si="1"/>
        <v>14456025.620964803</v>
      </c>
      <c r="P22" s="170">
        <f t="shared" si="1"/>
        <v>0</v>
      </c>
      <c r="Q22" s="170">
        <f t="shared" si="1"/>
        <v>0</v>
      </c>
      <c r="R22" s="170">
        <f t="shared" si="1"/>
        <v>0</v>
      </c>
      <c r="S22" s="691">
        <f t="shared" si="1"/>
        <v>828167334.68213356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55" zoomScaleNormal="55" workbookViewId="0">
      <pane xSplit="2" ySplit="6" topLeftCell="G7" activePane="bottomRight" state="frozen"/>
      <selection pane="topRight" activeCell="C1" sqref="C1"/>
      <selection pane="bottomLeft" activeCell="A6" sqref="A6"/>
      <selection pane="bottomRight" activeCell="C7" sqref="C7:V21"/>
    </sheetView>
  </sheetViews>
  <sheetFormatPr defaultColWidth="9.140625" defaultRowHeight="12.75"/>
  <cols>
    <col min="1" max="1" width="10.5703125" style="2" bestFit="1" customWidth="1"/>
    <col min="2" max="2" width="97" style="2" bestFit="1"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2"/>
  </cols>
  <sheetData>
    <row r="1" spans="1:22">
      <c r="A1" s="2" t="s">
        <v>108</v>
      </c>
      <c r="B1" s="205" t="str">
        <f>Info!C2</f>
        <v>სს "ხალიკ ბანკი საქართველო"</v>
      </c>
    </row>
    <row r="2" spans="1:22">
      <c r="A2" s="2" t="s">
        <v>109</v>
      </c>
      <c r="B2" s="303">
        <f>'1. key ratios'!B2</f>
        <v>45016</v>
      </c>
    </row>
    <row r="4" spans="1:22" ht="27.75" thickBot="1">
      <c r="A4" s="2" t="s">
        <v>260</v>
      </c>
      <c r="B4" s="178" t="s">
        <v>295</v>
      </c>
      <c r="V4" s="140" t="s">
        <v>87</v>
      </c>
    </row>
    <row r="5" spans="1:22">
      <c r="A5" s="62"/>
      <c r="B5" s="63"/>
      <c r="C5" s="816" t="s">
        <v>116</v>
      </c>
      <c r="D5" s="817"/>
      <c r="E5" s="817"/>
      <c r="F5" s="817"/>
      <c r="G5" s="817"/>
      <c r="H5" s="817"/>
      <c r="I5" s="817"/>
      <c r="J5" s="817"/>
      <c r="K5" s="817"/>
      <c r="L5" s="818"/>
      <c r="M5" s="816" t="s">
        <v>117</v>
      </c>
      <c r="N5" s="817"/>
      <c r="O5" s="817"/>
      <c r="P5" s="817"/>
      <c r="Q5" s="817"/>
      <c r="R5" s="817"/>
      <c r="S5" s="818"/>
      <c r="T5" s="821" t="s">
        <v>293</v>
      </c>
      <c r="U5" s="821" t="s">
        <v>292</v>
      </c>
      <c r="V5" s="819" t="s">
        <v>118</v>
      </c>
    </row>
    <row r="6" spans="1:22" s="37" customFormat="1" ht="140.25">
      <c r="A6" s="78"/>
      <c r="B6" s="116"/>
      <c r="C6" s="60" t="s">
        <v>119</v>
      </c>
      <c r="D6" s="59" t="s">
        <v>120</v>
      </c>
      <c r="E6" s="56" t="s">
        <v>121</v>
      </c>
      <c r="F6" s="179" t="s">
        <v>287</v>
      </c>
      <c r="G6" s="59" t="s">
        <v>122</v>
      </c>
      <c r="H6" s="59" t="s">
        <v>123</v>
      </c>
      <c r="I6" s="59" t="s">
        <v>124</v>
      </c>
      <c r="J6" s="59" t="s">
        <v>153</v>
      </c>
      <c r="K6" s="59" t="s">
        <v>125</v>
      </c>
      <c r="L6" s="61" t="s">
        <v>126</v>
      </c>
      <c r="M6" s="60" t="s">
        <v>127</v>
      </c>
      <c r="N6" s="59" t="s">
        <v>128</v>
      </c>
      <c r="O6" s="59" t="s">
        <v>129</v>
      </c>
      <c r="P6" s="59" t="s">
        <v>130</v>
      </c>
      <c r="Q6" s="59" t="s">
        <v>131</v>
      </c>
      <c r="R6" s="59" t="s">
        <v>132</v>
      </c>
      <c r="S6" s="61" t="s">
        <v>133</v>
      </c>
      <c r="T6" s="822"/>
      <c r="U6" s="822"/>
      <c r="V6" s="820"/>
    </row>
    <row r="7" spans="1:22" s="97" customFormat="1">
      <c r="A7" s="98">
        <v>1</v>
      </c>
      <c r="B7" s="114" t="s">
        <v>134</v>
      </c>
      <c r="C7" s="692">
        <v>0</v>
      </c>
      <c r="D7" s="689">
        <v>0</v>
      </c>
      <c r="E7" s="689">
        <v>0</v>
      </c>
      <c r="F7" s="689">
        <v>0</v>
      </c>
      <c r="G7" s="689">
        <v>0</v>
      </c>
      <c r="H7" s="689">
        <v>0</v>
      </c>
      <c r="I7" s="689">
        <v>0</v>
      </c>
      <c r="J7" s="689">
        <v>0</v>
      </c>
      <c r="K7" s="689">
        <v>0</v>
      </c>
      <c r="L7" s="693">
        <v>0</v>
      </c>
      <c r="M7" s="692">
        <v>0</v>
      </c>
      <c r="N7" s="689">
        <v>0</v>
      </c>
      <c r="O7" s="689">
        <v>0</v>
      </c>
      <c r="P7" s="689">
        <v>0</v>
      </c>
      <c r="Q7" s="689">
        <v>0</v>
      </c>
      <c r="R7" s="689">
        <v>0</v>
      </c>
      <c r="S7" s="693">
        <v>0</v>
      </c>
      <c r="T7" s="694">
        <v>0</v>
      </c>
      <c r="U7" s="695">
        <v>0</v>
      </c>
      <c r="V7" s="696">
        <f>SUM(C7:S7)</f>
        <v>0</v>
      </c>
    </row>
    <row r="8" spans="1:22" s="97" customFormat="1">
      <c r="A8" s="98">
        <v>2</v>
      </c>
      <c r="B8" s="114" t="s">
        <v>135</v>
      </c>
      <c r="C8" s="692">
        <v>0</v>
      </c>
      <c r="D8" s="689">
        <v>0</v>
      </c>
      <c r="E8" s="689">
        <v>0</v>
      </c>
      <c r="F8" s="689">
        <v>0</v>
      </c>
      <c r="G8" s="689">
        <v>0</v>
      </c>
      <c r="H8" s="689">
        <v>0</v>
      </c>
      <c r="I8" s="689">
        <v>0</v>
      </c>
      <c r="J8" s="689">
        <v>0</v>
      </c>
      <c r="K8" s="689">
        <v>0</v>
      </c>
      <c r="L8" s="693">
        <v>0</v>
      </c>
      <c r="M8" s="692">
        <v>0</v>
      </c>
      <c r="N8" s="689">
        <v>0</v>
      </c>
      <c r="O8" s="689">
        <v>0</v>
      </c>
      <c r="P8" s="689">
        <v>0</v>
      </c>
      <c r="Q8" s="689">
        <v>0</v>
      </c>
      <c r="R8" s="689">
        <v>0</v>
      </c>
      <c r="S8" s="693">
        <v>0</v>
      </c>
      <c r="T8" s="695">
        <v>0</v>
      </c>
      <c r="U8" s="695">
        <v>0</v>
      </c>
      <c r="V8" s="696">
        <f t="shared" ref="V8:V20" si="0">SUM(C8:S8)</f>
        <v>0</v>
      </c>
    </row>
    <row r="9" spans="1:22" s="97" customFormat="1">
      <c r="A9" s="98">
        <v>3</v>
      </c>
      <c r="B9" s="114" t="s">
        <v>136</v>
      </c>
      <c r="C9" s="692">
        <v>0</v>
      </c>
      <c r="D9" s="689">
        <v>0</v>
      </c>
      <c r="E9" s="689">
        <v>0</v>
      </c>
      <c r="F9" s="689">
        <v>0</v>
      </c>
      <c r="G9" s="689">
        <v>0</v>
      </c>
      <c r="H9" s="689">
        <v>0</v>
      </c>
      <c r="I9" s="689">
        <v>0</v>
      </c>
      <c r="J9" s="689">
        <v>0</v>
      </c>
      <c r="K9" s="689">
        <v>0</v>
      </c>
      <c r="L9" s="693">
        <v>0</v>
      </c>
      <c r="M9" s="692">
        <v>0</v>
      </c>
      <c r="N9" s="689">
        <v>0</v>
      </c>
      <c r="O9" s="689">
        <v>0</v>
      </c>
      <c r="P9" s="689">
        <v>0</v>
      </c>
      <c r="Q9" s="689">
        <v>0</v>
      </c>
      <c r="R9" s="689">
        <v>0</v>
      </c>
      <c r="S9" s="693">
        <v>0</v>
      </c>
      <c r="T9" s="695">
        <v>0</v>
      </c>
      <c r="U9" s="695">
        <v>0</v>
      </c>
      <c r="V9" s="696">
        <f>SUM(C9:S9)</f>
        <v>0</v>
      </c>
    </row>
    <row r="10" spans="1:22" s="97" customFormat="1">
      <c r="A10" s="98">
        <v>4</v>
      </c>
      <c r="B10" s="114" t="s">
        <v>137</v>
      </c>
      <c r="C10" s="692">
        <v>0</v>
      </c>
      <c r="D10" s="689">
        <v>0</v>
      </c>
      <c r="E10" s="689">
        <v>0</v>
      </c>
      <c r="F10" s="689">
        <v>0</v>
      </c>
      <c r="G10" s="689">
        <v>0</v>
      </c>
      <c r="H10" s="689">
        <v>0</v>
      </c>
      <c r="I10" s="689">
        <v>0</v>
      </c>
      <c r="J10" s="689">
        <v>0</v>
      </c>
      <c r="K10" s="689">
        <v>0</v>
      </c>
      <c r="L10" s="693">
        <v>0</v>
      </c>
      <c r="M10" s="692">
        <v>0</v>
      </c>
      <c r="N10" s="689">
        <v>0</v>
      </c>
      <c r="O10" s="689">
        <v>0</v>
      </c>
      <c r="P10" s="689">
        <v>0</v>
      </c>
      <c r="Q10" s="689">
        <v>0</v>
      </c>
      <c r="R10" s="689">
        <v>0</v>
      </c>
      <c r="S10" s="693">
        <v>0</v>
      </c>
      <c r="T10" s="695">
        <v>0</v>
      </c>
      <c r="U10" s="695">
        <v>0</v>
      </c>
      <c r="V10" s="696">
        <f t="shared" si="0"/>
        <v>0</v>
      </c>
    </row>
    <row r="11" spans="1:22" s="97" customFormat="1">
      <c r="A11" s="98">
        <v>5</v>
      </c>
      <c r="B11" s="114" t="s">
        <v>949</v>
      </c>
      <c r="C11" s="692">
        <v>0</v>
      </c>
      <c r="D11" s="689">
        <v>0</v>
      </c>
      <c r="E11" s="689">
        <v>0</v>
      </c>
      <c r="F11" s="689">
        <v>0</v>
      </c>
      <c r="G11" s="689">
        <v>0</v>
      </c>
      <c r="H11" s="689">
        <v>0</v>
      </c>
      <c r="I11" s="689">
        <v>0</v>
      </c>
      <c r="J11" s="689">
        <v>0</v>
      </c>
      <c r="K11" s="689">
        <v>0</v>
      </c>
      <c r="L11" s="693">
        <v>0</v>
      </c>
      <c r="M11" s="692">
        <v>0</v>
      </c>
      <c r="N11" s="689">
        <v>0</v>
      </c>
      <c r="O11" s="689">
        <v>0</v>
      </c>
      <c r="P11" s="689">
        <v>0</v>
      </c>
      <c r="Q11" s="689">
        <v>0</v>
      </c>
      <c r="R11" s="689">
        <v>0</v>
      </c>
      <c r="S11" s="693">
        <v>0</v>
      </c>
      <c r="T11" s="695">
        <v>0</v>
      </c>
      <c r="U11" s="695">
        <v>0</v>
      </c>
      <c r="V11" s="696">
        <f t="shared" si="0"/>
        <v>0</v>
      </c>
    </row>
    <row r="12" spans="1:22" s="97" customFormat="1">
      <c r="A12" s="98">
        <v>6</v>
      </c>
      <c r="B12" s="114" t="s">
        <v>138</v>
      </c>
      <c r="C12" s="692">
        <v>0</v>
      </c>
      <c r="D12" s="689">
        <v>0</v>
      </c>
      <c r="E12" s="689">
        <v>0</v>
      </c>
      <c r="F12" s="689">
        <v>0</v>
      </c>
      <c r="G12" s="689">
        <v>0</v>
      </c>
      <c r="H12" s="689">
        <v>0</v>
      </c>
      <c r="I12" s="689">
        <v>0</v>
      </c>
      <c r="J12" s="689">
        <v>0</v>
      </c>
      <c r="K12" s="689">
        <v>0</v>
      </c>
      <c r="L12" s="693">
        <v>0</v>
      </c>
      <c r="M12" s="692">
        <v>0</v>
      </c>
      <c r="N12" s="689">
        <v>0</v>
      </c>
      <c r="O12" s="689">
        <v>0</v>
      </c>
      <c r="P12" s="689">
        <v>0</v>
      </c>
      <c r="Q12" s="689">
        <v>0</v>
      </c>
      <c r="R12" s="689">
        <v>0</v>
      </c>
      <c r="S12" s="693">
        <v>0</v>
      </c>
      <c r="T12" s="695">
        <v>0</v>
      </c>
      <c r="U12" s="695">
        <v>0</v>
      </c>
      <c r="V12" s="696">
        <f t="shared" si="0"/>
        <v>0</v>
      </c>
    </row>
    <row r="13" spans="1:22" s="97" customFormat="1">
      <c r="A13" s="98">
        <v>7</v>
      </c>
      <c r="B13" s="114" t="s">
        <v>71</v>
      </c>
      <c r="C13" s="692">
        <v>0</v>
      </c>
      <c r="D13" s="689">
        <v>8366843.3750493359</v>
      </c>
      <c r="E13" s="689">
        <v>0</v>
      </c>
      <c r="F13" s="689">
        <v>0</v>
      </c>
      <c r="G13" s="689">
        <v>0</v>
      </c>
      <c r="H13" s="689">
        <v>0</v>
      </c>
      <c r="I13" s="689">
        <v>0</v>
      </c>
      <c r="J13" s="689">
        <v>0</v>
      </c>
      <c r="K13" s="689">
        <v>0</v>
      </c>
      <c r="L13" s="693">
        <v>0</v>
      </c>
      <c r="M13" s="692">
        <v>853609.80390132894</v>
      </c>
      <c r="N13" s="689">
        <v>0</v>
      </c>
      <c r="O13" s="689">
        <v>0</v>
      </c>
      <c r="P13" s="689">
        <v>0</v>
      </c>
      <c r="Q13" s="689">
        <v>0</v>
      </c>
      <c r="R13" s="689">
        <v>0</v>
      </c>
      <c r="S13" s="693">
        <v>0</v>
      </c>
      <c r="T13" s="695">
        <v>7890085.2539506648</v>
      </c>
      <c r="U13" s="695">
        <v>1330367.925</v>
      </c>
      <c r="V13" s="696">
        <f t="shared" si="0"/>
        <v>9220453.1789506655</v>
      </c>
    </row>
    <row r="14" spans="1:22" s="97" customFormat="1">
      <c r="A14" s="98">
        <v>8</v>
      </c>
      <c r="B14" s="114" t="s">
        <v>72</v>
      </c>
      <c r="C14" s="692">
        <v>0</v>
      </c>
      <c r="D14" s="689">
        <v>0</v>
      </c>
      <c r="E14" s="689">
        <v>0</v>
      </c>
      <c r="F14" s="689">
        <v>0</v>
      </c>
      <c r="G14" s="689">
        <v>0</v>
      </c>
      <c r="H14" s="689">
        <v>0</v>
      </c>
      <c r="I14" s="689">
        <v>0</v>
      </c>
      <c r="J14" s="689">
        <v>0</v>
      </c>
      <c r="K14" s="689">
        <v>0</v>
      </c>
      <c r="L14" s="693">
        <v>0</v>
      </c>
      <c r="M14" s="692">
        <v>11197.043973767199</v>
      </c>
      <c r="N14" s="689">
        <v>0</v>
      </c>
      <c r="O14" s="689">
        <v>0</v>
      </c>
      <c r="P14" s="689">
        <v>0</v>
      </c>
      <c r="Q14" s="689">
        <v>0</v>
      </c>
      <c r="R14" s="689">
        <v>0</v>
      </c>
      <c r="S14" s="693">
        <v>0</v>
      </c>
      <c r="T14" s="695">
        <v>11197.043973767199</v>
      </c>
      <c r="U14" s="695">
        <v>0</v>
      </c>
      <c r="V14" s="696">
        <f t="shared" si="0"/>
        <v>11197.043973767199</v>
      </c>
    </row>
    <row r="15" spans="1:22" s="97" customFormat="1">
      <c r="A15" s="98">
        <v>9</v>
      </c>
      <c r="B15" s="114" t="s">
        <v>950</v>
      </c>
      <c r="C15" s="692">
        <v>0</v>
      </c>
      <c r="D15" s="689">
        <v>0</v>
      </c>
      <c r="E15" s="689">
        <v>0</v>
      </c>
      <c r="F15" s="689">
        <v>0</v>
      </c>
      <c r="G15" s="689">
        <v>0</v>
      </c>
      <c r="H15" s="689">
        <v>0</v>
      </c>
      <c r="I15" s="689">
        <v>0</v>
      </c>
      <c r="J15" s="689">
        <v>0</v>
      </c>
      <c r="K15" s="689">
        <v>0</v>
      </c>
      <c r="L15" s="693">
        <v>0</v>
      </c>
      <c r="M15" s="692">
        <v>0</v>
      </c>
      <c r="N15" s="689">
        <v>0</v>
      </c>
      <c r="O15" s="689">
        <v>0</v>
      </c>
      <c r="P15" s="689">
        <v>0</v>
      </c>
      <c r="Q15" s="689">
        <v>0</v>
      </c>
      <c r="R15" s="689">
        <v>0</v>
      </c>
      <c r="S15" s="693">
        <v>0</v>
      </c>
      <c r="T15" s="695">
        <v>0</v>
      </c>
      <c r="U15" s="695">
        <v>0</v>
      </c>
      <c r="V15" s="696">
        <f t="shared" si="0"/>
        <v>0</v>
      </c>
    </row>
    <row r="16" spans="1:22" s="97" customFormat="1">
      <c r="A16" s="98">
        <v>10</v>
      </c>
      <c r="B16" s="114" t="s">
        <v>67</v>
      </c>
      <c r="C16" s="692">
        <v>0</v>
      </c>
      <c r="D16" s="689">
        <v>0</v>
      </c>
      <c r="E16" s="689">
        <v>0</v>
      </c>
      <c r="F16" s="689">
        <v>0</v>
      </c>
      <c r="G16" s="689">
        <v>0</v>
      </c>
      <c r="H16" s="689">
        <v>0</v>
      </c>
      <c r="I16" s="689">
        <v>0</v>
      </c>
      <c r="J16" s="689">
        <v>0</v>
      </c>
      <c r="K16" s="689">
        <v>0</v>
      </c>
      <c r="L16" s="693">
        <v>0</v>
      </c>
      <c r="M16" s="692">
        <v>0</v>
      </c>
      <c r="N16" s="689">
        <v>0</v>
      </c>
      <c r="O16" s="689">
        <v>0</v>
      </c>
      <c r="P16" s="689">
        <v>0</v>
      </c>
      <c r="Q16" s="689">
        <v>0</v>
      </c>
      <c r="R16" s="689">
        <v>0</v>
      </c>
      <c r="S16" s="693">
        <v>0</v>
      </c>
      <c r="T16" s="695">
        <v>0</v>
      </c>
      <c r="U16" s="695">
        <v>0</v>
      </c>
      <c r="V16" s="696">
        <f t="shared" si="0"/>
        <v>0</v>
      </c>
    </row>
    <row r="17" spans="1:22" s="97" customFormat="1">
      <c r="A17" s="98">
        <v>11</v>
      </c>
      <c r="B17" s="114" t="s">
        <v>68</v>
      </c>
      <c r="C17" s="692">
        <v>0</v>
      </c>
      <c r="D17" s="689">
        <v>0</v>
      </c>
      <c r="E17" s="689">
        <v>0</v>
      </c>
      <c r="F17" s="689">
        <v>0</v>
      </c>
      <c r="G17" s="689">
        <v>0</v>
      </c>
      <c r="H17" s="689">
        <v>0</v>
      </c>
      <c r="I17" s="689">
        <v>0</v>
      </c>
      <c r="J17" s="689">
        <v>0</v>
      </c>
      <c r="K17" s="689">
        <v>0</v>
      </c>
      <c r="L17" s="693">
        <v>0</v>
      </c>
      <c r="M17" s="692">
        <v>0</v>
      </c>
      <c r="N17" s="689">
        <v>0</v>
      </c>
      <c r="O17" s="689">
        <v>0</v>
      </c>
      <c r="P17" s="689">
        <v>0</v>
      </c>
      <c r="Q17" s="689">
        <v>0</v>
      </c>
      <c r="R17" s="689">
        <v>0</v>
      </c>
      <c r="S17" s="693">
        <v>0</v>
      </c>
      <c r="T17" s="695">
        <v>0</v>
      </c>
      <c r="U17" s="695">
        <v>0</v>
      </c>
      <c r="V17" s="696">
        <f t="shared" si="0"/>
        <v>0</v>
      </c>
    </row>
    <row r="18" spans="1:22" s="97" customFormat="1">
      <c r="A18" s="98">
        <v>12</v>
      </c>
      <c r="B18" s="114" t="s">
        <v>69</v>
      </c>
      <c r="C18" s="692">
        <v>0</v>
      </c>
      <c r="D18" s="689">
        <v>0</v>
      </c>
      <c r="E18" s="689">
        <v>0</v>
      </c>
      <c r="F18" s="689">
        <v>0</v>
      </c>
      <c r="G18" s="689">
        <v>0</v>
      </c>
      <c r="H18" s="689">
        <v>0</v>
      </c>
      <c r="I18" s="689">
        <v>0</v>
      </c>
      <c r="J18" s="689">
        <v>0</v>
      </c>
      <c r="K18" s="689">
        <v>0</v>
      </c>
      <c r="L18" s="693">
        <v>0</v>
      </c>
      <c r="M18" s="692">
        <v>0</v>
      </c>
      <c r="N18" s="689">
        <v>0</v>
      </c>
      <c r="O18" s="689">
        <v>0</v>
      </c>
      <c r="P18" s="689">
        <v>0</v>
      </c>
      <c r="Q18" s="689">
        <v>0</v>
      </c>
      <c r="R18" s="689">
        <v>0</v>
      </c>
      <c r="S18" s="693">
        <v>0</v>
      </c>
      <c r="T18" s="695">
        <v>0</v>
      </c>
      <c r="U18" s="695">
        <v>0</v>
      </c>
      <c r="V18" s="696">
        <f t="shared" si="0"/>
        <v>0</v>
      </c>
    </row>
    <row r="19" spans="1:22" s="97" customFormat="1">
      <c r="A19" s="98">
        <v>13</v>
      </c>
      <c r="B19" s="114" t="s">
        <v>70</v>
      </c>
      <c r="C19" s="692">
        <v>0</v>
      </c>
      <c r="D19" s="689">
        <v>0</v>
      </c>
      <c r="E19" s="689">
        <v>0</v>
      </c>
      <c r="F19" s="689">
        <v>0</v>
      </c>
      <c r="G19" s="689">
        <v>0</v>
      </c>
      <c r="H19" s="689">
        <v>0</v>
      </c>
      <c r="I19" s="689">
        <v>0</v>
      </c>
      <c r="J19" s="689">
        <v>0</v>
      </c>
      <c r="K19" s="689">
        <v>0</v>
      </c>
      <c r="L19" s="693">
        <v>0</v>
      </c>
      <c r="M19" s="692">
        <v>0</v>
      </c>
      <c r="N19" s="689">
        <v>0</v>
      </c>
      <c r="O19" s="689">
        <v>0</v>
      </c>
      <c r="P19" s="689">
        <v>0</v>
      </c>
      <c r="Q19" s="689">
        <v>0</v>
      </c>
      <c r="R19" s="689">
        <v>0</v>
      </c>
      <c r="S19" s="693">
        <v>0</v>
      </c>
      <c r="T19" s="695">
        <v>0</v>
      </c>
      <c r="U19" s="695">
        <v>0</v>
      </c>
      <c r="V19" s="696">
        <f t="shared" si="0"/>
        <v>0</v>
      </c>
    </row>
    <row r="20" spans="1:22" s="97" customFormat="1">
      <c r="A20" s="98">
        <v>14</v>
      </c>
      <c r="B20" s="114" t="s">
        <v>154</v>
      </c>
      <c r="C20" s="692">
        <v>0</v>
      </c>
      <c r="D20" s="689">
        <v>2246629.5927841896</v>
      </c>
      <c r="E20" s="689">
        <v>0</v>
      </c>
      <c r="F20" s="689">
        <v>0</v>
      </c>
      <c r="G20" s="689">
        <v>0</v>
      </c>
      <c r="H20" s="689">
        <v>0</v>
      </c>
      <c r="I20" s="689">
        <v>0</v>
      </c>
      <c r="J20" s="689">
        <v>0</v>
      </c>
      <c r="K20" s="689">
        <v>0</v>
      </c>
      <c r="L20" s="693">
        <v>0</v>
      </c>
      <c r="M20" s="692">
        <v>147585.33443162011</v>
      </c>
      <c r="N20" s="689">
        <v>0</v>
      </c>
      <c r="O20" s="689">
        <v>0</v>
      </c>
      <c r="P20" s="689">
        <v>0</v>
      </c>
      <c r="Q20" s="689">
        <v>0</v>
      </c>
      <c r="R20" s="689">
        <v>0</v>
      </c>
      <c r="S20" s="693">
        <v>0</v>
      </c>
      <c r="T20" s="695">
        <v>2394214.9272158099</v>
      </c>
      <c r="U20" s="695">
        <v>0</v>
      </c>
      <c r="V20" s="696">
        <f t="shared" si="0"/>
        <v>2394214.9272158099</v>
      </c>
    </row>
    <row r="21" spans="1:22" ht="13.5" thickBot="1">
      <c r="A21" s="64"/>
      <c r="B21" s="65" t="s">
        <v>66</v>
      </c>
      <c r="C21" s="697">
        <f>SUM(C7:C20)</f>
        <v>0</v>
      </c>
      <c r="D21" s="698">
        <f t="shared" ref="D21:V21" si="1">SUM(D7:D20)</f>
        <v>10613472.967833526</v>
      </c>
      <c r="E21" s="698">
        <f t="shared" si="1"/>
        <v>0</v>
      </c>
      <c r="F21" s="698">
        <f t="shared" si="1"/>
        <v>0</v>
      </c>
      <c r="G21" s="698">
        <f t="shared" si="1"/>
        <v>0</v>
      </c>
      <c r="H21" s="698">
        <f t="shared" si="1"/>
        <v>0</v>
      </c>
      <c r="I21" s="698">
        <f t="shared" si="1"/>
        <v>0</v>
      </c>
      <c r="J21" s="698">
        <f t="shared" si="1"/>
        <v>0</v>
      </c>
      <c r="K21" s="698">
        <f t="shared" si="1"/>
        <v>0</v>
      </c>
      <c r="L21" s="691">
        <f t="shared" si="1"/>
        <v>0</v>
      </c>
      <c r="M21" s="697">
        <f t="shared" si="1"/>
        <v>1012392.1823067162</v>
      </c>
      <c r="N21" s="698">
        <f t="shared" si="1"/>
        <v>0</v>
      </c>
      <c r="O21" s="698">
        <f t="shared" si="1"/>
        <v>0</v>
      </c>
      <c r="P21" s="698">
        <f t="shared" si="1"/>
        <v>0</v>
      </c>
      <c r="Q21" s="698">
        <f t="shared" si="1"/>
        <v>0</v>
      </c>
      <c r="R21" s="698">
        <f t="shared" si="1"/>
        <v>0</v>
      </c>
      <c r="S21" s="691">
        <f t="shared" si="1"/>
        <v>0</v>
      </c>
      <c r="T21" s="691">
        <f>SUM(T7:T20)</f>
        <v>10295497.225140242</v>
      </c>
      <c r="U21" s="691">
        <f t="shared" si="1"/>
        <v>1330367.925</v>
      </c>
      <c r="V21" s="699">
        <f t="shared" si="1"/>
        <v>11625865.150140245</v>
      </c>
    </row>
    <row r="24" spans="1:22">
      <c r="A24" s="17"/>
      <c r="B24" s="17"/>
      <c r="C24" s="40"/>
      <c r="D24" s="40"/>
      <c r="E24" s="40"/>
    </row>
    <row r="25" spans="1:22">
      <c r="A25" s="57"/>
      <c r="B25" s="57"/>
      <c r="C25" s="17"/>
      <c r="D25" s="40"/>
      <c r="E25" s="40"/>
    </row>
    <row r="26" spans="1:22">
      <c r="A26" s="57"/>
      <c r="B26" s="58"/>
      <c r="C26" s="17"/>
      <c r="D26" s="40"/>
      <c r="E26" s="40"/>
    </row>
    <row r="27" spans="1:22">
      <c r="A27" s="57"/>
      <c r="B27" s="57"/>
      <c r="C27" s="17"/>
      <c r="D27" s="40"/>
      <c r="E27" s="40"/>
    </row>
    <row r="28" spans="1:22">
      <c r="A28" s="57"/>
      <c r="B28" s="58"/>
      <c r="C28" s="17"/>
      <c r="D28" s="40"/>
      <c r="E28" s="40"/>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70" zoomScaleNormal="70" workbookViewId="0">
      <pane xSplit="1" ySplit="7" topLeftCell="B8" activePane="bottomRight" state="frozen"/>
      <selection activeCell="L18" sqref="L18"/>
      <selection pane="topRight" activeCell="L18" sqref="L18"/>
      <selection pane="bottomLeft" activeCell="L18" sqref="L18"/>
      <selection pane="bottomRight" activeCell="D22" sqref="D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2"/>
  </cols>
  <sheetData>
    <row r="1" spans="1:9">
      <c r="A1" s="2" t="s">
        <v>108</v>
      </c>
      <c r="B1" s="205" t="str">
        <f>Info!C2</f>
        <v>სს "ხალიკ ბანკი საქართველო"</v>
      </c>
    </row>
    <row r="2" spans="1:9">
      <c r="A2" s="2" t="s">
        <v>109</v>
      </c>
      <c r="B2" s="303">
        <f>'1. key ratios'!B2</f>
        <v>45016</v>
      </c>
    </row>
    <row r="4" spans="1:9" ht="13.5" thickBot="1">
      <c r="A4" s="2" t="s">
        <v>261</v>
      </c>
      <c r="B4" s="175" t="s">
        <v>296</v>
      </c>
    </row>
    <row r="5" spans="1:9">
      <c r="A5" s="62"/>
      <c r="B5" s="95"/>
      <c r="C5" s="100" t="s">
        <v>0</v>
      </c>
      <c r="D5" s="100" t="s">
        <v>1</v>
      </c>
      <c r="E5" s="100" t="s">
        <v>2</v>
      </c>
      <c r="F5" s="100" t="s">
        <v>3</v>
      </c>
      <c r="G5" s="173" t="s">
        <v>4</v>
      </c>
      <c r="H5" s="101" t="s">
        <v>5</v>
      </c>
      <c r="I5" s="23"/>
    </row>
    <row r="6" spans="1:9" ht="15" customHeight="1">
      <c r="A6" s="94"/>
      <c r="B6" s="21"/>
      <c r="C6" s="823" t="s">
        <v>288</v>
      </c>
      <c r="D6" s="827" t="s">
        <v>309</v>
      </c>
      <c r="E6" s="828"/>
      <c r="F6" s="823" t="s">
        <v>315</v>
      </c>
      <c r="G6" s="823" t="s">
        <v>316</v>
      </c>
      <c r="H6" s="825" t="s">
        <v>290</v>
      </c>
      <c r="I6" s="23"/>
    </row>
    <row r="7" spans="1:9" ht="76.5">
      <c r="A7" s="94"/>
      <c r="B7" s="21"/>
      <c r="C7" s="824"/>
      <c r="D7" s="174" t="s">
        <v>291</v>
      </c>
      <c r="E7" s="174" t="s">
        <v>289</v>
      </c>
      <c r="F7" s="824"/>
      <c r="G7" s="824"/>
      <c r="H7" s="826"/>
      <c r="I7" s="23"/>
    </row>
    <row r="8" spans="1:9">
      <c r="A8" s="53">
        <v>1</v>
      </c>
      <c r="B8" s="114" t="s">
        <v>134</v>
      </c>
      <c r="C8" s="700">
        <v>173562684.12</v>
      </c>
      <c r="D8" s="701">
        <v>0</v>
      </c>
      <c r="E8" s="700">
        <v>0</v>
      </c>
      <c r="F8" s="700">
        <v>120969608.01000001</v>
      </c>
      <c r="G8" s="702">
        <v>120969608.01000001</v>
      </c>
      <c r="H8" s="180">
        <f>G8/(C8+E8)</f>
        <v>0.69697935718925896</v>
      </c>
    </row>
    <row r="9" spans="1:9" ht="15" customHeight="1">
      <c r="A9" s="53">
        <v>2</v>
      </c>
      <c r="B9" s="114" t="s">
        <v>135</v>
      </c>
      <c r="C9" s="700">
        <v>0</v>
      </c>
      <c r="D9" s="701">
        <v>0</v>
      </c>
      <c r="E9" s="700">
        <v>0</v>
      </c>
      <c r="F9" s="700">
        <v>0</v>
      </c>
      <c r="G9" s="702">
        <v>0</v>
      </c>
      <c r="H9" s="767">
        <v>0</v>
      </c>
    </row>
    <row r="10" spans="1:9">
      <c r="A10" s="53">
        <v>3</v>
      </c>
      <c r="B10" s="114" t="s">
        <v>136</v>
      </c>
      <c r="C10" s="700">
        <v>0</v>
      </c>
      <c r="D10" s="701">
        <v>0</v>
      </c>
      <c r="E10" s="700">
        <v>0</v>
      </c>
      <c r="F10" s="700">
        <v>0</v>
      </c>
      <c r="G10" s="702">
        <v>0</v>
      </c>
      <c r="H10" s="767">
        <v>0</v>
      </c>
    </row>
    <row r="11" spans="1:9">
      <c r="A11" s="53">
        <v>4</v>
      </c>
      <c r="B11" s="114" t="s">
        <v>137</v>
      </c>
      <c r="C11" s="700">
        <v>0</v>
      </c>
      <c r="D11" s="701">
        <v>0</v>
      </c>
      <c r="E11" s="700">
        <v>0</v>
      </c>
      <c r="F11" s="700">
        <v>0</v>
      </c>
      <c r="G11" s="702">
        <v>0</v>
      </c>
      <c r="H11" s="767">
        <v>0</v>
      </c>
    </row>
    <row r="12" spans="1:9">
      <c r="A12" s="53">
        <v>5</v>
      </c>
      <c r="B12" s="114" t="s">
        <v>949</v>
      </c>
      <c r="C12" s="700">
        <v>0</v>
      </c>
      <c r="D12" s="701">
        <v>0</v>
      </c>
      <c r="E12" s="700">
        <v>0</v>
      </c>
      <c r="F12" s="700">
        <v>0</v>
      </c>
      <c r="G12" s="702">
        <v>0</v>
      </c>
      <c r="H12" s="767">
        <v>0</v>
      </c>
    </row>
    <row r="13" spans="1:9">
      <c r="A13" s="53">
        <v>6</v>
      </c>
      <c r="B13" s="114" t="s">
        <v>138</v>
      </c>
      <c r="C13" s="700">
        <v>75549705.510000005</v>
      </c>
      <c r="D13" s="701">
        <v>0</v>
      </c>
      <c r="E13" s="700">
        <v>0</v>
      </c>
      <c r="F13" s="700">
        <v>22492774.267000005</v>
      </c>
      <c r="G13" s="702">
        <v>22492774.267000005</v>
      </c>
      <c r="H13" s="180">
        <f t="shared" ref="H13:H21" si="0">G13/(C13+E13)</f>
        <v>0.29772153465274315</v>
      </c>
    </row>
    <row r="14" spans="1:9">
      <c r="A14" s="53">
        <v>7</v>
      </c>
      <c r="B14" s="114" t="s">
        <v>71</v>
      </c>
      <c r="C14" s="700">
        <v>413135523.88186961</v>
      </c>
      <c r="D14" s="701">
        <v>35609320.949954189</v>
      </c>
      <c r="E14" s="700">
        <v>12495812.135973755</v>
      </c>
      <c r="F14" s="701">
        <v>425631336.01784337</v>
      </c>
      <c r="G14" s="703">
        <v>416410882.8388927</v>
      </c>
      <c r="H14" s="180">
        <f>G14/(C14+E14)</f>
        <v>0.97833699636587823</v>
      </c>
    </row>
    <row r="15" spans="1:9">
      <c r="A15" s="53">
        <v>8</v>
      </c>
      <c r="B15" s="114" t="s">
        <v>72</v>
      </c>
      <c r="C15" s="700">
        <v>3963330.7442924371</v>
      </c>
      <c r="D15" s="701">
        <v>2748.8300000000004</v>
      </c>
      <c r="E15" s="700">
        <v>1374.4150000000002</v>
      </c>
      <c r="F15" s="701">
        <v>3964705.1592924371</v>
      </c>
      <c r="G15" s="703">
        <v>3953508.1153186699</v>
      </c>
      <c r="H15" s="180">
        <f t="shared" si="0"/>
        <v>0.99717581925416987</v>
      </c>
    </row>
    <row r="16" spans="1:9">
      <c r="A16" s="53">
        <v>9</v>
      </c>
      <c r="B16" s="114" t="s">
        <v>950</v>
      </c>
      <c r="C16" s="700">
        <v>0</v>
      </c>
      <c r="D16" s="701">
        <v>0</v>
      </c>
      <c r="E16" s="700">
        <v>0</v>
      </c>
      <c r="F16" s="701">
        <v>0</v>
      </c>
      <c r="G16" s="703">
        <v>0</v>
      </c>
      <c r="H16" s="767">
        <v>0</v>
      </c>
    </row>
    <row r="17" spans="1:8">
      <c r="A17" s="53">
        <v>10</v>
      </c>
      <c r="B17" s="114" t="s">
        <v>67</v>
      </c>
      <c r="C17" s="700">
        <v>23971406.208930634</v>
      </c>
      <c r="D17" s="701">
        <v>20391.740000000005</v>
      </c>
      <c r="E17" s="700">
        <v>10195.870000000003</v>
      </c>
      <c r="F17" s="701">
        <v>31209614.889413036</v>
      </c>
      <c r="G17" s="703">
        <v>31209614.889413036</v>
      </c>
      <c r="H17" s="180">
        <f t="shared" si="0"/>
        <v>1.3013982463178584</v>
      </c>
    </row>
    <row r="18" spans="1:8">
      <c r="A18" s="53">
        <v>11</v>
      </c>
      <c r="B18" s="114" t="s">
        <v>68</v>
      </c>
      <c r="C18" s="700">
        <v>0</v>
      </c>
      <c r="D18" s="701">
        <v>0</v>
      </c>
      <c r="E18" s="700">
        <v>0</v>
      </c>
      <c r="F18" s="701">
        <v>0</v>
      </c>
      <c r="G18" s="703">
        <v>0</v>
      </c>
      <c r="H18" s="767">
        <v>0</v>
      </c>
    </row>
    <row r="19" spans="1:8">
      <c r="A19" s="53">
        <v>12</v>
      </c>
      <c r="B19" s="114" t="s">
        <v>69</v>
      </c>
      <c r="C19" s="700">
        <v>0</v>
      </c>
      <c r="D19" s="701">
        <v>0</v>
      </c>
      <c r="E19" s="700">
        <v>0</v>
      </c>
      <c r="F19" s="701">
        <v>0</v>
      </c>
      <c r="G19" s="703">
        <v>0</v>
      </c>
      <c r="H19" s="767">
        <v>0</v>
      </c>
    </row>
    <row r="20" spans="1:8">
      <c r="A20" s="53">
        <v>13</v>
      </c>
      <c r="B20" s="114" t="s">
        <v>70</v>
      </c>
      <c r="C20" s="700">
        <v>0</v>
      </c>
      <c r="D20" s="701">
        <v>0</v>
      </c>
      <c r="E20" s="700">
        <v>0</v>
      </c>
      <c r="F20" s="701">
        <v>0</v>
      </c>
      <c r="G20" s="703">
        <v>0</v>
      </c>
      <c r="H20" s="767">
        <v>0</v>
      </c>
    </row>
    <row r="21" spans="1:8">
      <c r="A21" s="53">
        <v>14</v>
      </c>
      <c r="B21" s="114" t="s">
        <v>154</v>
      </c>
      <c r="C21" s="700">
        <v>240485591.05958501</v>
      </c>
      <c r="D21" s="701">
        <v>1830088.6600000018</v>
      </c>
      <c r="E21" s="700">
        <v>559406.24900000077</v>
      </c>
      <c r="F21" s="701">
        <v>223899296.33858466</v>
      </c>
      <c r="G21" s="703">
        <v>221505081.41136885</v>
      </c>
      <c r="H21" s="180">
        <f t="shared" si="0"/>
        <v>0.91893664620551641</v>
      </c>
    </row>
    <row r="22" spans="1:8" ht="13.5" thickBot="1">
      <c r="A22" s="96"/>
      <c r="B22" s="102" t="s">
        <v>66</v>
      </c>
      <c r="C22" s="768">
        <f>SUM(C8:C21)</f>
        <v>930668241.52467763</v>
      </c>
      <c r="D22" s="170">
        <f>SUM(D8:D21)</f>
        <v>37462550.179954194</v>
      </c>
      <c r="E22" s="170">
        <f>SUM(E8:E21)</f>
        <v>13066788.669973753</v>
      </c>
      <c r="F22" s="170">
        <f>SUM(F8:F21)</f>
        <v>828167334.68213356</v>
      </c>
      <c r="G22" s="170">
        <f>SUM(G8:G21)</f>
        <v>816541469.53199315</v>
      </c>
      <c r="H22" s="181">
        <f>G22/(C22+E22)</f>
        <v>0.86522322834999166</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70" zoomScaleNormal="70" workbookViewId="0">
      <pane xSplit="2" ySplit="6" topLeftCell="C7" activePane="bottomRight" state="frozen"/>
      <selection pane="topRight" activeCell="C1" sqref="C1"/>
      <selection pane="bottomLeft" activeCell="A6" sqref="A6"/>
      <selection pane="bottomRight" activeCell="C7" sqref="C7:K25"/>
    </sheetView>
  </sheetViews>
  <sheetFormatPr defaultColWidth="9.140625" defaultRowHeight="12.75"/>
  <cols>
    <col min="1" max="1" width="10.5703125" style="205" bestFit="1" customWidth="1"/>
    <col min="2" max="2" width="104.140625" style="205" customWidth="1"/>
    <col min="3" max="11" width="12.7109375" style="205" customWidth="1"/>
    <col min="12" max="16384" width="9.140625" style="205"/>
  </cols>
  <sheetData>
    <row r="1" spans="1:11">
      <c r="A1" s="205" t="s">
        <v>108</v>
      </c>
      <c r="B1" s="205" t="str">
        <f>Info!C2</f>
        <v>სს "ხალიკ ბანკი საქართველო"</v>
      </c>
    </row>
    <row r="2" spans="1:11">
      <c r="A2" s="205" t="s">
        <v>109</v>
      </c>
      <c r="B2" s="303">
        <f>'1. key ratios'!B2</f>
        <v>45016</v>
      </c>
      <c r="C2" s="206"/>
      <c r="D2" s="206"/>
    </row>
    <row r="3" spans="1:11">
      <c r="B3" s="206"/>
      <c r="C3" s="206"/>
      <c r="D3" s="206"/>
    </row>
    <row r="4" spans="1:11" ht="13.5" thickBot="1">
      <c r="A4" s="205" t="s">
        <v>352</v>
      </c>
      <c r="B4" s="175" t="s">
        <v>351</v>
      </c>
      <c r="C4" s="206"/>
      <c r="D4" s="206"/>
    </row>
    <row r="5" spans="1:11" ht="30" customHeight="1">
      <c r="A5" s="832"/>
      <c r="B5" s="833"/>
      <c r="C5" s="834" t="s">
        <v>384</v>
      </c>
      <c r="D5" s="834"/>
      <c r="E5" s="834"/>
      <c r="F5" s="834" t="s">
        <v>385</v>
      </c>
      <c r="G5" s="834"/>
      <c r="H5" s="834"/>
      <c r="I5" s="834" t="s">
        <v>386</v>
      </c>
      <c r="J5" s="834"/>
      <c r="K5" s="835"/>
    </row>
    <row r="6" spans="1:11">
      <c r="A6" s="203"/>
      <c r="B6" s="204"/>
      <c r="C6" s="207" t="s">
        <v>26</v>
      </c>
      <c r="D6" s="207" t="s">
        <v>90</v>
      </c>
      <c r="E6" s="207" t="s">
        <v>66</v>
      </c>
      <c r="F6" s="207" t="s">
        <v>26</v>
      </c>
      <c r="G6" s="207" t="s">
        <v>90</v>
      </c>
      <c r="H6" s="207" t="s">
        <v>66</v>
      </c>
      <c r="I6" s="207" t="s">
        <v>26</v>
      </c>
      <c r="J6" s="207" t="s">
        <v>90</v>
      </c>
      <c r="K6" s="209" t="s">
        <v>66</v>
      </c>
    </row>
    <row r="7" spans="1:11">
      <c r="A7" s="210" t="s">
        <v>322</v>
      </c>
      <c r="B7" s="202"/>
      <c r="C7" s="202"/>
      <c r="D7" s="202"/>
      <c r="E7" s="202"/>
      <c r="F7" s="202"/>
      <c r="G7" s="202"/>
      <c r="H7" s="202"/>
      <c r="I7" s="202"/>
      <c r="J7" s="202"/>
      <c r="K7" s="211"/>
    </row>
    <row r="8" spans="1:11">
      <c r="A8" s="201">
        <v>1</v>
      </c>
      <c r="B8" s="187" t="s">
        <v>322</v>
      </c>
      <c r="C8" s="185"/>
      <c r="D8" s="581"/>
      <c r="E8" s="581"/>
      <c r="F8" s="704">
        <v>99805376.004684791</v>
      </c>
      <c r="G8" s="704">
        <v>187044245.1667951</v>
      </c>
      <c r="H8" s="704">
        <v>286849621.17147988</v>
      </c>
      <c r="I8" s="704">
        <v>78620112.121351466</v>
      </c>
      <c r="J8" s="704">
        <v>149970223.20012841</v>
      </c>
      <c r="K8" s="705">
        <v>228590335.32147986</v>
      </c>
    </row>
    <row r="9" spans="1:11">
      <c r="A9" s="210" t="s">
        <v>323</v>
      </c>
      <c r="B9" s="202"/>
      <c r="C9" s="202"/>
      <c r="D9" s="706"/>
      <c r="E9" s="706"/>
      <c r="F9" s="706"/>
      <c r="G9" s="706"/>
      <c r="H9" s="706"/>
      <c r="I9" s="706"/>
      <c r="J9" s="706"/>
      <c r="K9" s="707"/>
    </row>
    <row r="10" spans="1:11">
      <c r="A10" s="212">
        <v>2</v>
      </c>
      <c r="B10" s="188" t="s">
        <v>324</v>
      </c>
      <c r="C10" s="330">
        <v>10739551.998666734</v>
      </c>
      <c r="D10" s="708">
        <v>56042214.809166431</v>
      </c>
      <c r="E10" s="708">
        <v>66781766.807833433</v>
      </c>
      <c r="F10" s="708">
        <v>2113220.9622966684</v>
      </c>
      <c r="G10" s="708">
        <v>13500330.770249171</v>
      </c>
      <c r="H10" s="708">
        <v>15613551.73254584</v>
      </c>
      <c r="I10" s="708">
        <v>557679.52148333332</v>
      </c>
      <c r="J10" s="708">
        <v>3345496.9055916672</v>
      </c>
      <c r="K10" s="709">
        <v>3903176.427075</v>
      </c>
    </row>
    <row r="11" spans="1:11">
      <c r="A11" s="212">
        <v>3</v>
      </c>
      <c r="B11" s="188" t="s">
        <v>325</v>
      </c>
      <c r="C11" s="330">
        <v>134318014.51583332</v>
      </c>
      <c r="D11" s="708">
        <v>558886717.06921148</v>
      </c>
      <c r="E11" s="708">
        <v>693204731.58504474</v>
      </c>
      <c r="F11" s="708">
        <v>56867091.891929112</v>
      </c>
      <c r="G11" s="708">
        <v>56169526.297141656</v>
      </c>
      <c r="H11" s="708">
        <v>113036618.18907076</v>
      </c>
      <c r="I11" s="708">
        <v>39448409.537525006</v>
      </c>
      <c r="J11" s="708">
        <v>42486890.253008328</v>
      </c>
      <c r="K11" s="709">
        <v>81935299.790533334</v>
      </c>
    </row>
    <row r="12" spans="1:11">
      <c r="A12" s="212">
        <v>4</v>
      </c>
      <c r="B12" s="188" t="s">
        <v>326</v>
      </c>
      <c r="C12" s="330">
        <v>0</v>
      </c>
      <c r="D12" s="708">
        <v>0</v>
      </c>
      <c r="E12" s="708">
        <v>0</v>
      </c>
      <c r="F12" s="708">
        <v>0</v>
      </c>
      <c r="G12" s="708">
        <v>0</v>
      </c>
      <c r="H12" s="708">
        <v>0</v>
      </c>
      <c r="I12" s="708">
        <v>0</v>
      </c>
      <c r="J12" s="708">
        <v>0</v>
      </c>
      <c r="K12" s="709">
        <v>0</v>
      </c>
    </row>
    <row r="13" spans="1:11">
      <c r="A13" s="212">
        <v>5</v>
      </c>
      <c r="B13" s="188" t="s">
        <v>327</v>
      </c>
      <c r="C13" s="330">
        <v>19950089.959666673</v>
      </c>
      <c r="D13" s="708">
        <v>21194625.47166666</v>
      </c>
      <c r="E13" s="708">
        <v>41144715.431333318</v>
      </c>
      <c r="F13" s="708">
        <v>5320827.131107498</v>
      </c>
      <c r="G13" s="708">
        <v>8858366.9517508298</v>
      </c>
      <c r="H13" s="708">
        <v>14179194.082858328</v>
      </c>
      <c r="I13" s="708">
        <v>1465302.4324583337</v>
      </c>
      <c r="J13" s="708">
        <v>2045876.9128833336</v>
      </c>
      <c r="K13" s="709">
        <v>3511179.3453416675</v>
      </c>
    </row>
    <row r="14" spans="1:11">
      <c r="A14" s="212">
        <v>6</v>
      </c>
      <c r="B14" s="188" t="s">
        <v>342</v>
      </c>
      <c r="C14" s="330">
        <v>0</v>
      </c>
      <c r="D14" s="708">
        <v>0</v>
      </c>
      <c r="E14" s="708">
        <v>0</v>
      </c>
      <c r="F14" s="708">
        <v>0</v>
      </c>
      <c r="G14" s="708">
        <v>0</v>
      </c>
      <c r="H14" s="708">
        <v>0</v>
      </c>
      <c r="I14" s="708">
        <v>0</v>
      </c>
      <c r="J14" s="708">
        <v>0</v>
      </c>
      <c r="K14" s="709">
        <v>0</v>
      </c>
    </row>
    <row r="15" spans="1:11">
      <c r="A15" s="212">
        <v>7</v>
      </c>
      <c r="B15" s="188" t="s">
        <v>329</v>
      </c>
      <c r="C15" s="330">
        <v>8147599.8383333329</v>
      </c>
      <c r="D15" s="708">
        <v>11448839.9245</v>
      </c>
      <c r="E15" s="708">
        <v>19596439.762833335</v>
      </c>
      <c r="F15" s="708">
        <v>769774.45600000001</v>
      </c>
      <c r="G15" s="708">
        <v>1638327.490500001</v>
      </c>
      <c r="H15" s="708">
        <v>2408101.946500001</v>
      </c>
      <c r="I15" s="708">
        <v>769774.45600000001</v>
      </c>
      <c r="J15" s="708">
        <v>1638327.490500001</v>
      </c>
      <c r="K15" s="709">
        <v>2408101.946500001</v>
      </c>
    </row>
    <row r="16" spans="1:11">
      <c r="A16" s="212">
        <v>8</v>
      </c>
      <c r="B16" s="189" t="s">
        <v>330</v>
      </c>
      <c r="C16" s="330">
        <v>173155256.31250006</v>
      </c>
      <c r="D16" s="708">
        <v>647572397.2745446</v>
      </c>
      <c r="E16" s="708">
        <v>820727653.58704484</v>
      </c>
      <c r="F16" s="708">
        <v>65070914.441333279</v>
      </c>
      <c r="G16" s="708">
        <v>80166551.509641662</v>
      </c>
      <c r="H16" s="708">
        <v>145237465.95097494</v>
      </c>
      <c r="I16" s="708">
        <v>42241165.947466671</v>
      </c>
      <c r="J16" s="708">
        <v>49516591.561983332</v>
      </c>
      <c r="K16" s="709">
        <v>91757757.509450004</v>
      </c>
    </row>
    <row r="17" spans="1:11">
      <c r="A17" s="210" t="s">
        <v>331</v>
      </c>
      <c r="B17" s="202"/>
      <c r="C17" s="706"/>
      <c r="D17" s="706"/>
      <c r="E17" s="706"/>
      <c r="F17" s="706"/>
      <c r="G17" s="706"/>
      <c r="H17" s="706"/>
      <c r="I17" s="706"/>
      <c r="J17" s="706"/>
      <c r="K17" s="707"/>
    </row>
    <row r="18" spans="1:11">
      <c r="A18" s="212">
        <v>9</v>
      </c>
      <c r="B18" s="188" t="s">
        <v>332</v>
      </c>
      <c r="C18" s="330">
        <v>0</v>
      </c>
      <c r="D18" s="708">
        <v>0</v>
      </c>
      <c r="E18" s="708">
        <v>0</v>
      </c>
      <c r="F18" s="708">
        <v>0</v>
      </c>
      <c r="G18" s="708">
        <v>0</v>
      </c>
      <c r="H18" s="708">
        <v>0</v>
      </c>
      <c r="I18" s="708">
        <v>0</v>
      </c>
      <c r="J18" s="708">
        <v>0</v>
      </c>
      <c r="K18" s="709">
        <v>0</v>
      </c>
    </row>
    <row r="19" spans="1:11">
      <c r="A19" s="212">
        <v>10</v>
      </c>
      <c r="B19" s="188" t="s">
        <v>333</v>
      </c>
      <c r="C19" s="330">
        <v>160814923.01708233</v>
      </c>
      <c r="D19" s="708">
        <v>366160579.545443</v>
      </c>
      <c r="E19" s="708">
        <v>526975502.56252551</v>
      </c>
      <c r="F19" s="708">
        <v>1802205.8443561597</v>
      </c>
      <c r="G19" s="708">
        <v>3832373.1341818096</v>
      </c>
      <c r="H19" s="708">
        <v>5634578.9785379693</v>
      </c>
      <c r="I19" s="708">
        <v>22987469.727689493</v>
      </c>
      <c r="J19" s="708">
        <v>41495540.25084848</v>
      </c>
      <c r="K19" s="709">
        <v>64483009.978537977</v>
      </c>
    </row>
    <row r="20" spans="1:11">
      <c r="A20" s="212">
        <v>11</v>
      </c>
      <c r="B20" s="188" t="s">
        <v>334</v>
      </c>
      <c r="C20" s="330">
        <v>2063888.5616666717</v>
      </c>
      <c r="D20" s="708">
        <v>1350490.3593333336</v>
      </c>
      <c r="E20" s="708">
        <v>3414378.9210000043</v>
      </c>
      <c r="F20" s="708">
        <v>272219.07533333503</v>
      </c>
      <c r="G20" s="708">
        <v>0</v>
      </c>
      <c r="H20" s="708">
        <v>272219.07533333503</v>
      </c>
      <c r="I20" s="708">
        <v>272219.07533333503</v>
      </c>
      <c r="J20" s="708">
        <v>0</v>
      </c>
      <c r="K20" s="709">
        <v>272219.07533333503</v>
      </c>
    </row>
    <row r="21" spans="1:11" ht="13.5" thickBot="1">
      <c r="A21" s="148">
        <v>12</v>
      </c>
      <c r="B21" s="213" t="s">
        <v>335</v>
      </c>
      <c r="C21" s="711">
        <v>162878811.578749</v>
      </c>
      <c r="D21" s="710">
        <v>367511069.90477633</v>
      </c>
      <c r="E21" s="711">
        <v>530389881.48352551</v>
      </c>
      <c r="F21" s="710">
        <v>2074424.9196894947</v>
      </c>
      <c r="G21" s="710">
        <v>3832373.1341818096</v>
      </c>
      <c r="H21" s="710">
        <v>5906798.0538713047</v>
      </c>
      <c r="I21" s="710">
        <v>23259688.803022828</v>
      </c>
      <c r="J21" s="710">
        <v>41495540.25084848</v>
      </c>
      <c r="K21" s="712">
        <v>64755229.053871311</v>
      </c>
    </row>
    <row r="22" spans="1:11" ht="38.25" customHeight="1" thickBot="1">
      <c r="A22" s="199"/>
      <c r="B22" s="200"/>
      <c r="C22" s="200"/>
      <c r="D22" s="327"/>
      <c r="E22" s="327"/>
      <c r="F22" s="829" t="s">
        <v>336</v>
      </c>
      <c r="G22" s="830"/>
      <c r="H22" s="830"/>
      <c r="I22" s="829" t="s">
        <v>337</v>
      </c>
      <c r="J22" s="830"/>
      <c r="K22" s="831"/>
    </row>
    <row r="23" spans="1:11">
      <c r="A23" s="193">
        <v>13</v>
      </c>
      <c r="B23" s="190" t="s">
        <v>322</v>
      </c>
      <c r="C23" s="198"/>
      <c r="D23" s="713"/>
      <c r="E23" s="713"/>
      <c r="F23" s="714">
        <v>99805376.004684791</v>
      </c>
      <c r="G23" s="714">
        <v>187044245.1667951</v>
      </c>
      <c r="H23" s="714">
        <v>286849621.17147988</v>
      </c>
      <c r="I23" s="714">
        <v>78620112.121351466</v>
      </c>
      <c r="J23" s="714">
        <v>149970223.20012841</v>
      </c>
      <c r="K23" s="715">
        <v>228590335.32147986</v>
      </c>
    </row>
    <row r="24" spans="1:11" ht="13.5" thickBot="1">
      <c r="A24" s="194">
        <v>14</v>
      </c>
      <c r="B24" s="191" t="s">
        <v>338</v>
      </c>
      <c r="C24" s="214"/>
      <c r="D24" s="716"/>
      <c r="E24" s="717"/>
      <c r="F24" s="718">
        <v>62996489.521643788</v>
      </c>
      <c r="G24" s="718">
        <v>76334178.37545985</v>
      </c>
      <c r="H24" s="718">
        <v>139330667.89710364</v>
      </c>
      <c r="I24" s="718">
        <v>18981477.144443844</v>
      </c>
      <c r="J24" s="718">
        <v>12379147.890495833</v>
      </c>
      <c r="K24" s="719">
        <v>27002528.455578692</v>
      </c>
    </row>
    <row r="25" spans="1:11" ht="13.5" thickBot="1">
      <c r="A25" s="195">
        <v>15</v>
      </c>
      <c r="B25" s="192" t="s">
        <v>339</v>
      </c>
      <c r="C25" s="196"/>
      <c r="D25" s="720"/>
      <c r="E25" s="720"/>
      <c r="F25" s="721">
        <v>1.5843005977403635</v>
      </c>
      <c r="G25" s="721">
        <v>2.4503341641642229</v>
      </c>
      <c r="H25" s="721">
        <v>2.05876872264274</v>
      </c>
      <c r="I25" s="721">
        <v>4.1419385605806092</v>
      </c>
      <c r="J25" s="721">
        <v>12.114745257649679</v>
      </c>
      <c r="K25" s="722">
        <v>8.4655159496463135</v>
      </c>
    </row>
    <row r="28" spans="1:11" ht="38.25">
      <c r="B28" s="22" t="s">
        <v>383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70" zoomScaleNormal="70" workbookViewId="0">
      <pane xSplit="1" ySplit="5" topLeftCell="B6" activePane="bottomRight" state="frozen"/>
      <selection pane="topRight" activeCell="B1" sqref="B1"/>
      <selection pane="bottomLeft" activeCell="A5" sqref="A5"/>
      <selection pane="bottomRight" activeCell="C7" sqref="C7:N21"/>
    </sheetView>
  </sheetViews>
  <sheetFormatPr defaultColWidth="9.140625" defaultRowHeight="15"/>
  <cols>
    <col min="1" max="1" width="10.5703125" style="38" bestFit="1" customWidth="1"/>
    <col min="2" max="2" width="95" style="38" customWidth="1"/>
    <col min="3" max="3" width="12.5703125" style="38" bestFit="1" customWidth="1"/>
    <col min="4" max="4" width="10" style="38" bestFit="1" customWidth="1"/>
    <col min="5" max="5" width="18.28515625" style="38" bestFit="1" customWidth="1"/>
    <col min="6" max="13" width="10.7109375" style="38" customWidth="1"/>
    <col min="14" max="14" width="31" style="38" bestFit="1" customWidth="1"/>
    <col min="15" max="16384" width="9.140625" style="12"/>
  </cols>
  <sheetData>
    <row r="1" spans="1:14">
      <c r="A1" s="5" t="s">
        <v>108</v>
      </c>
      <c r="B1" s="38" t="str">
        <f>Info!C2</f>
        <v>სს "ხალიკ ბანკი საქართველო"</v>
      </c>
    </row>
    <row r="2" spans="1:14" ht="14.25" customHeight="1">
      <c r="A2" s="38" t="s">
        <v>109</v>
      </c>
      <c r="B2" s="303">
        <f>'1. key ratios'!B2</f>
        <v>45016</v>
      </c>
    </row>
    <row r="3" spans="1:14" ht="14.25" customHeight="1"/>
    <row r="4" spans="1:14" ht="15.75" thickBot="1">
      <c r="A4" s="2" t="s">
        <v>262</v>
      </c>
      <c r="B4" s="55" t="s">
        <v>74</v>
      </c>
    </row>
    <row r="5" spans="1:14" s="24" customFormat="1" ht="12.75">
      <c r="A5" s="110"/>
      <c r="B5" s="111"/>
      <c r="C5" s="112" t="s">
        <v>0</v>
      </c>
      <c r="D5" s="112" t="s">
        <v>1</v>
      </c>
      <c r="E5" s="112" t="s">
        <v>2</v>
      </c>
      <c r="F5" s="112" t="s">
        <v>3</v>
      </c>
      <c r="G5" s="112" t="s">
        <v>4</v>
      </c>
      <c r="H5" s="112" t="s">
        <v>5</v>
      </c>
      <c r="I5" s="112" t="s">
        <v>145</v>
      </c>
      <c r="J5" s="112" t="s">
        <v>146</v>
      </c>
      <c r="K5" s="112" t="s">
        <v>147</v>
      </c>
      <c r="L5" s="112" t="s">
        <v>148</v>
      </c>
      <c r="M5" s="112" t="s">
        <v>149</v>
      </c>
      <c r="N5" s="113" t="s">
        <v>150</v>
      </c>
    </row>
    <row r="6" spans="1:14" ht="45">
      <c r="A6" s="103"/>
      <c r="B6" s="67"/>
      <c r="C6" s="68" t="s">
        <v>84</v>
      </c>
      <c r="D6" s="69" t="s">
        <v>73</v>
      </c>
      <c r="E6" s="70" t="s">
        <v>83</v>
      </c>
      <c r="F6" s="71">
        <v>0</v>
      </c>
      <c r="G6" s="71">
        <v>0.2</v>
      </c>
      <c r="H6" s="71">
        <v>0.35</v>
      </c>
      <c r="I6" s="71">
        <v>0.5</v>
      </c>
      <c r="J6" s="71">
        <v>0.75</v>
      </c>
      <c r="K6" s="71">
        <v>1</v>
      </c>
      <c r="L6" s="71">
        <v>1.5</v>
      </c>
      <c r="M6" s="71">
        <v>2.5</v>
      </c>
      <c r="N6" s="104" t="s">
        <v>74</v>
      </c>
    </row>
    <row r="7" spans="1:14">
      <c r="A7" s="105">
        <v>1</v>
      </c>
      <c r="B7" s="72" t="s">
        <v>75</v>
      </c>
      <c r="C7" s="728">
        <f>SUM(C8:C13)</f>
        <v>7712430</v>
      </c>
      <c r="D7" s="724"/>
      <c r="E7" s="728">
        <f t="shared" ref="E7:M7" si="0">SUM(E8:E13)</f>
        <v>154248.6</v>
      </c>
      <c r="F7" s="723">
        <f>SUM(F8:F13)</f>
        <v>0</v>
      </c>
      <c r="G7" s="723">
        <f t="shared" si="0"/>
        <v>0</v>
      </c>
      <c r="H7" s="723">
        <f t="shared" si="0"/>
        <v>0</v>
      </c>
      <c r="I7" s="723">
        <f t="shared" si="0"/>
        <v>0</v>
      </c>
      <c r="J7" s="723">
        <f t="shared" si="0"/>
        <v>0</v>
      </c>
      <c r="K7" s="723">
        <f t="shared" si="0"/>
        <v>154248.6</v>
      </c>
      <c r="L7" s="723">
        <f t="shared" si="0"/>
        <v>0</v>
      </c>
      <c r="M7" s="723">
        <f t="shared" si="0"/>
        <v>0</v>
      </c>
      <c r="N7" s="106">
        <f>SUM(N8:N13)</f>
        <v>154248.6</v>
      </c>
    </row>
    <row r="8" spans="1:14">
      <c r="A8" s="105">
        <v>1.1000000000000001</v>
      </c>
      <c r="B8" s="73" t="s">
        <v>76</v>
      </c>
      <c r="C8" s="729">
        <v>7712430</v>
      </c>
      <c r="D8" s="725">
        <v>0.02</v>
      </c>
      <c r="E8" s="728">
        <f>C8*D8</f>
        <v>154248.6</v>
      </c>
      <c r="F8" s="729">
        <v>0</v>
      </c>
      <c r="G8" s="729">
        <v>0</v>
      </c>
      <c r="H8" s="729">
        <v>0</v>
      </c>
      <c r="I8" s="729">
        <v>0</v>
      </c>
      <c r="J8" s="729">
        <v>0</v>
      </c>
      <c r="K8" s="729">
        <v>154248.6</v>
      </c>
      <c r="L8" s="729">
        <v>0</v>
      </c>
      <c r="M8" s="729">
        <v>0</v>
      </c>
      <c r="N8" s="106">
        <f>SUMPRODUCT($F$6:$M$6,F8:M8)</f>
        <v>154248.6</v>
      </c>
    </row>
    <row r="9" spans="1:14">
      <c r="A9" s="105">
        <v>1.2</v>
      </c>
      <c r="B9" s="73" t="s">
        <v>77</v>
      </c>
      <c r="C9" s="729">
        <v>0</v>
      </c>
      <c r="D9" s="725">
        <v>0.05</v>
      </c>
      <c r="E9" s="728">
        <f>C9*D9</f>
        <v>0</v>
      </c>
      <c r="F9" s="729">
        <v>0</v>
      </c>
      <c r="G9" s="729">
        <v>0</v>
      </c>
      <c r="H9" s="729">
        <v>0</v>
      </c>
      <c r="I9" s="729">
        <v>0</v>
      </c>
      <c r="J9" s="729">
        <v>0</v>
      </c>
      <c r="K9" s="729">
        <v>0</v>
      </c>
      <c r="L9" s="729">
        <v>0</v>
      </c>
      <c r="M9" s="729">
        <v>0</v>
      </c>
      <c r="N9" s="106">
        <f t="shared" ref="N9:N12" si="1">SUMPRODUCT($F$6:$M$6,F9:M9)</f>
        <v>0</v>
      </c>
    </row>
    <row r="10" spans="1:14">
      <c r="A10" s="105">
        <v>1.3</v>
      </c>
      <c r="B10" s="73" t="s">
        <v>78</v>
      </c>
      <c r="C10" s="729">
        <v>0</v>
      </c>
      <c r="D10" s="725">
        <v>0.08</v>
      </c>
      <c r="E10" s="728">
        <f>C10*D10</f>
        <v>0</v>
      </c>
      <c r="F10" s="729">
        <v>0</v>
      </c>
      <c r="G10" s="729">
        <v>0</v>
      </c>
      <c r="H10" s="729">
        <v>0</v>
      </c>
      <c r="I10" s="729">
        <v>0</v>
      </c>
      <c r="J10" s="729">
        <v>0</v>
      </c>
      <c r="K10" s="729">
        <v>0</v>
      </c>
      <c r="L10" s="729">
        <v>0</v>
      </c>
      <c r="M10" s="729">
        <v>0</v>
      </c>
      <c r="N10" s="106">
        <f>SUMPRODUCT($F$6:$M$6,F10:M10)</f>
        <v>0</v>
      </c>
    </row>
    <row r="11" spans="1:14">
      <c r="A11" s="105">
        <v>1.4</v>
      </c>
      <c r="B11" s="73" t="s">
        <v>79</v>
      </c>
      <c r="C11" s="729">
        <v>0</v>
      </c>
      <c r="D11" s="725">
        <v>0.11</v>
      </c>
      <c r="E11" s="728">
        <f>C11*D11</f>
        <v>0</v>
      </c>
      <c r="F11" s="729">
        <v>0</v>
      </c>
      <c r="G11" s="729">
        <v>0</v>
      </c>
      <c r="H11" s="729">
        <v>0</v>
      </c>
      <c r="I11" s="729">
        <v>0</v>
      </c>
      <c r="J11" s="729">
        <v>0</v>
      </c>
      <c r="K11" s="729">
        <v>0</v>
      </c>
      <c r="L11" s="729">
        <v>0</v>
      </c>
      <c r="M11" s="729">
        <v>0</v>
      </c>
      <c r="N11" s="106">
        <f t="shared" si="1"/>
        <v>0</v>
      </c>
    </row>
    <row r="12" spans="1:14">
      <c r="A12" s="105">
        <v>1.5</v>
      </c>
      <c r="B12" s="73" t="s">
        <v>80</v>
      </c>
      <c r="C12" s="729">
        <v>0</v>
      </c>
      <c r="D12" s="725">
        <v>0.14000000000000001</v>
      </c>
      <c r="E12" s="728">
        <f>C12*D12</f>
        <v>0</v>
      </c>
      <c r="F12" s="729">
        <v>0</v>
      </c>
      <c r="G12" s="729">
        <v>0</v>
      </c>
      <c r="H12" s="729">
        <v>0</v>
      </c>
      <c r="I12" s="729">
        <v>0</v>
      </c>
      <c r="J12" s="729">
        <v>0</v>
      </c>
      <c r="K12" s="729">
        <v>0</v>
      </c>
      <c r="L12" s="729">
        <v>0</v>
      </c>
      <c r="M12" s="729">
        <v>0</v>
      </c>
      <c r="N12" s="106">
        <f t="shared" si="1"/>
        <v>0</v>
      </c>
    </row>
    <row r="13" spans="1:14">
      <c r="A13" s="105">
        <v>1.6</v>
      </c>
      <c r="B13" s="74" t="s">
        <v>81</v>
      </c>
      <c r="C13" s="729">
        <v>0</v>
      </c>
      <c r="D13" s="726"/>
      <c r="E13" s="729"/>
      <c r="F13" s="729">
        <v>0</v>
      </c>
      <c r="G13" s="729">
        <v>0</v>
      </c>
      <c r="H13" s="729">
        <v>0</v>
      </c>
      <c r="I13" s="729">
        <v>0</v>
      </c>
      <c r="J13" s="729">
        <v>0</v>
      </c>
      <c r="K13" s="729">
        <v>0</v>
      </c>
      <c r="L13" s="729">
        <v>0</v>
      </c>
      <c r="M13" s="729">
        <v>0</v>
      </c>
      <c r="N13" s="106">
        <f>SUMPRODUCT($F$6:$M$6,F13:M13)</f>
        <v>0</v>
      </c>
    </row>
    <row r="14" spans="1:14">
      <c r="A14" s="105">
        <v>2</v>
      </c>
      <c r="B14" s="75" t="s">
        <v>82</v>
      </c>
      <c r="C14" s="728">
        <f>SUM(C15:C20)</f>
        <v>0</v>
      </c>
      <c r="D14" s="724"/>
      <c r="E14" s="728">
        <f t="shared" ref="E14:M14" si="2">SUM(E15:E20)</f>
        <v>0</v>
      </c>
      <c r="F14" s="729">
        <f t="shared" si="2"/>
        <v>0</v>
      </c>
      <c r="G14" s="729">
        <f t="shared" si="2"/>
        <v>0</v>
      </c>
      <c r="H14" s="729">
        <f t="shared" si="2"/>
        <v>0</v>
      </c>
      <c r="I14" s="729">
        <f t="shared" si="2"/>
        <v>0</v>
      </c>
      <c r="J14" s="729">
        <f t="shared" si="2"/>
        <v>0</v>
      </c>
      <c r="K14" s="729">
        <f t="shared" si="2"/>
        <v>0</v>
      </c>
      <c r="L14" s="729">
        <f t="shared" si="2"/>
        <v>0</v>
      </c>
      <c r="M14" s="729">
        <f t="shared" si="2"/>
        <v>0</v>
      </c>
      <c r="N14" s="106">
        <f>SUM(N15:N20)</f>
        <v>0</v>
      </c>
    </row>
    <row r="15" spans="1:14">
      <c r="A15" s="105">
        <v>2.1</v>
      </c>
      <c r="B15" s="74" t="s">
        <v>76</v>
      </c>
      <c r="C15" s="729">
        <v>0</v>
      </c>
      <c r="D15" s="725">
        <v>5.0000000000000001E-3</v>
      </c>
      <c r="E15" s="728">
        <f>C15*D15</f>
        <v>0</v>
      </c>
      <c r="F15" s="729">
        <v>0</v>
      </c>
      <c r="G15" s="729">
        <v>0</v>
      </c>
      <c r="H15" s="729">
        <v>0</v>
      </c>
      <c r="I15" s="729">
        <v>0</v>
      </c>
      <c r="J15" s="729">
        <v>0</v>
      </c>
      <c r="K15" s="729">
        <v>0</v>
      </c>
      <c r="L15" s="729">
        <v>0</v>
      </c>
      <c r="M15" s="729">
        <v>0</v>
      </c>
      <c r="N15" s="106">
        <f>SUMPRODUCT($F$6:$M$6,F15:M15)</f>
        <v>0</v>
      </c>
    </row>
    <row r="16" spans="1:14">
      <c r="A16" s="105">
        <v>2.2000000000000002</v>
      </c>
      <c r="B16" s="74" t="s">
        <v>77</v>
      </c>
      <c r="C16" s="729">
        <v>0</v>
      </c>
      <c r="D16" s="725">
        <v>0.01</v>
      </c>
      <c r="E16" s="728">
        <f>C16*D16</f>
        <v>0</v>
      </c>
      <c r="F16" s="729">
        <v>0</v>
      </c>
      <c r="G16" s="729">
        <v>0</v>
      </c>
      <c r="H16" s="729">
        <v>0</v>
      </c>
      <c r="I16" s="729">
        <v>0</v>
      </c>
      <c r="J16" s="729">
        <v>0</v>
      </c>
      <c r="K16" s="729">
        <v>0</v>
      </c>
      <c r="L16" s="729">
        <v>0</v>
      </c>
      <c r="M16" s="729">
        <v>0</v>
      </c>
      <c r="N16" s="106">
        <f t="shared" ref="N16:N20" si="3">SUMPRODUCT($F$6:$M$6,F16:M16)</f>
        <v>0</v>
      </c>
    </row>
    <row r="17" spans="1:14">
      <c r="A17" s="105">
        <v>2.2999999999999998</v>
      </c>
      <c r="B17" s="74" t="s">
        <v>78</v>
      </c>
      <c r="C17" s="729">
        <v>0</v>
      </c>
      <c r="D17" s="725">
        <v>0.02</v>
      </c>
      <c r="E17" s="728">
        <f>C17*D17</f>
        <v>0</v>
      </c>
      <c r="F17" s="729">
        <v>0</v>
      </c>
      <c r="G17" s="729">
        <v>0</v>
      </c>
      <c r="H17" s="729">
        <v>0</v>
      </c>
      <c r="I17" s="729">
        <v>0</v>
      </c>
      <c r="J17" s="729">
        <v>0</v>
      </c>
      <c r="K17" s="729">
        <v>0</v>
      </c>
      <c r="L17" s="729">
        <v>0</v>
      </c>
      <c r="M17" s="729">
        <v>0</v>
      </c>
      <c r="N17" s="106">
        <f t="shared" si="3"/>
        <v>0</v>
      </c>
    </row>
    <row r="18" spans="1:14">
      <c r="A18" s="105">
        <v>2.4</v>
      </c>
      <c r="B18" s="74" t="s">
        <v>79</v>
      </c>
      <c r="C18" s="729">
        <v>0</v>
      </c>
      <c r="D18" s="725">
        <v>0.03</v>
      </c>
      <c r="E18" s="728">
        <f>C18*D18</f>
        <v>0</v>
      </c>
      <c r="F18" s="729">
        <v>0</v>
      </c>
      <c r="G18" s="729">
        <v>0</v>
      </c>
      <c r="H18" s="729">
        <v>0</v>
      </c>
      <c r="I18" s="729">
        <v>0</v>
      </c>
      <c r="J18" s="729">
        <v>0</v>
      </c>
      <c r="K18" s="729">
        <v>0</v>
      </c>
      <c r="L18" s="729">
        <v>0</v>
      </c>
      <c r="M18" s="729">
        <v>0</v>
      </c>
      <c r="N18" s="106">
        <f t="shared" si="3"/>
        <v>0</v>
      </c>
    </row>
    <row r="19" spans="1:14">
      <c r="A19" s="105">
        <v>2.5</v>
      </c>
      <c r="B19" s="74" t="s">
        <v>80</v>
      </c>
      <c r="C19" s="729">
        <v>0</v>
      </c>
      <c r="D19" s="725">
        <v>0.04</v>
      </c>
      <c r="E19" s="728">
        <f>C19*D19</f>
        <v>0</v>
      </c>
      <c r="F19" s="729">
        <v>0</v>
      </c>
      <c r="G19" s="729">
        <v>0</v>
      </c>
      <c r="H19" s="729">
        <v>0</v>
      </c>
      <c r="I19" s="729">
        <v>0</v>
      </c>
      <c r="J19" s="729">
        <v>0</v>
      </c>
      <c r="K19" s="729">
        <v>0</v>
      </c>
      <c r="L19" s="729">
        <v>0</v>
      </c>
      <c r="M19" s="729">
        <v>0</v>
      </c>
      <c r="N19" s="106">
        <f t="shared" si="3"/>
        <v>0</v>
      </c>
    </row>
    <row r="20" spans="1:14">
      <c r="A20" s="105">
        <v>2.6</v>
      </c>
      <c r="B20" s="74" t="s">
        <v>81</v>
      </c>
      <c r="C20" s="729">
        <v>0</v>
      </c>
      <c r="D20" s="726"/>
      <c r="E20" s="765"/>
      <c r="F20" s="729">
        <v>0</v>
      </c>
      <c r="G20" s="729">
        <v>0</v>
      </c>
      <c r="H20" s="729">
        <v>0</v>
      </c>
      <c r="I20" s="729">
        <v>0</v>
      </c>
      <c r="J20" s="729">
        <v>0</v>
      </c>
      <c r="K20" s="729">
        <v>0</v>
      </c>
      <c r="L20" s="729">
        <v>0</v>
      </c>
      <c r="M20" s="729">
        <v>0</v>
      </c>
      <c r="N20" s="106">
        <f t="shared" si="3"/>
        <v>0</v>
      </c>
    </row>
    <row r="21" spans="1:14" ht="15.75" thickBot="1">
      <c r="A21" s="107">
        <v>3</v>
      </c>
      <c r="B21" s="108" t="s">
        <v>66</v>
      </c>
      <c r="C21" s="730">
        <f>C14+C7</f>
        <v>7712430</v>
      </c>
      <c r="D21" s="727"/>
      <c r="E21" s="730">
        <f>E14+E7</f>
        <v>154248.6</v>
      </c>
      <c r="F21" s="731">
        <f>F7+F14</f>
        <v>0</v>
      </c>
      <c r="G21" s="731">
        <f t="shared" ref="G21:L21" si="4">G7+G14</f>
        <v>0</v>
      </c>
      <c r="H21" s="731">
        <f t="shared" si="4"/>
        <v>0</v>
      </c>
      <c r="I21" s="731">
        <f t="shared" si="4"/>
        <v>0</v>
      </c>
      <c r="J21" s="731">
        <f t="shared" si="4"/>
        <v>0</v>
      </c>
      <c r="K21" s="731">
        <f t="shared" si="4"/>
        <v>154248.6</v>
      </c>
      <c r="L21" s="731">
        <f t="shared" si="4"/>
        <v>0</v>
      </c>
      <c r="M21" s="731">
        <f>M7+M14</f>
        <v>0</v>
      </c>
      <c r="N21" s="109">
        <f>N14+N7</f>
        <v>154248.6</v>
      </c>
    </row>
    <row r="22" spans="1:14">
      <c r="E22" s="171"/>
      <c r="F22" s="171"/>
      <c r="G22" s="171"/>
      <c r="H22" s="171"/>
      <c r="I22" s="171"/>
      <c r="J22" s="171"/>
      <c r="K22" s="171"/>
      <c r="L22" s="171"/>
      <c r="M22" s="171"/>
    </row>
  </sheetData>
  <conditionalFormatting sqref="E8:E12">
    <cfRule type="expression" dxfId="28" priority="2">
      <formula>(C8*D8)&lt;&gt;SUM(#REF!)</formula>
    </cfRule>
  </conditionalFormatting>
  <conditionalFormatting sqref="E20">
    <cfRule type="expression" dxfId="27" priority="3">
      <formula>$E$88&lt;&gt;SUM(#REF!)</formula>
    </cfRule>
  </conditionalFormatting>
  <conditionalFormatting sqref="E15:E19">
    <cfRule type="expression" dxfId="26"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7" workbookViewId="0">
      <selection activeCell="C6" sqref="C6:C41"/>
    </sheetView>
  </sheetViews>
  <sheetFormatPr defaultRowHeight="15"/>
  <cols>
    <col min="1" max="1" width="11.42578125" customWidth="1"/>
    <col min="2" max="2" width="76.85546875" style="4" customWidth="1"/>
    <col min="3" max="3" width="22.85546875" customWidth="1"/>
  </cols>
  <sheetData>
    <row r="1" spans="1:3">
      <c r="A1" s="205" t="s">
        <v>108</v>
      </c>
      <c r="B1" t="str">
        <f>Info!C2</f>
        <v>სს "ხალიკ ბანკი საქართველო"</v>
      </c>
    </row>
    <row r="2" spans="1:3">
      <c r="A2" s="205" t="s">
        <v>109</v>
      </c>
      <c r="B2" s="303">
        <f>'1. key ratios'!B2</f>
        <v>45016</v>
      </c>
    </row>
    <row r="3" spans="1:3">
      <c r="A3" s="205"/>
      <c r="B3"/>
    </row>
    <row r="4" spans="1:3">
      <c r="A4" s="205" t="s">
        <v>428</v>
      </c>
      <c r="B4" t="s">
        <v>387</v>
      </c>
    </row>
    <row r="5" spans="1:3">
      <c r="A5" s="255"/>
      <c r="B5" s="255" t="s">
        <v>388</v>
      </c>
      <c r="C5" s="267"/>
    </row>
    <row r="6" spans="1:3">
      <c r="A6" s="256">
        <v>1</v>
      </c>
      <c r="B6" s="268" t="s">
        <v>440</v>
      </c>
      <c r="C6" s="269">
        <v>936160183.86467731</v>
      </c>
    </row>
    <row r="7" spans="1:3">
      <c r="A7" s="256">
        <v>2</v>
      </c>
      <c r="B7" s="268" t="s">
        <v>389</v>
      </c>
      <c r="C7" s="269">
        <v>-7349702.9799999986</v>
      </c>
    </row>
    <row r="8" spans="1:3">
      <c r="A8" s="257">
        <v>3</v>
      </c>
      <c r="B8" s="270" t="s">
        <v>390</v>
      </c>
      <c r="C8" s="271">
        <f>C6+C7</f>
        <v>928810480.88467729</v>
      </c>
    </row>
    <row r="9" spans="1:3">
      <c r="A9" s="258"/>
      <c r="B9" s="258" t="s">
        <v>391</v>
      </c>
      <c r="C9" s="272"/>
    </row>
    <row r="10" spans="1:3">
      <c r="A10" s="259">
        <v>4</v>
      </c>
      <c r="B10" s="273" t="s">
        <v>392</v>
      </c>
      <c r="C10" s="269">
        <v>0</v>
      </c>
    </row>
    <row r="11" spans="1:3">
      <c r="A11" s="259">
        <v>5</v>
      </c>
      <c r="B11" s="274" t="s">
        <v>393</v>
      </c>
      <c r="C11" s="269">
        <v>0</v>
      </c>
    </row>
    <row r="12" spans="1:3">
      <c r="A12" s="259" t="s">
        <v>394</v>
      </c>
      <c r="B12" s="268" t="s">
        <v>395</v>
      </c>
      <c r="C12" s="271">
        <f>'15. CCR'!E21</f>
        <v>154248.6</v>
      </c>
    </row>
    <row r="13" spans="1:3">
      <c r="A13" s="260">
        <v>6</v>
      </c>
      <c r="B13" s="275" t="s">
        <v>396</v>
      </c>
      <c r="C13" s="269">
        <v>0</v>
      </c>
    </row>
    <row r="14" spans="1:3">
      <c r="A14" s="260">
        <v>7</v>
      </c>
      <c r="B14" s="276" t="s">
        <v>397</v>
      </c>
      <c r="C14" s="269">
        <v>0</v>
      </c>
    </row>
    <row r="15" spans="1:3">
      <c r="A15" s="261">
        <v>8</v>
      </c>
      <c r="B15" s="268" t="s">
        <v>398</v>
      </c>
      <c r="C15" s="269">
        <v>0</v>
      </c>
    </row>
    <row r="16" spans="1:3" ht="24">
      <c r="A16" s="260">
        <v>9</v>
      </c>
      <c r="B16" s="276" t="s">
        <v>399</v>
      </c>
      <c r="C16" s="269">
        <v>0</v>
      </c>
    </row>
    <row r="17" spans="1:3">
      <c r="A17" s="260">
        <v>10</v>
      </c>
      <c r="B17" s="276" t="s">
        <v>400</v>
      </c>
      <c r="C17" s="269">
        <v>0</v>
      </c>
    </row>
    <row r="18" spans="1:3">
      <c r="A18" s="262">
        <v>11</v>
      </c>
      <c r="B18" s="277" t="s">
        <v>401</v>
      </c>
      <c r="C18" s="271">
        <f>SUM(C10:C17)</f>
        <v>154248.6</v>
      </c>
    </row>
    <row r="19" spans="1:3">
      <c r="A19" s="258"/>
      <c r="B19" s="258" t="s">
        <v>402</v>
      </c>
      <c r="C19" s="278"/>
    </row>
    <row r="20" spans="1:3">
      <c r="A20" s="260">
        <v>12</v>
      </c>
      <c r="B20" s="273" t="s">
        <v>403</v>
      </c>
      <c r="C20" s="269">
        <v>0</v>
      </c>
    </row>
    <row r="21" spans="1:3">
      <c r="A21" s="260">
        <v>13</v>
      </c>
      <c r="B21" s="273" t="s">
        <v>404</v>
      </c>
      <c r="C21" s="269">
        <v>0</v>
      </c>
    </row>
    <row r="22" spans="1:3">
      <c r="A22" s="260">
        <v>14</v>
      </c>
      <c r="B22" s="273" t="s">
        <v>405</v>
      </c>
      <c r="C22" s="269">
        <v>0</v>
      </c>
    </row>
    <row r="23" spans="1:3" ht="24">
      <c r="A23" s="260" t="s">
        <v>406</v>
      </c>
      <c r="B23" s="273" t="s">
        <v>407</v>
      </c>
      <c r="C23" s="269">
        <v>0</v>
      </c>
    </row>
    <row r="24" spans="1:3">
      <c r="A24" s="260">
        <v>15</v>
      </c>
      <c r="B24" s="273" t="s">
        <v>408</v>
      </c>
      <c r="C24" s="269">
        <v>0</v>
      </c>
    </row>
    <row r="25" spans="1:3">
      <c r="A25" s="260" t="s">
        <v>409</v>
      </c>
      <c r="B25" s="268" t="s">
        <v>410</v>
      </c>
      <c r="C25" s="269">
        <v>0</v>
      </c>
    </row>
    <row r="26" spans="1:3">
      <c r="A26" s="262">
        <v>16</v>
      </c>
      <c r="B26" s="277" t="s">
        <v>411</v>
      </c>
      <c r="C26" s="271">
        <f>SUM(C20:C25)</f>
        <v>0</v>
      </c>
    </row>
    <row r="27" spans="1:3">
      <c r="A27" s="258"/>
      <c r="B27" s="258" t="s">
        <v>412</v>
      </c>
      <c r="C27" s="272"/>
    </row>
    <row r="28" spans="1:3">
      <c r="A28" s="259">
        <v>17</v>
      </c>
      <c r="B28" s="268" t="s">
        <v>413</v>
      </c>
      <c r="C28" s="269">
        <v>37462550.179954194</v>
      </c>
    </row>
    <row r="29" spans="1:3">
      <c r="A29" s="259">
        <v>18</v>
      </c>
      <c r="B29" s="268" t="s">
        <v>414</v>
      </c>
      <c r="C29" s="269">
        <v>-24395761.50998044</v>
      </c>
    </row>
    <row r="30" spans="1:3">
      <c r="A30" s="262">
        <v>19</v>
      </c>
      <c r="B30" s="277" t="s">
        <v>415</v>
      </c>
      <c r="C30" s="271">
        <f>C28+C29</f>
        <v>13066788.669973753</v>
      </c>
    </row>
    <row r="31" spans="1:3">
      <c r="A31" s="263"/>
      <c r="B31" s="258" t="s">
        <v>416</v>
      </c>
      <c r="C31" s="272"/>
    </row>
    <row r="32" spans="1:3">
      <c r="A32" s="259" t="s">
        <v>417</v>
      </c>
      <c r="B32" s="273" t="s">
        <v>418</v>
      </c>
      <c r="C32" s="279">
        <v>0</v>
      </c>
    </row>
    <row r="33" spans="1:3">
      <c r="A33" s="259" t="s">
        <v>419</v>
      </c>
      <c r="B33" s="274" t="s">
        <v>420</v>
      </c>
      <c r="C33" s="279">
        <v>0</v>
      </c>
    </row>
    <row r="34" spans="1:3">
      <c r="A34" s="258"/>
      <c r="B34" s="258" t="s">
        <v>421</v>
      </c>
      <c r="C34" s="272"/>
    </row>
    <row r="35" spans="1:3">
      <c r="A35" s="262">
        <v>20</v>
      </c>
      <c r="B35" s="277" t="s">
        <v>86</v>
      </c>
      <c r="C35" s="271">
        <f>'1. key ratios'!C9</f>
        <v>154662010.89000002</v>
      </c>
    </row>
    <row r="36" spans="1:3">
      <c r="A36" s="262">
        <v>21</v>
      </c>
      <c r="B36" s="277" t="s">
        <v>422</v>
      </c>
      <c r="C36" s="271">
        <f>C8+C18+C26+C30</f>
        <v>942031518.15465105</v>
      </c>
    </row>
    <row r="37" spans="1:3">
      <c r="A37" s="264"/>
      <c r="B37" s="264" t="s">
        <v>387</v>
      </c>
      <c r="C37" s="272"/>
    </row>
    <row r="38" spans="1:3">
      <c r="A38" s="262">
        <v>22</v>
      </c>
      <c r="B38" s="277" t="s">
        <v>387</v>
      </c>
      <c r="C38" s="766">
        <f>IFERROR(C35/C36,0)</f>
        <v>0.16417923170231924</v>
      </c>
    </row>
    <row r="39" spans="1:3">
      <c r="A39" s="264"/>
      <c r="B39" s="264" t="s">
        <v>423</v>
      </c>
      <c r="C39" s="272"/>
    </row>
    <row r="40" spans="1:3">
      <c r="A40" s="265" t="s">
        <v>424</v>
      </c>
      <c r="B40" s="273" t="s">
        <v>425</v>
      </c>
      <c r="C40" s="279">
        <v>0</v>
      </c>
    </row>
    <row r="41" spans="1:3">
      <c r="A41" s="266" t="s">
        <v>426</v>
      </c>
      <c r="B41" s="274" t="s">
        <v>427</v>
      </c>
      <c r="C41" s="279">
        <v>0</v>
      </c>
    </row>
    <row r="43" spans="1:3">
      <c r="B43" s="288"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22" activePane="bottomRight" state="frozen"/>
      <selection pane="topRight" activeCell="C1" sqref="C1"/>
      <selection pane="bottomLeft" activeCell="A7" sqref="A7"/>
      <selection pane="bottomRight" activeCell="C8" sqref="C8:G36"/>
    </sheetView>
  </sheetViews>
  <sheetFormatPr defaultRowHeight="15"/>
  <cols>
    <col min="1" max="1" width="9.85546875" style="205" bestFit="1" customWidth="1"/>
    <col min="2" max="2" width="82.5703125" style="22" customWidth="1"/>
    <col min="3" max="7" width="17.5703125" style="205" customWidth="1"/>
  </cols>
  <sheetData>
    <row r="1" spans="1:7">
      <c r="A1" s="205" t="s">
        <v>108</v>
      </c>
      <c r="B1" s="205" t="str">
        <f>Info!C2</f>
        <v>სს "ხალიკ ბანკი საქართველო"</v>
      </c>
    </row>
    <row r="2" spans="1:7">
      <c r="A2" s="205" t="s">
        <v>109</v>
      </c>
      <c r="B2" s="303">
        <f>'1. key ratios'!B2</f>
        <v>45016</v>
      </c>
    </row>
    <row r="3" spans="1:7">
      <c r="B3" s="303"/>
    </row>
    <row r="4" spans="1:7" ht="15.75" thickBot="1">
      <c r="A4" s="205" t="s">
        <v>488</v>
      </c>
      <c r="B4" s="304" t="s">
        <v>453</v>
      </c>
    </row>
    <row r="5" spans="1:7">
      <c r="A5" s="305"/>
      <c r="B5" s="306"/>
      <c r="C5" s="836" t="s">
        <v>454</v>
      </c>
      <c r="D5" s="836"/>
      <c r="E5" s="836"/>
      <c r="F5" s="836"/>
      <c r="G5" s="837" t="s">
        <v>455</v>
      </c>
    </row>
    <row r="6" spans="1:7">
      <c r="A6" s="307"/>
      <c r="B6" s="308"/>
      <c r="C6" s="309" t="s">
        <v>456</v>
      </c>
      <c r="D6" s="310" t="s">
        <v>457</v>
      </c>
      <c r="E6" s="310" t="s">
        <v>458</v>
      </c>
      <c r="F6" s="310" t="s">
        <v>459</v>
      </c>
      <c r="G6" s="838"/>
    </row>
    <row r="7" spans="1:7">
      <c r="A7" s="311"/>
      <c r="B7" s="312" t="s">
        <v>460</v>
      </c>
      <c r="C7" s="313"/>
      <c r="D7" s="313"/>
      <c r="E7" s="313"/>
      <c r="F7" s="313"/>
      <c r="G7" s="314"/>
    </row>
    <row r="8" spans="1:7">
      <c r="A8" s="315">
        <v>1</v>
      </c>
      <c r="B8" s="316" t="s">
        <v>461</v>
      </c>
      <c r="C8" s="317">
        <f>SUM(C9:C10)</f>
        <v>154662010.89000002</v>
      </c>
      <c r="D8" s="317">
        <f>SUM(D9:D10)</f>
        <v>0</v>
      </c>
      <c r="E8" s="317">
        <f>SUM(E9:E10)</f>
        <v>0</v>
      </c>
      <c r="F8" s="317">
        <f>SUM(F9:F10)</f>
        <v>242049055.13999999</v>
      </c>
      <c r="G8" s="318">
        <f>SUM(G9:G10)</f>
        <v>396711066.02999997</v>
      </c>
    </row>
    <row r="9" spans="1:7">
      <c r="A9" s="315">
        <v>2</v>
      </c>
      <c r="B9" s="319" t="s">
        <v>85</v>
      </c>
      <c r="C9" s="317">
        <v>154662010.89000002</v>
      </c>
      <c r="D9" s="317">
        <v>0</v>
      </c>
      <c r="E9" s="317">
        <v>0</v>
      </c>
      <c r="F9" s="317">
        <v>25671210.5</v>
      </c>
      <c r="G9" s="318">
        <v>180333221.39000002</v>
      </c>
    </row>
    <row r="10" spans="1:7">
      <c r="A10" s="315">
        <v>3</v>
      </c>
      <c r="B10" s="319" t="s">
        <v>462</v>
      </c>
      <c r="C10" s="320"/>
      <c r="D10" s="320"/>
      <c r="E10" s="320"/>
      <c r="F10" s="317">
        <v>216377844.63999999</v>
      </c>
      <c r="G10" s="318">
        <v>216377844.63999999</v>
      </c>
    </row>
    <row r="11" spans="1:7" ht="26.25">
      <c r="A11" s="315">
        <v>4</v>
      </c>
      <c r="B11" s="316" t="s">
        <v>463</v>
      </c>
      <c r="C11" s="317">
        <f t="shared" ref="C11:F11" si="0">SUM(C12:C13)</f>
        <v>25070780.960000005</v>
      </c>
      <c r="D11" s="317">
        <f t="shared" si="0"/>
        <v>23165207.089999992</v>
      </c>
      <c r="E11" s="317">
        <f t="shared" si="0"/>
        <v>11082534.209999999</v>
      </c>
      <c r="F11" s="317">
        <f t="shared" si="0"/>
        <v>8924433.0599999987</v>
      </c>
      <c r="G11" s="318">
        <f>SUM(G12:G13)</f>
        <v>57457860.691999987</v>
      </c>
    </row>
    <row r="12" spans="1:7">
      <c r="A12" s="315">
        <v>5</v>
      </c>
      <c r="B12" s="319" t="s">
        <v>464</v>
      </c>
      <c r="C12" s="317">
        <v>17948418.390000004</v>
      </c>
      <c r="D12" s="321">
        <v>16219280.929999992</v>
      </c>
      <c r="E12" s="317">
        <v>10401025.039999999</v>
      </c>
      <c r="F12" s="317">
        <v>7289904.5999999996</v>
      </c>
      <c r="G12" s="318">
        <v>49265697.511999987</v>
      </c>
    </row>
    <row r="13" spans="1:7">
      <c r="A13" s="315">
        <v>6</v>
      </c>
      <c r="B13" s="319" t="s">
        <v>465</v>
      </c>
      <c r="C13" s="317">
        <v>7122362.5700000003</v>
      </c>
      <c r="D13" s="321">
        <v>6945926.1600000001</v>
      </c>
      <c r="E13" s="317">
        <v>681509.16999999993</v>
      </c>
      <c r="F13" s="317">
        <v>1634528.46</v>
      </c>
      <c r="G13" s="318">
        <v>8192163.1800000006</v>
      </c>
    </row>
    <row r="14" spans="1:7">
      <c r="A14" s="315">
        <v>7</v>
      </c>
      <c r="B14" s="316" t="s">
        <v>466</v>
      </c>
      <c r="C14" s="317">
        <f t="shared" ref="C14:F14" si="1">SUM(C15:C16)</f>
        <v>162136569.25</v>
      </c>
      <c r="D14" s="317">
        <f t="shared" si="1"/>
        <v>190882010.54999992</v>
      </c>
      <c r="E14" s="317">
        <f t="shared" si="1"/>
        <v>51687902.310000002</v>
      </c>
      <c r="F14" s="317">
        <f t="shared" si="1"/>
        <v>5101433.6400000006</v>
      </c>
      <c r="G14" s="318">
        <f>SUM(G15:G16)</f>
        <v>93324838.859999985</v>
      </c>
    </row>
    <row r="15" spans="1:7" ht="51.75">
      <c r="A15" s="315">
        <v>8</v>
      </c>
      <c r="B15" s="319" t="s">
        <v>467</v>
      </c>
      <c r="C15" s="317">
        <v>118757334.34</v>
      </c>
      <c r="D15" s="321">
        <v>11245399.969999952</v>
      </c>
      <c r="E15" s="317">
        <v>1672529.77</v>
      </c>
      <c r="F15" s="317">
        <v>5101433.6400000006</v>
      </c>
      <c r="G15" s="318">
        <v>68388348.859999985</v>
      </c>
    </row>
    <row r="16" spans="1:7" ht="26.25">
      <c r="A16" s="315">
        <v>9</v>
      </c>
      <c r="B16" s="319" t="s">
        <v>468</v>
      </c>
      <c r="C16" s="317">
        <v>43379234.909999996</v>
      </c>
      <c r="D16" s="321">
        <v>179636610.57999998</v>
      </c>
      <c r="E16" s="317">
        <v>50015372.539999999</v>
      </c>
      <c r="F16" s="317">
        <v>0</v>
      </c>
      <c r="G16" s="318">
        <v>24936490</v>
      </c>
    </row>
    <row r="17" spans="1:7">
      <c r="A17" s="315">
        <v>10</v>
      </c>
      <c r="B17" s="316" t="s">
        <v>469</v>
      </c>
      <c r="C17" s="317">
        <v>0</v>
      </c>
      <c r="D17" s="321">
        <v>0</v>
      </c>
      <c r="E17" s="317">
        <v>0</v>
      </c>
      <c r="F17" s="317">
        <v>0</v>
      </c>
      <c r="G17" s="318">
        <v>0</v>
      </c>
    </row>
    <row r="18" spans="1:7">
      <c r="A18" s="315">
        <v>11</v>
      </c>
      <c r="B18" s="316" t="s">
        <v>89</v>
      </c>
      <c r="C18" s="317">
        <f>SUM(C19:C20)</f>
        <v>0</v>
      </c>
      <c r="D18" s="321">
        <f t="shared" ref="D18:G18" si="2">SUM(D19:D20)</f>
        <v>30851338.440000005</v>
      </c>
      <c r="E18" s="317">
        <f t="shared" si="2"/>
        <v>16794678.039999999</v>
      </c>
      <c r="F18" s="317">
        <f t="shared" si="2"/>
        <v>12805053.4</v>
      </c>
      <c r="G18" s="318">
        <f t="shared" si="2"/>
        <v>0</v>
      </c>
    </row>
    <row r="19" spans="1:7">
      <c r="A19" s="315">
        <v>12</v>
      </c>
      <c r="B19" s="319" t="s">
        <v>470</v>
      </c>
      <c r="C19" s="320"/>
      <c r="D19" s="321">
        <v>0</v>
      </c>
      <c r="E19" s="317">
        <v>0</v>
      </c>
      <c r="F19" s="317">
        <v>6402526.7000000002</v>
      </c>
      <c r="G19" s="318">
        <v>0</v>
      </c>
    </row>
    <row r="20" spans="1:7" ht="26.25">
      <c r="A20" s="315">
        <v>13</v>
      </c>
      <c r="B20" s="319" t="s">
        <v>471</v>
      </c>
      <c r="C20" s="317">
        <v>0</v>
      </c>
      <c r="D20" s="317">
        <v>30851338.440000005</v>
      </c>
      <c r="E20" s="317">
        <v>16794678.039999999</v>
      </c>
      <c r="F20" s="317">
        <v>6402526.7000000002</v>
      </c>
      <c r="G20" s="318">
        <v>0</v>
      </c>
    </row>
    <row r="21" spans="1:7">
      <c r="A21" s="322">
        <v>14</v>
      </c>
      <c r="B21" s="323" t="s">
        <v>472</v>
      </c>
      <c r="C21" s="320"/>
      <c r="D21" s="320"/>
      <c r="E21" s="320"/>
      <c r="F21" s="320"/>
      <c r="G21" s="324">
        <f>SUM(G8,G11,G14,G17,G18)</f>
        <v>547493765.5819999</v>
      </c>
    </row>
    <row r="22" spans="1:7">
      <c r="A22" s="325"/>
      <c r="B22" s="340" t="s">
        <v>473</v>
      </c>
      <c r="C22" s="326"/>
      <c r="D22" s="327"/>
      <c r="E22" s="326"/>
      <c r="F22" s="326"/>
      <c r="G22" s="328"/>
    </row>
    <row r="23" spans="1:7">
      <c r="A23" s="315">
        <v>15</v>
      </c>
      <c r="B23" s="316" t="s">
        <v>322</v>
      </c>
      <c r="C23" s="329">
        <v>264258203.03289178</v>
      </c>
      <c r="D23" s="330">
        <v>0</v>
      </c>
      <c r="E23" s="329">
        <v>0</v>
      </c>
      <c r="F23" s="329">
        <v>722548.141159066</v>
      </c>
      <c r="G23" s="318">
        <v>5244598.7353036562</v>
      </c>
    </row>
    <row r="24" spans="1:7">
      <c r="A24" s="315">
        <v>16</v>
      </c>
      <c r="B24" s="316" t="s">
        <v>474</v>
      </c>
      <c r="C24" s="317">
        <f>SUM(C25:C27,C29,C31)</f>
        <v>465726.48594913026</v>
      </c>
      <c r="D24" s="321">
        <f t="shared" ref="D24:G24" si="3">SUM(D25:D27,D29,D31)</f>
        <v>68402004.166295156</v>
      </c>
      <c r="E24" s="317">
        <f t="shared" si="3"/>
        <v>58172100.71987614</v>
      </c>
      <c r="F24" s="317">
        <f t="shared" si="3"/>
        <v>357695622.2973209</v>
      </c>
      <c r="G24" s="318">
        <f t="shared" si="3"/>
        <v>365688374.60740322</v>
      </c>
    </row>
    <row r="25" spans="1:7" ht="26.25">
      <c r="A25" s="315">
        <v>17</v>
      </c>
      <c r="B25" s="319" t="s">
        <v>475</v>
      </c>
      <c r="C25" s="317">
        <v>0</v>
      </c>
      <c r="D25" s="321">
        <v>0</v>
      </c>
      <c r="E25" s="317">
        <v>0</v>
      </c>
      <c r="F25" s="317">
        <v>0</v>
      </c>
      <c r="G25" s="318">
        <v>0</v>
      </c>
    </row>
    <row r="26" spans="1:7" ht="39">
      <c r="A26" s="315">
        <v>18</v>
      </c>
      <c r="B26" s="319" t="s">
        <v>476</v>
      </c>
      <c r="C26" s="317">
        <v>465726.48594913026</v>
      </c>
      <c r="D26" s="321">
        <v>9478747.7227850817</v>
      </c>
      <c r="E26" s="317">
        <v>13367325.122998541</v>
      </c>
      <c r="F26" s="317">
        <v>10718306.277847828</v>
      </c>
      <c r="G26" s="318">
        <v>18893639.970657229</v>
      </c>
    </row>
    <row r="27" spans="1:7">
      <c r="A27" s="315">
        <v>19</v>
      </c>
      <c r="B27" s="319" t="s">
        <v>477</v>
      </c>
      <c r="C27" s="317">
        <v>0</v>
      </c>
      <c r="D27" s="321">
        <v>48322834.501241632</v>
      </c>
      <c r="E27" s="317">
        <v>34779336.100211442</v>
      </c>
      <c r="F27" s="317">
        <v>184776437.50323889</v>
      </c>
      <c r="G27" s="318">
        <v>198611057.17847958</v>
      </c>
    </row>
    <row r="28" spans="1:7">
      <c r="A28" s="315">
        <v>20</v>
      </c>
      <c r="B28" s="331" t="s">
        <v>478</v>
      </c>
      <c r="C28" s="317">
        <v>0</v>
      </c>
      <c r="D28" s="321">
        <v>0</v>
      </c>
      <c r="E28" s="317">
        <v>0</v>
      </c>
      <c r="F28" s="317">
        <v>0</v>
      </c>
      <c r="G28" s="318">
        <v>0</v>
      </c>
    </row>
    <row r="29" spans="1:7">
      <c r="A29" s="315">
        <v>21</v>
      </c>
      <c r="B29" s="319" t="s">
        <v>479</v>
      </c>
      <c r="C29" s="317">
        <v>0</v>
      </c>
      <c r="D29" s="321">
        <v>10600421.942268444</v>
      </c>
      <c r="E29" s="317">
        <v>10025439.496666159</v>
      </c>
      <c r="F29" s="317">
        <v>161354595.33623418</v>
      </c>
      <c r="G29" s="318">
        <v>147464336.75526637</v>
      </c>
    </row>
    <row r="30" spans="1:7">
      <c r="A30" s="315">
        <v>22</v>
      </c>
      <c r="B30" s="331" t="s">
        <v>478</v>
      </c>
      <c r="C30" s="317">
        <v>0</v>
      </c>
      <c r="D30" s="321">
        <v>0</v>
      </c>
      <c r="E30" s="317">
        <v>0</v>
      </c>
      <c r="F30" s="317">
        <v>0</v>
      </c>
      <c r="G30" s="318">
        <v>0</v>
      </c>
    </row>
    <row r="31" spans="1:7" ht="26.25">
      <c r="A31" s="315">
        <v>23</v>
      </c>
      <c r="B31" s="319" t="s">
        <v>480</v>
      </c>
      <c r="C31" s="317">
        <v>0</v>
      </c>
      <c r="D31" s="321">
        <v>0</v>
      </c>
      <c r="E31" s="317">
        <v>0</v>
      </c>
      <c r="F31" s="317">
        <v>846283.17999999993</v>
      </c>
      <c r="G31" s="318">
        <v>719340.70299999998</v>
      </c>
    </row>
    <row r="32" spans="1:7">
      <c r="A32" s="315">
        <v>24</v>
      </c>
      <c r="B32" s="316" t="s">
        <v>481</v>
      </c>
      <c r="C32" s="317">
        <v>0</v>
      </c>
      <c r="D32" s="321">
        <v>0</v>
      </c>
      <c r="E32" s="317">
        <v>0</v>
      </c>
      <c r="F32" s="317">
        <v>0</v>
      </c>
      <c r="G32" s="318">
        <v>0</v>
      </c>
    </row>
    <row r="33" spans="1:7">
      <c r="A33" s="315">
        <v>25</v>
      </c>
      <c r="B33" s="316" t="s">
        <v>99</v>
      </c>
      <c r="C33" s="317">
        <f>SUM(C34:C35)</f>
        <v>29500278.840000004</v>
      </c>
      <c r="D33" s="317">
        <f>SUM(D34:D35)</f>
        <v>50316387.865021132</v>
      </c>
      <c r="E33" s="317">
        <f>SUM(E34:E35)</f>
        <v>7917431.331888061</v>
      </c>
      <c r="F33" s="317">
        <f>SUM(F34:F35)</f>
        <v>93249368.844019771</v>
      </c>
      <c r="G33" s="318">
        <f>SUM(G34:G35)</f>
        <v>150838203.18747431</v>
      </c>
    </row>
    <row r="34" spans="1:7">
      <c r="A34" s="315">
        <v>26</v>
      </c>
      <c r="B34" s="319" t="s">
        <v>482</v>
      </c>
      <c r="C34" s="320"/>
      <c r="D34" s="321">
        <v>31230</v>
      </c>
      <c r="E34" s="317">
        <v>0</v>
      </c>
      <c r="F34" s="317">
        <v>0</v>
      </c>
      <c r="G34" s="318">
        <v>31230</v>
      </c>
    </row>
    <row r="35" spans="1:7">
      <c r="A35" s="315">
        <v>27</v>
      </c>
      <c r="B35" s="319" t="s">
        <v>483</v>
      </c>
      <c r="C35" s="317">
        <v>29500278.840000004</v>
      </c>
      <c r="D35" s="321">
        <v>50285157.865021132</v>
      </c>
      <c r="E35" s="317">
        <v>7917431.331888061</v>
      </c>
      <c r="F35" s="317">
        <v>93249368.844019771</v>
      </c>
      <c r="G35" s="318">
        <v>150806973.18747431</v>
      </c>
    </row>
    <row r="36" spans="1:7">
      <c r="A36" s="315">
        <v>28</v>
      </c>
      <c r="B36" s="316" t="s">
        <v>484</v>
      </c>
      <c r="C36" s="317">
        <v>31120393.510000002</v>
      </c>
      <c r="D36" s="321">
        <v>3946082.2099999995</v>
      </c>
      <c r="E36" s="317">
        <v>45113.26</v>
      </c>
      <c r="F36" s="317">
        <v>2350925.0099999998</v>
      </c>
      <c r="G36" s="318">
        <v>2507056.8404999999</v>
      </c>
    </row>
    <row r="37" spans="1:7">
      <c r="A37" s="322">
        <v>29</v>
      </c>
      <c r="B37" s="323" t="s">
        <v>485</v>
      </c>
      <c r="C37" s="320"/>
      <c r="D37" s="320"/>
      <c r="E37" s="320"/>
      <c r="F37" s="320"/>
      <c r="G37" s="324">
        <f>SUM(G23:G24,G32:G33,G36)</f>
        <v>524278233.37068117</v>
      </c>
    </row>
    <row r="38" spans="1:7">
      <c r="A38" s="311"/>
      <c r="B38" s="332"/>
      <c r="C38" s="333"/>
      <c r="D38" s="333"/>
      <c r="E38" s="333"/>
      <c r="F38" s="333"/>
      <c r="G38" s="334"/>
    </row>
    <row r="39" spans="1:7" ht="15.75" thickBot="1">
      <c r="A39" s="335">
        <v>30</v>
      </c>
      <c r="B39" s="336" t="s">
        <v>453</v>
      </c>
      <c r="C39" s="214"/>
      <c r="D39" s="197"/>
      <c r="E39" s="197"/>
      <c r="F39" s="337"/>
      <c r="G39" s="338">
        <f>IFERROR(G21/G37,0)</f>
        <v>1.0442809385048504</v>
      </c>
    </row>
    <row r="42" spans="1:7" ht="39">
      <c r="B42" s="22" t="s">
        <v>486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51"/>
  <sheetViews>
    <sheetView zoomScale="63" zoomScaleNormal="63" workbookViewId="0">
      <pane xSplit="1" ySplit="5" topLeftCell="B6" activePane="bottomRight" state="frozen"/>
      <selection activeCell="G31" sqref="G31"/>
      <selection pane="topRight" activeCell="G31" sqref="G31"/>
      <selection pane="bottomLeft" activeCell="G31" sqref="G31"/>
      <selection pane="bottomRight" activeCell="C36" sqref="B36:C36"/>
    </sheetView>
  </sheetViews>
  <sheetFormatPr defaultRowHeight="15.75"/>
  <cols>
    <col min="1" max="1" width="9.5703125" style="18" bestFit="1" customWidth="1"/>
    <col min="2" max="2" width="88.42578125" style="15" customWidth="1"/>
    <col min="3" max="3" width="12.7109375" style="15" customWidth="1"/>
    <col min="4" max="4" width="12.7109375" style="2" customWidth="1"/>
    <col min="5" max="5" width="14" style="2" bestFit="1" customWidth="1"/>
    <col min="6" max="6" width="12.7109375" style="2" customWidth="1"/>
    <col min="7" max="7" width="13.28515625" style="2" bestFit="1" customWidth="1"/>
    <col min="8" max="8" width="6.7109375" customWidth="1"/>
    <col min="9" max="9" width="14.42578125" bestFit="1" customWidth="1"/>
    <col min="10" max="10" width="15.85546875" bestFit="1" customWidth="1"/>
    <col min="11" max="12" width="14.42578125" bestFit="1" customWidth="1"/>
    <col min="13" max="13" width="6.7109375" customWidth="1"/>
  </cols>
  <sheetData>
    <row r="1" spans="1:12">
      <c r="A1" s="16" t="s">
        <v>108</v>
      </c>
      <c r="B1" s="287" t="str">
        <f>Info!C2</f>
        <v>სს "ხალიკ ბანკი საქართველო"</v>
      </c>
    </row>
    <row r="2" spans="1:12">
      <c r="A2" s="16" t="s">
        <v>109</v>
      </c>
      <c r="B2" s="303">
        <v>45016</v>
      </c>
      <c r="C2" s="28"/>
      <c r="D2" s="17"/>
      <c r="E2" s="17"/>
      <c r="F2" s="17"/>
      <c r="G2" s="17"/>
      <c r="H2" s="1"/>
    </row>
    <row r="3" spans="1:12" ht="16.5" thickBot="1">
      <c r="A3" s="16"/>
      <c r="C3" s="28"/>
      <c r="D3" s="17"/>
      <c r="E3" s="17"/>
      <c r="F3" s="17"/>
      <c r="G3" s="17"/>
      <c r="H3" s="1"/>
    </row>
    <row r="4" spans="1:12" ht="16.5" thickBot="1">
      <c r="A4" s="39" t="s">
        <v>252</v>
      </c>
      <c r="B4" s="141" t="s">
        <v>139</v>
      </c>
      <c r="C4" s="142"/>
      <c r="D4" s="772" t="s">
        <v>936</v>
      </c>
      <c r="E4" s="773"/>
      <c r="F4" s="773"/>
      <c r="G4" s="774"/>
      <c r="H4" s="1"/>
      <c r="I4" s="775" t="s">
        <v>937</v>
      </c>
      <c r="J4" s="776"/>
      <c r="K4" s="776"/>
      <c r="L4" s="777"/>
    </row>
    <row r="5" spans="1:12" ht="15">
      <c r="A5" s="183" t="s">
        <v>25</v>
      </c>
      <c r="B5" s="184"/>
      <c r="C5" s="301" t="str">
        <f>INT((MONTH($B$2))/3)&amp;"Q"&amp;"-"&amp;YEAR($B$2)</f>
        <v>1Q-2023</v>
      </c>
      <c r="D5" s="301" t="str">
        <f>IF(INT(MONTH($B$2))=3, "4"&amp;"Q"&amp;"-"&amp;YEAR($B$2)-1, IF(INT(MONTH($B$2))=6, "1"&amp;"Q"&amp;"-"&amp;YEAR($B$2), IF(INT(MONTH($B$2))=9, "2"&amp;"Q"&amp;"-"&amp;YEAR($B$2),IF(INT(MONTH($B$2))=12, "3"&amp;"Q"&amp;"-"&amp;YEAR($B$2), 0))))</f>
        <v>4Q-2022</v>
      </c>
      <c r="E5" s="301" t="str">
        <f>IF(INT(MONTH($B$2))=3, "3"&amp;"Q"&amp;"-"&amp;YEAR($B$2)-1, IF(INT(MONTH($B$2))=6, "4"&amp;"Q"&amp;"-"&amp;YEAR($B$2)-1, IF(INT(MONTH($B$2))=9, "1"&amp;"Q"&amp;"-"&amp;YEAR($B$2),IF(INT(MONTH($B$2))=12, "2"&amp;"Q"&amp;"-"&amp;YEAR($B$2), 0))))</f>
        <v>3Q-2022</v>
      </c>
      <c r="F5" s="301" t="str">
        <f>IF(INT(MONTH($B$2))=3, "2"&amp;"Q"&amp;"-"&amp;YEAR($B$2)-1, IF(INT(MONTH($B$2))=6, "3"&amp;"Q"&amp;"-"&amp;YEAR($B$2)-1, IF(INT(MONTH($B$2))=9, "4"&amp;"Q"&amp;"-"&amp;YEAR($B$2)-1,IF(INT(MONTH($B$2))=12, "1"&amp;"Q"&amp;"-"&amp;YEAR($B$2), 0))))</f>
        <v>2Q-2022</v>
      </c>
      <c r="G5" s="302" t="str">
        <f>IF(INT(MONTH($B$2))=3, "1"&amp;"Q"&amp;"-"&amp;YEAR($B$2)-1, IF(INT(MONTH($B$2))=6, "2"&amp;"Q"&amp;"-"&amp;YEAR($B$2)-1, IF(INT(MONTH($B$2))=9, "3"&amp;"Q"&amp;"-"&amp;YEAR($B$2)-1,IF(INT(MONTH($B$2))=12, "4"&amp;"Q"&amp;"-"&amp;YEAR($B$2)-1, 0))))</f>
        <v>1Q-2022</v>
      </c>
      <c r="I5" s="573" t="str">
        <f>D5</f>
        <v>4Q-2022</v>
      </c>
      <c r="J5" s="301" t="str">
        <f t="shared" ref="J5:L5" si="0">E5</f>
        <v>3Q-2022</v>
      </c>
      <c r="K5" s="301" t="str">
        <f t="shared" si="0"/>
        <v>2Q-2022</v>
      </c>
      <c r="L5" s="302" t="str">
        <f t="shared" si="0"/>
        <v>1Q-2022</v>
      </c>
    </row>
    <row r="6" spans="1:12" ht="15">
      <c r="A6" s="595"/>
      <c r="B6" s="596" t="s">
        <v>106</v>
      </c>
      <c r="C6" s="185"/>
      <c r="D6" s="185"/>
      <c r="E6" s="185"/>
      <c r="F6" s="185"/>
      <c r="G6" s="186"/>
      <c r="I6" s="574"/>
      <c r="J6" s="185"/>
      <c r="K6" s="185"/>
      <c r="L6" s="186"/>
    </row>
    <row r="7" spans="1:12" ht="15">
      <c r="A7" s="595"/>
      <c r="B7" s="597" t="s">
        <v>110</v>
      </c>
      <c r="C7" s="185"/>
      <c r="D7" s="185"/>
      <c r="E7" s="185"/>
      <c r="F7" s="185"/>
      <c r="G7" s="186"/>
      <c r="I7" s="574"/>
      <c r="J7" s="185"/>
      <c r="K7" s="185"/>
      <c r="L7" s="186"/>
    </row>
    <row r="8" spans="1:12" ht="15">
      <c r="A8" s="598">
        <v>1</v>
      </c>
      <c r="B8" s="599" t="s">
        <v>22</v>
      </c>
      <c r="C8" s="600">
        <v>154662010.89000002</v>
      </c>
      <c r="D8" s="600">
        <v>148575234.75891653</v>
      </c>
      <c r="E8" s="600">
        <v>148500023.19999993</v>
      </c>
      <c r="F8" s="600">
        <v>143410823.49999997</v>
      </c>
      <c r="G8" s="601">
        <v>141384306.80999997</v>
      </c>
      <c r="H8" s="582"/>
      <c r="I8" s="617">
        <v>119720474</v>
      </c>
      <c r="J8" s="600">
        <v>119619277</v>
      </c>
      <c r="K8" s="600">
        <v>114457601</v>
      </c>
      <c r="L8" s="601">
        <v>114273683.11</v>
      </c>
    </row>
    <row r="9" spans="1:12" ht="15">
      <c r="A9" s="598">
        <v>2</v>
      </c>
      <c r="B9" s="599" t="s">
        <v>86</v>
      </c>
      <c r="C9" s="600">
        <v>154662010.89000002</v>
      </c>
      <c r="D9" s="600">
        <v>148575234.75891653</v>
      </c>
      <c r="E9" s="600">
        <v>148500023.19999993</v>
      </c>
      <c r="F9" s="600">
        <v>143410823.49999997</v>
      </c>
      <c r="G9" s="601">
        <v>141384306.80999997</v>
      </c>
      <c r="H9" s="582"/>
      <c r="I9" s="617">
        <v>119720474</v>
      </c>
      <c r="J9" s="600">
        <v>119619277</v>
      </c>
      <c r="K9" s="600">
        <v>114457601</v>
      </c>
      <c r="L9" s="601">
        <v>114273683.11</v>
      </c>
    </row>
    <row r="10" spans="1:12" ht="15">
      <c r="A10" s="598">
        <v>3</v>
      </c>
      <c r="B10" s="599" t="s">
        <v>85</v>
      </c>
      <c r="C10" s="600">
        <v>180333221.39000002</v>
      </c>
      <c r="D10" s="600">
        <v>175666162.25891653</v>
      </c>
      <c r="E10" s="600">
        <v>176922903.19999993</v>
      </c>
      <c r="F10" s="600">
        <v>172773045.99999997</v>
      </c>
      <c r="G10" s="601">
        <v>172478715.93999997</v>
      </c>
      <c r="H10" s="582"/>
      <c r="I10" s="617">
        <v>157190722.72</v>
      </c>
      <c r="J10" s="600">
        <v>157844186.92000002</v>
      </c>
      <c r="K10" s="600">
        <v>153879790.56</v>
      </c>
      <c r="L10" s="601">
        <v>156185751.75633252</v>
      </c>
    </row>
    <row r="11" spans="1:12" ht="15">
      <c r="A11" s="598">
        <v>4</v>
      </c>
      <c r="B11" s="599" t="s">
        <v>445</v>
      </c>
      <c r="C11" s="600">
        <v>104735918.01004322</v>
      </c>
      <c r="D11" s="600">
        <v>97273190.152069837</v>
      </c>
      <c r="E11" s="600">
        <v>109858365.89572333</v>
      </c>
      <c r="F11" s="600">
        <v>102848693.04193601</v>
      </c>
      <c r="G11" s="601">
        <v>94696633.565353155</v>
      </c>
      <c r="H11" s="582"/>
      <c r="I11" s="617">
        <v>62394424.10066653</v>
      </c>
      <c r="J11" s="600">
        <v>66714681.570645191</v>
      </c>
      <c r="K11" s="600">
        <v>60315975.857173987</v>
      </c>
      <c r="L11" s="601">
        <v>63291119.264022753</v>
      </c>
    </row>
    <row r="12" spans="1:12" ht="15">
      <c r="A12" s="598">
        <v>5</v>
      </c>
      <c r="B12" s="599" t="s">
        <v>446</v>
      </c>
      <c r="C12" s="600">
        <v>130948593.5829341</v>
      </c>
      <c r="D12" s="600">
        <v>118555007.06240892</v>
      </c>
      <c r="E12" s="600">
        <v>132347337.37951653</v>
      </c>
      <c r="F12" s="600">
        <v>123604995.24038997</v>
      </c>
      <c r="G12" s="601">
        <v>114188571.00493135</v>
      </c>
      <c r="H12" s="582"/>
      <c r="I12" s="617">
        <v>83219398.220006332</v>
      </c>
      <c r="J12" s="600">
        <v>88978404.580899194</v>
      </c>
      <c r="K12" s="600">
        <v>80449290.444606692</v>
      </c>
      <c r="L12" s="601">
        <v>84419405.606022686</v>
      </c>
    </row>
    <row r="13" spans="1:12" ht="15">
      <c r="A13" s="598">
        <v>6</v>
      </c>
      <c r="B13" s="599" t="s">
        <v>447</v>
      </c>
      <c r="C13" s="600">
        <v>165671985.85872945</v>
      </c>
      <c r="D13" s="600">
        <v>154240988.35005617</v>
      </c>
      <c r="E13" s="600">
        <v>169702422.16655996</v>
      </c>
      <c r="F13" s="600">
        <v>158237918.13187984</v>
      </c>
      <c r="G13" s="601">
        <v>157594672.22652882</v>
      </c>
      <c r="H13" s="582"/>
      <c r="I13" s="617">
        <v>118186973.40313686</v>
      </c>
      <c r="J13" s="600">
        <v>126303914.61367115</v>
      </c>
      <c r="K13" s="600">
        <v>114090229.60220805</v>
      </c>
      <c r="L13" s="601">
        <v>119779500.66489604</v>
      </c>
    </row>
    <row r="14" spans="1:12" ht="15">
      <c r="A14" s="595"/>
      <c r="B14" s="596" t="s">
        <v>449</v>
      </c>
      <c r="C14" s="583"/>
      <c r="D14" s="583"/>
      <c r="E14" s="583"/>
      <c r="F14" s="583"/>
      <c r="G14" s="584"/>
      <c r="H14" s="582"/>
      <c r="I14" s="585"/>
      <c r="J14" s="583"/>
      <c r="K14" s="583"/>
      <c r="L14" s="584"/>
    </row>
    <row r="15" spans="1:12" ht="21.95" customHeight="1">
      <c r="A15" s="598">
        <v>7</v>
      </c>
      <c r="B15" s="599" t="s">
        <v>448</v>
      </c>
      <c r="C15" s="600">
        <v>885512783.5678575</v>
      </c>
      <c r="D15" s="600">
        <v>941589922.95686376</v>
      </c>
      <c r="E15" s="600">
        <v>1024712929.8261051</v>
      </c>
      <c r="F15" s="600">
        <v>919774594.92592549</v>
      </c>
      <c r="G15" s="601">
        <v>923503363.38401854</v>
      </c>
      <c r="H15" s="582"/>
      <c r="I15" s="617">
        <v>924978359.81925428</v>
      </c>
      <c r="J15" s="600">
        <v>1004061992.5786666</v>
      </c>
      <c r="K15" s="600">
        <v>894636175.53499377</v>
      </c>
      <c r="L15" s="601">
        <v>928800731.45242</v>
      </c>
    </row>
    <row r="16" spans="1:12" ht="15">
      <c r="A16" s="595"/>
      <c r="B16" s="596" t="s">
        <v>452</v>
      </c>
      <c r="C16" s="185"/>
      <c r="D16" s="185"/>
      <c r="E16" s="185"/>
      <c r="F16" s="185"/>
      <c r="G16" s="186"/>
      <c r="I16" s="574"/>
      <c r="J16" s="185"/>
      <c r="K16" s="185"/>
      <c r="L16" s="186"/>
    </row>
    <row r="17" spans="1:12" s="3" customFormat="1" ht="15">
      <c r="A17" s="598"/>
      <c r="B17" s="597" t="s">
        <v>435</v>
      </c>
      <c r="C17" s="185"/>
      <c r="D17" s="185"/>
      <c r="E17" s="185"/>
      <c r="F17" s="185"/>
      <c r="G17" s="186"/>
      <c r="I17" s="574"/>
      <c r="J17" s="185"/>
      <c r="K17" s="185"/>
      <c r="L17" s="186"/>
    </row>
    <row r="18" spans="1:12" ht="15">
      <c r="A18" s="602">
        <v>8</v>
      </c>
      <c r="B18" s="603" t="s">
        <v>443</v>
      </c>
      <c r="C18" s="604">
        <v>0.17465813454080772</v>
      </c>
      <c r="D18" s="604">
        <v>0.15779187004502709</v>
      </c>
      <c r="E18" s="604">
        <v>0.14491865856050098</v>
      </c>
      <c r="F18" s="604">
        <v>0.15591953103635095</v>
      </c>
      <c r="G18" s="605">
        <v>0.15309560572895112</v>
      </c>
      <c r="H18" s="586"/>
      <c r="I18" s="618">
        <v>0.12943056746040418</v>
      </c>
      <c r="J18" s="604">
        <v>0.11913535009206917</v>
      </c>
      <c r="K18" s="604">
        <v>0.12793759533762894</v>
      </c>
      <c r="L18" s="605">
        <v>0.12303358432039944</v>
      </c>
    </row>
    <row r="19" spans="1:12" ht="15" customHeight="1">
      <c r="A19" s="602">
        <v>9</v>
      </c>
      <c r="B19" s="603" t="s">
        <v>442</v>
      </c>
      <c r="C19" s="604">
        <v>0.17465813454080772</v>
      </c>
      <c r="D19" s="604">
        <v>0.15779187004502709</v>
      </c>
      <c r="E19" s="604">
        <v>0.14491865856050098</v>
      </c>
      <c r="F19" s="604">
        <v>0.15591953103635095</v>
      </c>
      <c r="G19" s="605">
        <v>0.15309560572895112</v>
      </c>
      <c r="H19" s="586"/>
      <c r="I19" s="618">
        <v>0.12943056746040418</v>
      </c>
      <c r="J19" s="604">
        <v>0.11913535009206917</v>
      </c>
      <c r="K19" s="604">
        <v>0.12793759533762894</v>
      </c>
      <c r="L19" s="605">
        <v>0.12303358432039944</v>
      </c>
    </row>
    <row r="20" spans="1:12" ht="15">
      <c r="A20" s="602">
        <v>10</v>
      </c>
      <c r="B20" s="603" t="s">
        <v>444</v>
      </c>
      <c r="C20" s="604">
        <v>0.20364835464420028</v>
      </c>
      <c r="D20" s="604">
        <v>0.18656334140373354</v>
      </c>
      <c r="E20" s="604">
        <v>0.17265606595793023</v>
      </c>
      <c r="F20" s="604">
        <v>0.18784281165529945</v>
      </c>
      <c r="G20" s="605">
        <v>0.18676566082876137</v>
      </c>
      <c r="H20" s="586"/>
      <c r="I20" s="618">
        <v>0.16993989216214303</v>
      </c>
      <c r="J20" s="604">
        <v>0.15720561886285442</v>
      </c>
      <c r="K20" s="604">
        <v>0.17200264729735487</v>
      </c>
      <c r="L20" s="605">
        <v>0.16815851502624865</v>
      </c>
    </row>
    <row r="21" spans="1:12" ht="15">
      <c r="A21" s="602">
        <v>11</v>
      </c>
      <c r="B21" s="599" t="s">
        <v>445</v>
      </c>
      <c r="C21" s="604">
        <v>0.11827713834694428</v>
      </c>
      <c r="D21" s="604">
        <v>0.10330738231204087</v>
      </c>
      <c r="E21" s="604">
        <v>0.10720891939400667</v>
      </c>
      <c r="F21" s="604">
        <v>0.11181945403723505</v>
      </c>
      <c r="G21" s="605">
        <v>0.1025406482747975</v>
      </c>
      <c r="H21" s="586"/>
      <c r="I21" s="618">
        <v>6.7455009555962731E-2</v>
      </c>
      <c r="J21" s="604">
        <v>6.6444783353771061E-2</v>
      </c>
      <c r="K21" s="604">
        <v>6.7419558370870644E-2</v>
      </c>
      <c r="L21" s="605">
        <v>6.8142839600320651E-2</v>
      </c>
    </row>
    <row r="22" spans="1:12" ht="15">
      <c r="A22" s="602">
        <v>12</v>
      </c>
      <c r="B22" s="599" t="s">
        <v>446</v>
      </c>
      <c r="C22" s="604">
        <v>0.14787882909529945</v>
      </c>
      <c r="D22" s="604">
        <v>0.12590938387500158</v>
      </c>
      <c r="E22" s="604">
        <v>0.12915552593054136</v>
      </c>
      <c r="F22" s="604">
        <v>0.1343861810516136</v>
      </c>
      <c r="G22" s="605">
        <v>0.12364716310995019</v>
      </c>
      <c r="H22" s="586"/>
      <c r="I22" s="618">
        <v>8.9969021800972562E-2</v>
      </c>
      <c r="J22" s="604">
        <v>8.8618437146875562E-2</v>
      </c>
      <c r="K22" s="604">
        <v>8.9924030175169131E-2</v>
      </c>
      <c r="L22" s="605">
        <v>9.0890761330485959E-2</v>
      </c>
    </row>
    <row r="23" spans="1:12" ht="15">
      <c r="A23" s="602">
        <v>13</v>
      </c>
      <c r="B23" s="599" t="s">
        <v>447</v>
      </c>
      <c r="C23" s="604">
        <v>0.18709158007997734</v>
      </c>
      <c r="D23" s="604">
        <v>0.16380908991219342</v>
      </c>
      <c r="E23" s="604">
        <v>0.16560972075892383</v>
      </c>
      <c r="F23" s="604">
        <v>0.17203988782123691</v>
      </c>
      <c r="G23" s="605">
        <v>0.17064872579245446</v>
      </c>
      <c r="H23" s="586"/>
      <c r="I23" s="618">
        <v>0.12777269019161835</v>
      </c>
      <c r="J23" s="604">
        <v>0.12579294460623203</v>
      </c>
      <c r="K23" s="604">
        <v>0.12752695757466093</v>
      </c>
      <c r="L23" s="605">
        <v>0.12896146246309456</v>
      </c>
    </row>
    <row r="24" spans="1:12" ht="15">
      <c r="A24" s="595"/>
      <c r="B24" s="596" t="s">
        <v>6</v>
      </c>
      <c r="C24" s="185"/>
      <c r="D24" s="185"/>
      <c r="E24" s="185"/>
      <c r="F24" s="185"/>
      <c r="G24" s="186"/>
      <c r="I24" s="574"/>
      <c r="J24" s="185"/>
      <c r="K24" s="185"/>
      <c r="L24" s="186"/>
    </row>
    <row r="25" spans="1:12" ht="15" customHeight="1">
      <c r="A25" s="606">
        <v>14</v>
      </c>
      <c r="B25" s="607" t="s">
        <v>7</v>
      </c>
      <c r="C25" s="604">
        <v>6.6773752346665549E-2</v>
      </c>
      <c r="D25" s="604">
        <v>6.6564549360966382E-2</v>
      </c>
      <c r="E25" s="604">
        <v>6.6469264554670629E-2</v>
      </c>
      <c r="F25" s="604">
        <v>6.746859563915647E-2</v>
      </c>
      <c r="G25" s="605">
        <v>6.7305323209082668E-2</v>
      </c>
      <c r="H25" s="586"/>
      <c r="I25" s="618">
        <v>6.8759858831992163E-2</v>
      </c>
      <c r="J25" s="604">
        <v>6.8318024579078082E-2</v>
      </c>
      <c r="K25" s="604">
        <v>6.7888174239845875E-2</v>
      </c>
      <c r="L25" s="605">
        <v>6.785767502684989E-2</v>
      </c>
    </row>
    <row r="26" spans="1:12" ht="15">
      <c r="A26" s="606">
        <v>15</v>
      </c>
      <c r="B26" s="607" t="s">
        <v>8</v>
      </c>
      <c r="C26" s="604">
        <v>3.1774973087612943E-2</v>
      </c>
      <c r="D26" s="604">
        <v>3.1139000604765595E-2</v>
      </c>
      <c r="E26" s="604">
        <v>3.1510510446320326E-2</v>
      </c>
      <c r="F26" s="604">
        <v>3.2415936113588686E-2</v>
      </c>
      <c r="G26" s="605">
        <v>3.3918929523695039E-2</v>
      </c>
      <c r="H26" s="586"/>
      <c r="I26" s="618">
        <v>3.1824825801251143E-2</v>
      </c>
      <c r="J26" s="604">
        <v>3.2173035837006439E-2</v>
      </c>
      <c r="K26" s="604">
        <v>3.307384785746588E-2</v>
      </c>
      <c r="L26" s="605">
        <v>3.4561277509920885E-2</v>
      </c>
    </row>
    <row r="27" spans="1:12" ht="15">
      <c r="A27" s="606">
        <v>16</v>
      </c>
      <c r="B27" s="607" t="s">
        <v>9</v>
      </c>
      <c r="C27" s="604">
        <v>2.4193137176586884E-2</v>
      </c>
      <c r="D27" s="604">
        <v>2.115112871862012E-2</v>
      </c>
      <c r="E27" s="604">
        <v>2.1784147488640073E-2</v>
      </c>
      <c r="F27" s="604">
        <v>2.1012149592249438E-2</v>
      </c>
      <c r="G27" s="605">
        <v>1.4919737579286583E-2</v>
      </c>
      <c r="H27" s="586"/>
      <c r="I27" s="618">
        <v>2.0593850394013073E-2</v>
      </c>
      <c r="J27" s="604">
        <v>2.2097022808048997E-2</v>
      </c>
      <c r="K27" s="604">
        <v>1.9927345818298199E-2</v>
      </c>
      <c r="L27" s="605">
        <v>1.3914228457733751E-2</v>
      </c>
    </row>
    <row r="28" spans="1:12" ht="15">
      <c r="A28" s="606">
        <v>17</v>
      </c>
      <c r="B28" s="607" t="s">
        <v>140</v>
      </c>
      <c r="C28" s="604">
        <v>3.4998779259052613E-2</v>
      </c>
      <c r="D28" s="604">
        <v>3.5425548756200791E-2</v>
      </c>
      <c r="E28" s="604">
        <v>3.4958754108350303E-2</v>
      </c>
      <c r="F28" s="604">
        <v>3.5052659525567784E-2</v>
      </c>
      <c r="G28" s="605">
        <v>3.3386393685387629E-2</v>
      </c>
      <c r="H28" s="586"/>
      <c r="I28" s="618">
        <v>3.693503303074102E-2</v>
      </c>
      <c r="J28" s="604">
        <v>3.614498874207165E-2</v>
      </c>
      <c r="K28" s="604">
        <v>3.4814326382379995E-2</v>
      </c>
      <c r="L28" s="605">
        <v>3.3296397516929005E-2</v>
      </c>
    </row>
    <row r="29" spans="1:12" ht="15">
      <c r="A29" s="606">
        <v>18</v>
      </c>
      <c r="B29" s="607" t="s">
        <v>10</v>
      </c>
      <c r="C29" s="604">
        <v>2.6124298442681323E-2</v>
      </c>
      <c r="D29" s="604">
        <v>1.4925864873699892E-2</v>
      </c>
      <c r="E29" s="604">
        <v>1.889437242273535E-2</v>
      </c>
      <c r="F29" s="604">
        <v>1.8161787803537943E-2</v>
      </c>
      <c r="G29" s="605">
        <v>1.9301466451878642E-2</v>
      </c>
      <c r="H29" s="586"/>
      <c r="I29" s="618">
        <v>1.0688228035608177E-2</v>
      </c>
      <c r="J29" s="604">
        <v>1.3186249243106414E-2</v>
      </c>
      <c r="K29" s="604">
        <v>9.1152516603171044E-3</v>
      </c>
      <c r="L29" s="605">
        <v>1.6741602076584976E-2</v>
      </c>
    </row>
    <row r="30" spans="1:12" ht="15">
      <c r="A30" s="606">
        <v>19</v>
      </c>
      <c r="B30" s="607" t="s">
        <v>11</v>
      </c>
      <c r="C30" s="604">
        <v>0.16102296300689298</v>
      </c>
      <c r="D30" s="604">
        <v>9.6493122337917819E-2</v>
      </c>
      <c r="E30" s="604">
        <v>0.12442387902283959</v>
      </c>
      <c r="F30" s="604">
        <v>0.12081343885350639</v>
      </c>
      <c r="G30" s="605">
        <v>0.13348332377943348</v>
      </c>
      <c r="H30" s="586"/>
      <c r="I30" s="618">
        <v>8.1932747603129671E-2</v>
      </c>
      <c r="J30" s="604">
        <v>0.10289788324475796</v>
      </c>
      <c r="K30" s="604">
        <v>7.168769602786601E-2</v>
      </c>
      <c r="L30" s="605">
        <v>0.13658369651629262</v>
      </c>
    </row>
    <row r="31" spans="1:12" ht="15">
      <c r="A31" s="595"/>
      <c r="B31" s="596" t="s">
        <v>12</v>
      </c>
      <c r="C31" s="185"/>
      <c r="D31" s="185"/>
      <c r="E31" s="185"/>
      <c r="F31" s="185"/>
      <c r="G31" s="186"/>
      <c r="I31" s="574"/>
      <c r="J31" s="185"/>
      <c r="K31" s="185"/>
      <c r="L31" s="186"/>
    </row>
    <row r="32" spans="1:12" ht="15">
      <c r="A32" s="606">
        <v>20</v>
      </c>
      <c r="B32" s="607" t="s">
        <v>13</v>
      </c>
      <c r="C32" s="604">
        <v>0.11715811191931846</v>
      </c>
      <c r="D32" s="604">
        <v>0.12404384060873</v>
      </c>
      <c r="E32" s="604">
        <v>0.15348505723312802</v>
      </c>
      <c r="F32" s="604">
        <v>0.14170415524106367</v>
      </c>
      <c r="G32" s="605">
        <v>0.10454744760407654</v>
      </c>
      <c r="H32" s="586"/>
      <c r="I32" s="618">
        <v>9.1037343371470236E-2</v>
      </c>
      <c r="J32" s="604">
        <v>9.6717209265753529E-2</v>
      </c>
      <c r="K32" s="604">
        <v>9.3380813959259401E-2</v>
      </c>
      <c r="L32" s="605">
        <v>7.5341586270082694E-2</v>
      </c>
    </row>
    <row r="33" spans="1:12" ht="15" customHeight="1">
      <c r="A33" s="606">
        <v>21</v>
      </c>
      <c r="B33" s="607" t="s">
        <v>958</v>
      </c>
      <c r="C33" s="604">
        <v>2.6759039285496028E-2</v>
      </c>
      <c r="D33" s="604">
        <v>2.7459002874646705E-2</v>
      </c>
      <c r="E33" s="604">
        <v>2.8598080240014628E-2</v>
      </c>
      <c r="F33" s="604">
        <v>2.9139904892513349E-2</v>
      </c>
      <c r="G33" s="605">
        <v>2.7924227149588976E-2</v>
      </c>
      <c r="H33" s="586"/>
      <c r="I33" s="618">
        <v>5.8704057823976363E-2</v>
      </c>
      <c r="J33" s="604">
        <v>6.2057020890608397E-2</v>
      </c>
      <c r="K33" s="604">
        <v>6.0996776949993683E-2</v>
      </c>
      <c r="L33" s="605">
        <v>5.3179188207088342E-2</v>
      </c>
    </row>
    <row r="34" spans="1:12" ht="15">
      <c r="A34" s="606">
        <v>22</v>
      </c>
      <c r="B34" s="607" t="s">
        <v>14</v>
      </c>
      <c r="C34" s="604">
        <v>0.70064338903627277</v>
      </c>
      <c r="D34" s="604">
        <v>0.68812561253049531</v>
      </c>
      <c r="E34" s="604">
        <v>0.67419474230238663</v>
      </c>
      <c r="F34" s="604">
        <v>0.70676314939122209</v>
      </c>
      <c r="G34" s="605">
        <v>0.72055443535725594</v>
      </c>
      <c r="H34" s="586"/>
      <c r="I34" s="618">
        <v>0.68860585532318241</v>
      </c>
      <c r="J34" s="604">
        <v>0.67416296856762303</v>
      </c>
      <c r="K34" s="604">
        <v>0.70669036792633155</v>
      </c>
      <c r="L34" s="605">
        <v>0.72093964072043371</v>
      </c>
    </row>
    <row r="35" spans="1:12" ht="15" customHeight="1">
      <c r="A35" s="606">
        <v>23</v>
      </c>
      <c r="B35" s="607" t="s">
        <v>15</v>
      </c>
      <c r="C35" s="604">
        <v>0.65576702438625056</v>
      </c>
      <c r="D35" s="604">
        <v>0.66149900943179285</v>
      </c>
      <c r="E35" s="604">
        <v>0.69655331210621174</v>
      </c>
      <c r="F35" s="604">
        <v>0.6728670456514565</v>
      </c>
      <c r="G35" s="605">
        <v>0.66745675852542186</v>
      </c>
      <c r="H35" s="586"/>
      <c r="I35" s="618">
        <v>0.66178494505876917</v>
      </c>
      <c r="J35" s="604">
        <v>0.69866729208964817</v>
      </c>
      <c r="K35" s="604">
        <v>0.67412315106717835</v>
      </c>
      <c r="L35" s="605">
        <v>0.668146934833866</v>
      </c>
    </row>
    <row r="36" spans="1:12" ht="15">
      <c r="A36" s="606">
        <v>24</v>
      </c>
      <c r="B36" s="607" t="s">
        <v>16</v>
      </c>
      <c r="C36" s="604">
        <v>-0.15439606905384137</v>
      </c>
      <c r="D36" s="604">
        <v>-0.1152383206115999</v>
      </c>
      <c r="E36" s="604">
        <v>1.7421657602824783E-2</v>
      </c>
      <c r="F36" s="604">
        <v>0.15734726120957049</v>
      </c>
      <c r="G36" s="605">
        <v>0.34531757392411555</v>
      </c>
      <c r="H36" s="586"/>
      <c r="I36" s="618">
        <v>-0.11463808650956601</v>
      </c>
      <c r="J36" s="604">
        <v>1.9364636701012072E-2</v>
      </c>
      <c r="K36" s="604">
        <v>0.19071345342633542</v>
      </c>
      <c r="L36" s="605">
        <v>0.35305477293947973</v>
      </c>
    </row>
    <row r="37" spans="1:12" ht="15" customHeight="1">
      <c r="A37" s="595"/>
      <c r="B37" s="596" t="s">
        <v>17</v>
      </c>
      <c r="C37" s="185"/>
      <c r="D37" s="185"/>
      <c r="E37" s="185"/>
      <c r="F37" s="185"/>
      <c r="G37" s="186"/>
      <c r="I37" s="574"/>
      <c r="J37" s="185"/>
      <c r="K37" s="185"/>
      <c r="L37" s="186"/>
    </row>
    <row r="38" spans="1:12" ht="15" customHeight="1">
      <c r="A38" s="606">
        <v>25</v>
      </c>
      <c r="B38" s="607" t="s">
        <v>18</v>
      </c>
      <c r="C38" s="604">
        <v>0.28273563877753832</v>
      </c>
      <c r="D38" s="604">
        <v>0.28351726207511002</v>
      </c>
      <c r="E38" s="604">
        <v>0.31062878586669707</v>
      </c>
      <c r="F38" s="604">
        <v>0.26915100265364844</v>
      </c>
      <c r="G38" s="605">
        <v>0.24297805515228388</v>
      </c>
      <c r="H38" s="586"/>
      <c r="I38" s="618">
        <v>0.28861344946094042</v>
      </c>
      <c r="J38" s="604">
        <v>0.31824792297426829</v>
      </c>
      <c r="K38" s="604">
        <v>0.27405613179336408</v>
      </c>
      <c r="L38" s="605">
        <v>0.24793326056589512</v>
      </c>
    </row>
    <row r="39" spans="1:12" ht="15" customHeight="1">
      <c r="A39" s="606">
        <v>26</v>
      </c>
      <c r="B39" s="607" t="s">
        <v>19</v>
      </c>
      <c r="C39" s="604">
        <v>0.78604013526570216</v>
      </c>
      <c r="D39" s="604">
        <v>0.79604303850112368</v>
      </c>
      <c r="E39" s="604">
        <v>0.81879161623824193</v>
      </c>
      <c r="F39" s="604">
        <v>0.79850528691287548</v>
      </c>
      <c r="G39" s="605">
        <v>0.76460519228874402</v>
      </c>
      <c r="H39" s="586"/>
      <c r="I39" s="618">
        <v>0.79696114693511511</v>
      </c>
      <c r="J39" s="604">
        <v>0.81903648698413745</v>
      </c>
      <c r="K39" s="604">
        <v>0.79883472015255785</v>
      </c>
      <c r="L39" s="605">
        <v>0.76502371097796251</v>
      </c>
    </row>
    <row r="40" spans="1:12" ht="15" customHeight="1">
      <c r="A40" s="606">
        <v>27</v>
      </c>
      <c r="B40" s="575" t="s">
        <v>20</v>
      </c>
      <c r="C40" s="604">
        <v>0.17051995533091091</v>
      </c>
      <c r="D40" s="604">
        <v>0.22279513336370771</v>
      </c>
      <c r="E40" s="604">
        <v>0.2763479265315093</v>
      </c>
      <c r="F40" s="604">
        <v>0.18764174482571311</v>
      </c>
      <c r="G40" s="605">
        <v>0.22452978679693225</v>
      </c>
      <c r="H40" s="586"/>
      <c r="I40" s="618">
        <v>0.22889353704546525</v>
      </c>
      <c r="J40" s="604">
        <v>0.28371852697852989</v>
      </c>
      <c r="K40" s="604">
        <v>0.19282650590189337</v>
      </c>
      <c r="L40" s="605">
        <v>0.23076770599406063</v>
      </c>
    </row>
    <row r="41" spans="1:12" ht="15" customHeight="1">
      <c r="A41" s="608"/>
      <c r="B41" s="596" t="s">
        <v>356</v>
      </c>
      <c r="C41" s="185"/>
      <c r="D41" s="185"/>
      <c r="E41" s="185"/>
      <c r="F41" s="185"/>
      <c r="G41" s="186"/>
      <c r="I41" s="574"/>
      <c r="J41" s="185"/>
      <c r="K41" s="185"/>
      <c r="L41" s="186"/>
    </row>
    <row r="42" spans="1:12" ht="15" customHeight="1">
      <c r="A42" s="606">
        <v>28</v>
      </c>
      <c r="B42" s="609" t="s">
        <v>340</v>
      </c>
      <c r="C42" s="600">
        <v>286849621.17147988</v>
      </c>
      <c r="D42" s="600">
        <v>274400139.17000002</v>
      </c>
      <c r="E42" s="600">
        <v>303928460.03033334</v>
      </c>
      <c r="F42" s="600">
        <v>195141815.69550002</v>
      </c>
      <c r="G42" s="601">
        <v>234925612.11000001</v>
      </c>
      <c r="H42" s="582"/>
      <c r="I42" s="617">
        <v>285229963.53729242</v>
      </c>
      <c r="J42" s="600">
        <v>304012451.29100007</v>
      </c>
      <c r="K42" s="600">
        <v>207244580.47023079</v>
      </c>
      <c r="L42" s="601">
        <v>233441136.18599999</v>
      </c>
    </row>
    <row r="43" spans="1:12" ht="15">
      <c r="A43" s="606">
        <v>29</v>
      </c>
      <c r="B43" s="607" t="s">
        <v>341</v>
      </c>
      <c r="C43" s="600">
        <v>139330667.89710364</v>
      </c>
      <c r="D43" s="600">
        <v>135728319.0648331</v>
      </c>
      <c r="E43" s="600">
        <v>151264172.13454899</v>
      </c>
      <c r="F43" s="600">
        <v>121284404.70777388</v>
      </c>
      <c r="G43" s="601">
        <v>202952237.40461189</v>
      </c>
      <c r="H43" s="582"/>
      <c r="I43" s="617">
        <v>139501766.32666719</v>
      </c>
      <c r="J43" s="600">
        <v>150989867.31604698</v>
      </c>
      <c r="K43" s="600">
        <v>134267373.65059179</v>
      </c>
      <c r="L43" s="601">
        <v>209637717.08850083</v>
      </c>
    </row>
    <row r="44" spans="1:12" ht="15">
      <c r="A44" s="339">
        <v>30</v>
      </c>
      <c r="B44" s="610" t="s">
        <v>339</v>
      </c>
      <c r="C44" s="604">
        <v>2.05876872264274</v>
      </c>
      <c r="D44" s="604">
        <v>2.0216867125491165</v>
      </c>
      <c r="E44" s="604">
        <v>2.0092560964138286</v>
      </c>
      <c r="F44" s="604">
        <v>1.6089604938547566</v>
      </c>
      <c r="G44" s="605">
        <v>1.1575413758146702</v>
      </c>
      <c r="H44" s="586"/>
      <c r="I44" s="618">
        <v>2.0446333480063457</v>
      </c>
      <c r="J44" s="604">
        <v>2.0134626031205873</v>
      </c>
      <c r="K44" s="604">
        <v>1.5435215185600477</v>
      </c>
      <c r="L44" s="605">
        <v>1.1135454985299724</v>
      </c>
    </row>
    <row r="45" spans="1:12" ht="15">
      <c r="A45" s="339"/>
      <c r="B45" s="596" t="s">
        <v>453</v>
      </c>
      <c r="C45" s="185"/>
      <c r="D45" s="185"/>
      <c r="E45" s="185"/>
      <c r="F45" s="185"/>
      <c r="G45" s="186"/>
      <c r="I45" s="574"/>
      <c r="J45" s="185"/>
      <c r="K45" s="185"/>
      <c r="L45" s="186"/>
    </row>
    <row r="46" spans="1:12" ht="15">
      <c r="A46" s="339">
        <v>31</v>
      </c>
      <c r="B46" s="610" t="s">
        <v>460</v>
      </c>
      <c r="C46" s="611">
        <v>547493765.5819999</v>
      </c>
      <c r="D46" s="611">
        <v>618609004.25176001</v>
      </c>
      <c r="E46" s="611">
        <v>669668519.94000006</v>
      </c>
      <c r="F46" s="611">
        <v>677374377.4345001</v>
      </c>
      <c r="G46" s="612">
        <v>652790931.34299994</v>
      </c>
      <c r="H46" s="580"/>
      <c r="I46" s="619">
        <v>585636903.75901997</v>
      </c>
      <c r="J46" s="611">
        <v>640657916.13770807</v>
      </c>
      <c r="K46" s="611">
        <v>647854799.22950006</v>
      </c>
      <c r="L46" s="612">
        <v>622849456.30299997</v>
      </c>
    </row>
    <row r="47" spans="1:12" ht="15">
      <c r="A47" s="339">
        <v>32</v>
      </c>
      <c r="B47" s="610" t="s">
        <v>473</v>
      </c>
      <c r="C47" s="611">
        <v>524278233.37068117</v>
      </c>
      <c r="D47" s="611">
        <v>552003703.81848586</v>
      </c>
      <c r="E47" s="611">
        <v>555939705.52999997</v>
      </c>
      <c r="F47" s="611">
        <v>559470566.04752135</v>
      </c>
      <c r="G47" s="612">
        <v>605566434.45574629</v>
      </c>
      <c r="H47" s="580"/>
      <c r="I47" s="619">
        <v>522870100.4206394</v>
      </c>
      <c r="J47" s="611">
        <v>525634745.18101007</v>
      </c>
      <c r="K47" s="611">
        <v>528546693.71562022</v>
      </c>
      <c r="L47" s="612">
        <v>569582825.05810511</v>
      </c>
    </row>
    <row r="48" spans="1:12" thickBot="1">
      <c r="A48" s="613">
        <v>33</v>
      </c>
      <c r="B48" s="614" t="s">
        <v>487</v>
      </c>
      <c r="C48" s="615">
        <v>1.0442809385048504</v>
      </c>
      <c r="D48" s="615">
        <v>1.1206609665343401</v>
      </c>
      <c r="E48" s="615">
        <v>1.2045999999999999</v>
      </c>
      <c r="F48" s="615">
        <v>1.2107417593385315</v>
      </c>
      <c r="G48" s="616">
        <v>1.077984006708854</v>
      </c>
      <c r="H48" s="586"/>
      <c r="I48" s="620">
        <v>1.1200428238063065</v>
      </c>
      <c r="J48" s="615">
        <v>1.218827183726388</v>
      </c>
      <c r="K48" s="615">
        <v>1.2257286005805053</v>
      </c>
      <c r="L48" s="616">
        <v>1.0935186752505415</v>
      </c>
    </row>
    <row r="49" spans="1:7">
      <c r="A49" s="19"/>
    </row>
    <row r="50" spans="1:7" ht="39.75">
      <c r="B50" s="22" t="s">
        <v>945</v>
      </c>
    </row>
    <row r="51" spans="1:7" ht="65.25">
      <c r="B51" s="223" t="s">
        <v>355</v>
      </c>
      <c r="D51" s="205"/>
      <c r="E51" s="205"/>
      <c r="F51" s="205"/>
      <c r="G51" s="205"/>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26"/>
  <sheetViews>
    <sheetView showGridLines="0" zoomScale="80" zoomScaleNormal="80" workbookViewId="0">
      <selection activeCell="C8" sqref="C8:G21"/>
    </sheetView>
  </sheetViews>
  <sheetFormatPr defaultColWidth="9.140625" defaultRowHeight="12.75"/>
  <cols>
    <col min="1" max="1" width="11.85546875" style="345" bestFit="1" customWidth="1"/>
    <col min="2" max="2" width="105.140625" style="345" bestFit="1" customWidth="1"/>
    <col min="3" max="3" width="13.85546875" style="345" bestFit="1" customWidth="1"/>
    <col min="4" max="4" width="15.5703125" style="345" bestFit="1" customWidth="1"/>
    <col min="5" max="5" width="17.42578125" style="345" bestFit="1" customWidth="1"/>
    <col min="6" max="6" width="15.85546875" style="345" bestFit="1" customWidth="1"/>
    <col min="7" max="7" width="30.42578125" style="345" customWidth="1"/>
    <col min="8" max="8" width="18.85546875" style="345" customWidth="1"/>
    <col min="9" max="16384" width="9.140625" style="345"/>
  </cols>
  <sheetData>
    <row r="1" spans="1:8" ht="13.5">
      <c r="A1" s="344" t="s">
        <v>108</v>
      </c>
      <c r="B1" s="287" t="str">
        <f>Info!C2</f>
        <v>სს "ხალიკ ბანკი საქართველო"</v>
      </c>
    </row>
    <row r="2" spans="1:8">
      <c r="A2" s="346" t="s">
        <v>109</v>
      </c>
      <c r="B2" s="348">
        <f>'1. key ratios'!B2</f>
        <v>45016</v>
      </c>
    </row>
    <row r="3" spans="1:8">
      <c r="A3" s="347" t="s">
        <v>493</v>
      </c>
    </row>
    <row r="5" spans="1:8">
      <c r="A5" s="839" t="s">
        <v>494</v>
      </c>
      <c r="B5" s="840"/>
      <c r="C5" s="845" t="s">
        <v>495</v>
      </c>
      <c r="D5" s="846"/>
      <c r="E5" s="846"/>
      <c r="F5" s="846"/>
      <c r="G5" s="846"/>
      <c r="H5" s="847"/>
    </row>
    <row r="6" spans="1:8">
      <c r="A6" s="841"/>
      <c r="B6" s="842"/>
      <c r="C6" s="848"/>
      <c r="D6" s="849"/>
      <c r="E6" s="849"/>
      <c r="F6" s="849"/>
      <c r="G6" s="849"/>
      <c r="H6" s="850"/>
    </row>
    <row r="7" spans="1:8" ht="25.5">
      <c r="A7" s="843"/>
      <c r="B7" s="844"/>
      <c r="C7" s="439" t="s">
        <v>496</v>
      </c>
      <c r="D7" s="439" t="s">
        <v>497</v>
      </c>
      <c r="E7" s="439" t="s">
        <v>498</v>
      </c>
      <c r="F7" s="439" t="s">
        <v>499</v>
      </c>
      <c r="G7" s="440" t="s">
        <v>679</v>
      </c>
      <c r="H7" s="439" t="s">
        <v>66</v>
      </c>
    </row>
    <row r="8" spans="1:8">
      <c r="A8" s="435">
        <v>1</v>
      </c>
      <c r="B8" s="434" t="s">
        <v>134</v>
      </c>
      <c r="C8" s="732">
        <v>126670399.29000001</v>
      </c>
      <c r="D8" s="732">
        <v>35091374.570427842</v>
      </c>
      <c r="E8" s="732">
        <v>11800909.782611102</v>
      </c>
      <c r="F8" s="732"/>
      <c r="G8" s="732">
        <v>0</v>
      </c>
      <c r="H8" s="432">
        <f t="shared" ref="H8:H20" si="0">SUM(C8:G8)</f>
        <v>173562683.64303896</v>
      </c>
    </row>
    <row r="9" spans="1:8">
      <c r="A9" s="435">
        <v>2</v>
      </c>
      <c r="B9" s="434" t="s">
        <v>135</v>
      </c>
      <c r="C9" s="732"/>
      <c r="D9" s="732"/>
      <c r="E9" s="732"/>
      <c r="F9" s="732"/>
      <c r="G9" s="732"/>
      <c r="H9" s="432">
        <f t="shared" si="0"/>
        <v>0</v>
      </c>
    </row>
    <row r="10" spans="1:8">
      <c r="A10" s="435">
        <v>3</v>
      </c>
      <c r="B10" s="434" t="s">
        <v>136</v>
      </c>
      <c r="C10" s="732"/>
      <c r="D10" s="732"/>
      <c r="E10" s="732"/>
      <c r="F10" s="732"/>
      <c r="G10" s="732"/>
      <c r="H10" s="432">
        <f t="shared" si="0"/>
        <v>0</v>
      </c>
    </row>
    <row r="11" spans="1:8">
      <c r="A11" s="435">
        <v>4</v>
      </c>
      <c r="B11" s="434" t="s">
        <v>137</v>
      </c>
      <c r="C11" s="732"/>
      <c r="D11" s="732"/>
      <c r="E11" s="732"/>
      <c r="F11" s="732"/>
      <c r="G11" s="732"/>
      <c r="H11" s="432">
        <f t="shared" si="0"/>
        <v>0</v>
      </c>
    </row>
    <row r="12" spans="1:8">
      <c r="A12" s="435">
        <v>5</v>
      </c>
      <c r="B12" s="434" t="s">
        <v>949</v>
      </c>
      <c r="C12" s="732"/>
      <c r="D12" s="732"/>
      <c r="E12" s="732"/>
      <c r="F12" s="732"/>
      <c r="G12" s="732"/>
      <c r="H12" s="432">
        <f t="shared" si="0"/>
        <v>0</v>
      </c>
    </row>
    <row r="13" spans="1:8">
      <c r="A13" s="435">
        <v>6</v>
      </c>
      <c r="B13" s="434" t="s">
        <v>138</v>
      </c>
      <c r="C13" s="732">
        <v>24976872.920000006</v>
      </c>
      <c r="D13" s="732">
        <v>49850361.450000003</v>
      </c>
      <c r="E13" s="732">
        <v>0</v>
      </c>
      <c r="F13" s="732">
        <v>722471.13999999687</v>
      </c>
      <c r="G13" s="732"/>
      <c r="H13" s="432">
        <f t="shared" si="0"/>
        <v>75549705.510000005</v>
      </c>
    </row>
    <row r="14" spans="1:8">
      <c r="A14" s="435">
        <v>7</v>
      </c>
      <c r="B14" s="434" t="s">
        <v>71</v>
      </c>
      <c r="C14" s="732"/>
      <c r="D14" s="732">
        <v>82666551.130428821</v>
      </c>
      <c r="E14" s="732">
        <v>85196691.229210645</v>
      </c>
      <c r="F14" s="732">
        <v>252598361.84324008</v>
      </c>
      <c r="G14" s="732">
        <v>7861362.8733979613</v>
      </c>
      <c r="H14" s="432">
        <f t="shared" si="0"/>
        <v>428322967.07627749</v>
      </c>
    </row>
    <row r="15" spans="1:8">
      <c r="A15" s="435">
        <v>8</v>
      </c>
      <c r="B15" s="436" t="s">
        <v>72</v>
      </c>
      <c r="C15" s="732"/>
      <c r="D15" s="732">
        <v>4066.5014027088155</v>
      </c>
      <c r="E15" s="732">
        <v>537212.67255776457</v>
      </c>
      <c r="F15" s="732">
        <v>4995378.1047737645</v>
      </c>
      <c r="G15" s="732">
        <v>4.5058526717411951E-3</v>
      </c>
      <c r="H15" s="432">
        <f t="shared" si="0"/>
        <v>5536657.2832400901</v>
      </c>
    </row>
    <row r="16" spans="1:8">
      <c r="A16" s="435">
        <v>9</v>
      </c>
      <c r="B16" s="434" t="s">
        <v>950</v>
      </c>
      <c r="C16" s="732"/>
      <c r="D16" s="732"/>
      <c r="E16" s="732"/>
      <c r="F16" s="732"/>
      <c r="G16" s="732"/>
      <c r="H16" s="432">
        <f t="shared" si="0"/>
        <v>0</v>
      </c>
    </row>
    <row r="17" spans="1:8">
      <c r="A17" s="435">
        <v>10</v>
      </c>
      <c r="B17" s="438" t="s">
        <v>514</v>
      </c>
      <c r="C17" s="732"/>
      <c r="D17" s="732">
        <v>5362084.3060499663</v>
      </c>
      <c r="E17" s="732">
        <v>2021506.9439635794</v>
      </c>
      <c r="F17" s="732">
        <v>8600375.9628509562</v>
      </c>
      <c r="G17" s="732">
        <v>7987438.9960661307</v>
      </c>
      <c r="H17" s="432">
        <f t="shared" si="0"/>
        <v>23971406.208930634</v>
      </c>
    </row>
    <row r="18" spans="1:8">
      <c r="A18" s="435">
        <v>11</v>
      </c>
      <c r="B18" s="434" t="s">
        <v>68</v>
      </c>
      <c r="C18" s="732"/>
      <c r="D18" s="732"/>
      <c r="E18" s="732"/>
      <c r="F18" s="732"/>
      <c r="G18" s="732"/>
      <c r="H18" s="432">
        <f t="shared" si="0"/>
        <v>0</v>
      </c>
    </row>
    <row r="19" spans="1:8">
      <c r="A19" s="435">
        <v>12</v>
      </c>
      <c r="B19" s="434" t="s">
        <v>69</v>
      </c>
      <c r="C19" s="732"/>
      <c r="D19" s="732"/>
      <c r="E19" s="732"/>
      <c r="F19" s="732"/>
      <c r="G19" s="732"/>
      <c r="H19" s="432">
        <f t="shared" si="0"/>
        <v>0</v>
      </c>
    </row>
    <row r="20" spans="1:8">
      <c r="A20" s="437">
        <v>13</v>
      </c>
      <c r="B20" s="436" t="s">
        <v>70</v>
      </c>
      <c r="C20" s="732"/>
      <c r="D20" s="732"/>
      <c r="E20" s="732"/>
      <c r="F20" s="732"/>
      <c r="G20" s="732"/>
      <c r="H20" s="432">
        <f t="shared" si="0"/>
        <v>0</v>
      </c>
    </row>
    <row r="21" spans="1:8">
      <c r="A21" s="435">
        <v>14</v>
      </c>
      <c r="B21" s="434" t="s">
        <v>500</v>
      </c>
      <c r="C21" s="732">
        <v>17145700.970000003</v>
      </c>
      <c r="D21" s="732">
        <v>40266855.25663162</v>
      </c>
      <c r="E21" s="732">
        <v>24615668.049109522</v>
      </c>
      <c r="F21" s="732">
        <v>139526639.6199224</v>
      </c>
      <c r="G21" s="732">
        <v>26141363.634977479</v>
      </c>
      <c r="H21" s="432">
        <f>SUM(C21:G21)</f>
        <v>247696227.53064105</v>
      </c>
    </row>
    <row r="22" spans="1:8">
      <c r="A22" s="433">
        <v>15</v>
      </c>
      <c r="B22" s="432" t="s">
        <v>66</v>
      </c>
      <c r="C22" s="432">
        <f>SUM(C18:C21)+SUM(C8:C16)</f>
        <v>168792973.18000001</v>
      </c>
      <c r="D22" s="432">
        <f t="shared" ref="D22:H22" si="1">SUM(D18:D21)+SUM(D8:D16)</f>
        <v>207879208.90889099</v>
      </c>
      <c r="E22" s="432">
        <f t="shared" si="1"/>
        <v>122150481.73348904</v>
      </c>
      <c r="F22" s="432">
        <f t="shared" si="1"/>
        <v>397842850.70793623</v>
      </c>
      <c r="G22" s="432">
        <f t="shared" si="1"/>
        <v>34002726.512881294</v>
      </c>
      <c r="H22" s="769">
        <f t="shared" si="1"/>
        <v>930668241.04319763</v>
      </c>
    </row>
    <row r="26" spans="1:8" ht="38.25">
      <c r="B26" s="365" t="s">
        <v>678</v>
      </c>
    </row>
  </sheetData>
  <mergeCells count="2">
    <mergeCell ref="A5:B7"/>
    <mergeCell ref="C5:H6"/>
  </mergeCells>
  <conditionalFormatting sqref="A5">
    <cfRule type="duplicateValues" dxfId="25" priority="1"/>
    <cfRule type="duplicateValues" dxfId="24" priority="2"/>
  </conditionalFormatting>
  <conditionalFormatting sqref="A5">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6"/>
  <sheetViews>
    <sheetView showGridLines="0" zoomScale="70" zoomScaleNormal="70" workbookViewId="0">
      <selection activeCell="C7" sqref="C7:H23"/>
    </sheetView>
  </sheetViews>
  <sheetFormatPr defaultColWidth="9.140625" defaultRowHeight="12.75"/>
  <cols>
    <col min="1" max="1" width="11.85546875" style="349" bestFit="1" customWidth="1"/>
    <col min="2" max="2" width="86.85546875" style="345" customWidth="1"/>
    <col min="3" max="4" width="31.5703125" style="345" customWidth="1"/>
    <col min="5" max="5" width="16.42578125" style="351" bestFit="1" customWidth="1"/>
    <col min="6" max="6" width="14.28515625" style="351" bestFit="1" customWidth="1"/>
    <col min="7" max="7" width="20" style="345" bestFit="1" customWidth="1"/>
    <col min="8" max="8" width="25.140625" style="345" bestFit="1" customWidth="1"/>
    <col min="9" max="16384" width="9.140625" style="345"/>
  </cols>
  <sheetData>
    <row r="1" spans="1:8" ht="13.5">
      <c r="A1" s="344" t="s">
        <v>108</v>
      </c>
      <c r="B1" s="287" t="str">
        <f>Info!C2</f>
        <v>სს "ხალიკ ბანკი საქართველო"</v>
      </c>
      <c r="C1" s="453"/>
      <c r="D1" s="453"/>
      <c r="E1" s="453"/>
      <c r="F1" s="453"/>
      <c r="G1" s="453"/>
      <c r="H1" s="453"/>
    </row>
    <row r="2" spans="1:8">
      <c r="A2" s="346" t="s">
        <v>109</v>
      </c>
      <c r="B2" s="348">
        <f>'1. key ratios'!B2</f>
        <v>45016</v>
      </c>
      <c r="C2" s="453"/>
      <c r="D2" s="453"/>
      <c r="E2" s="453"/>
      <c r="F2" s="453"/>
      <c r="G2" s="453"/>
      <c r="H2" s="453"/>
    </row>
    <row r="3" spans="1:8">
      <c r="A3" s="347" t="s">
        <v>501</v>
      </c>
      <c r="B3" s="453"/>
      <c r="C3" s="453"/>
      <c r="D3" s="453"/>
      <c r="E3" s="453"/>
      <c r="F3" s="453"/>
      <c r="G3" s="453"/>
      <c r="H3" s="453"/>
    </row>
    <row r="4" spans="1:8">
      <c r="A4" s="454"/>
      <c r="B4" s="453"/>
      <c r="C4" s="452" t="s">
        <v>502</v>
      </c>
      <c r="D4" s="452" t="s">
        <v>503</v>
      </c>
      <c r="E4" s="452" t="s">
        <v>504</v>
      </c>
      <c r="F4" s="452" t="s">
        <v>505</v>
      </c>
      <c r="G4" s="452" t="s">
        <v>506</v>
      </c>
      <c r="H4" s="452" t="s">
        <v>507</v>
      </c>
    </row>
    <row r="5" spans="1:8" ht="33.950000000000003" customHeight="1">
      <c r="A5" s="839" t="s">
        <v>867</v>
      </c>
      <c r="B5" s="840"/>
      <c r="C5" s="853" t="s">
        <v>596</v>
      </c>
      <c r="D5" s="853"/>
      <c r="E5" s="853" t="s">
        <v>866</v>
      </c>
      <c r="F5" s="851" t="s">
        <v>865</v>
      </c>
      <c r="G5" s="851" t="s">
        <v>511</v>
      </c>
      <c r="H5" s="450" t="s">
        <v>864</v>
      </c>
    </row>
    <row r="6" spans="1:8" ht="25.5">
      <c r="A6" s="843"/>
      <c r="B6" s="844"/>
      <c r="C6" s="451" t="s">
        <v>512</v>
      </c>
      <c r="D6" s="451" t="s">
        <v>513</v>
      </c>
      <c r="E6" s="853"/>
      <c r="F6" s="852"/>
      <c r="G6" s="852"/>
      <c r="H6" s="450" t="s">
        <v>863</v>
      </c>
    </row>
    <row r="7" spans="1:8">
      <c r="A7" s="448">
        <v>1</v>
      </c>
      <c r="B7" s="434" t="s">
        <v>134</v>
      </c>
      <c r="C7" s="733">
        <v>0</v>
      </c>
      <c r="D7" s="733">
        <v>173580767.33999997</v>
      </c>
      <c r="E7" s="734">
        <v>18083.22</v>
      </c>
      <c r="F7" s="734">
        <v>0</v>
      </c>
      <c r="G7" s="733">
        <v>0</v>
      </c>
      <c r="H7" s="441">
        <f t="shared" ref="H7:H20" si="0">C7+D7-E7-F7</f>
        <v>173562684.11999997</v>
      </c>
    </row>
    <row r="8" spans="1:8" ht="14.45" customHeight="1">
      <c r="A8" s="448">
        <v>2</v>
      </c>
      <c r="B8" s="434" t="s">
        <v>135</v>
      </c>
      <c r="C8" s="733">
        <v>0</v>
      </c>
      <c r="D8" s="733">
        <v>0</v>
      </c>
      <c r="E8" s="734">
        <v>0</v>
      </c>
      <c r="F8" s="734">
        <v>0</v>
      </c>
      <c r="G8" s="733">
        <v>0</v>
      </c>
      <c r="H8" s="441">
        <f t="shared" si="0"/>
        <v>0</v>
      </c>
    </row>
    <row r="9" spans="1:8">
      <c r="A9" s="448">
        <v>3</v>
      </c>
      <c r="B9" s="434" t="s">
        <v>136</v>
      </c>
      <c r="C9" s="733">
        <v>0</v>
      </c>
      <c r="D9" s="733">
        <v>0</v>
      </c>
      <c r="E9" s="734">
        <v>0</v>
      </c>
      <c r="F9" s="734">
        <v>0</v>
      </c>
      <c r="G9" s="733">
        <v>0</v>
      </c>
      <c r="H9" s="441">
        <f t="shared" si="0"/>
        <v>0</v>
      </c>
    </row>
    <row r="10" spans="1:8">
      <c r="A10" s="448">
        <v>4</v>
      </c>
      <c r="B10" s="434" t="s">
        <v>137</v>
      </c>
      <c r="C10" s="733">
        <v>0</v>
      </c>
      <c r="D10" s="733">
        <v>0</v>
      </c>
      <c r="E10" s="734">
        <v>0</v>
      </c>
      <c r="F10" s="734">
        <v>0</v>
      </c>
      <c r="G10" s="733">
        <v>0</v>
      </c>
      <c r="H10" s="441">
        <f t="shared" si="0"/>
        <v>0</v>
      </c>
    </row>
    <row r="11" spans="1:8">
      <c r="A11" s="448">
        <v>5</v>
      </c>
      <c r="B11" s="434" t="s">
        <v>949</v>
      </c>
      <c r="C11" s="733">
        <v>0</v>
      </c>
      <c r="D11" s="733">
        <v>0</v>
      </c>
      <c r="E11" s="734">
        <v>0</v>
      </c>
      <c r="F11" s="734">
        <v>0</v>
      </c>
      <c r="G11" s="733">
        <v>0</v>
      </c>
      <c r="H11" s="441">
        <f t="shared" si="0"/>
        <v>0</v>
      </c>
    </row>
    <row r="12" spans="1:8">
      <c r="A12" s="448">
        <v>6</v>
      </c>
      <c r="B12" s="434" t="s">
        <v>138</v>
      </c>
      <c r="C12" s="733">
        <v>0</v>
      </c>
      <c r="D12" s="733">
        <v>75554641.719999999</v>
      </c>
      <c r="E12" s="734">
        <v>4936.21</v>
      </c>
      <c r="F12" s="734">
        <v>0</v>
      </c>
      <c r="G12" s="733">
        <v>0</v>
      </c>
      <c r="H12" s="441">
        <f t="shared" si="0"/>
        <v>75549705.510000005</v>
      </c>
    </row>
    <row r="13" spans="1:8">
      <c r="A13" s="448">
        <v>7</v>
      </c>
      <c r="B13" s="434" t="s">
        <v>71</v>
      </c>
      <c r="C13" s="733">
        <v>47191431.44386109</v>
      </c>
      <c r="D13" s="733">
        <v>390765270.57241642</v>
      </c>
      <c r="E13" s="734">
        <v>9633737.0144000016</v>
      </c>
      <c r="F13" s="734">
        <v>0</v>
      </c>
      <c r="G13" s="733">
        <v>0</v>
      </c>
      <c r="H13" s="441">
        <f t="shared" si="0"/>
        <v>428322965.00187749</v>
      </c>
    </row>
    <row r="14" spans="1:8">
      <c r="A14" s="448">
        <v>8</v>
      </c>
      <c r="B14" s="436" t="s">
        <v>72</v>
      </c>
      <c r="C14" s="733">
        <v>2135520.7543514534</v>
      </c>
      <c r="D14" s="733">
        <v>4005800.284292439</v>
      </c>
      <c r="E14" s="734">
        <v>604663.77</v>
      </c>
      <c r="F14" s="734">
        <v>0</v>
      </c>
      <c r="G14" s="733">
        <v>0</v>
      </c>
      <c r="H14" s="441">
        <f t="shared" si="0"/>
        <v>5536657.2686438933</v>
      </c>
    </row>
    <row r="15" spans="1:8" ht="24">
      <c r="A15" s="448">
        <v>9</v>
      </c>
      <c r="B15" s="434" t="s">
        <v>950</v>
      </c>
      <c r="C15" s="733">
        <v>0</v>
      </c>
      <c r="D15" s="733">
        <v>0</v>
      </c>
      <c r="E15" s="734">
        <v>0</v>
      </c>
      <c r="F15" s="734">
        <v>0</v>
      </c>
      <c r="G15" s="733">
        <v>0</v>
      </c>
      <c r="H15" s="441">
        <f t="shared" si="0"/>
        <v>0</v>
      </c>
    </row>
    <row r="16" spans="1:8">
      <c r="A16" s="448">
        <v>10</v>
      </c>
      <c r="B16" s="438" t="s">
        <v>514</v>
      </c>
      <c r="C16" s="733">
        <v>30718732.396180637</v>
      </c>
      <c r="D16" s="733">
        <v>235.99</v>
      </c>
      <c r="E16" s="734">
        <v>6747558.9588000011</v>
      </c>
      <c r="F16" s="734">
        <v>0</v>
      </c>
      <c r="G16" s="733">
        <v>0</v>
      </c>
      <c r="H16" s="441">
        <f t="shared" si="0"/>
        <v>23971409.427380636</v>
      </c>
    </row>
    <row r="17" spans="1:8">
      <c r="A17" s="448">
        <v>11</v>
      </c>
      <c r="B17" s="434" t="s">
        <v>68</v>
      </c>
      <c r="C17" s="733">
        <v>0</v>
      </c>
      <c r="D17" s="733">
        <v>0</v>
      </c>
      <c r="E17" s="734">
        <v>0</v>
      </c>
      <c r="F17" s="734">
        <v>0</v>
      </c>
      <c r="G17" s="733">
        <v>0</v>
      </c>
      <c r="H17" s="441">
        <f t="shared" si="0"/>
        <v>0</v>
      </c>
    </row>
    <row r="18" spans="1:8">
      <c r="A18" s="448">
        <v>12</v>
      </c>
      <c r="B18" s="434" t="s">
        <v>69</v>
      </c>
      <c r="C18" s="733">
        <v>0</v>
      </c>
      <c r="D18" s="733">
        <v>0</v>
      </c>
      <c r="E18" s="734">
        <v>0</v>
      </c>
      <c r="F18" s="734">
        <v>0</v>
      </c>
      <c r="G18" s="733">
        <v>0</v>
      </c>
      <c r="H18" s="441">
        <f t="shared" si="0"/>
        <v>0</v>
      </c>
    </row>
    <row r="19" spans="1:8">
      <c r="A19" s="449">
        <v>13</v>
      </c>
      <c r="B19" s="436" t="s">
        <v>70</v>
      </c>
      <c r="C19" s="733">
        <v>0</v>
      </c>
      <c r="D19" s="733">
        <v>0</v>
      </c>
      <c r="E19" s="734">
        <v>0</v>
      </c>
      <c r="F19" s="734">
        <v>0</v>
      </c>
      <c r="G19" s="733">
        <v>0</v>
      </c>
      <c r="H19" s="441">
        <f t="shared" si="0"/>
        <v>0</v>
      </c>
    </row>
    <row r="20" spans="1:8">
      <c r="A20" s="448">
        <v>14</v>
      </c>
      <c r="B20" s="434" t="s">
        <v>500</v>
      </c>
      <c r="C20" s="733">
        <v>23484342.41889853</v>
      </c>
      <c r="D20" s="733">
        <v>236372148.4706015</v>
      </c>
      <c r="E20" s="734">
        <v>6668319.3121190956</v>
      </c>
      <c r="F20" s="734">
        <v>0</v>
      </c>
      <c r="G20" s="733">
        <v>0</v>
      </c>
      <c r="H20" s="441">
        <f t="shared" si="0"/>
        <v>253188171.57738093</v>
      </c>
    </row>
    <row r="21" spans="1:8" s="350" customFormat="1">
      <c r="A21" s="447">
        <v>15</v>
      </c>
      <c r="B21" s="446" t="s">
        <v>66</v>
      </c>
      <c r="C21" s="735">
        <f t="shared" ref="C21:H21" si="1">SUM(C7:C15)+SUM(C17:C20)</f>
        <v>72811294.617111072</v>
      </c>
      <c r="D21" s="735">
        <f t="shared" si="1"/>
        <v>880278628.38731027</v>
      </c>
      <c r="E21" s="735">
        <f t="shared" si="1"/>
        <v>16929739.526519097</v>
      </c>
      <c r="F21" s="735">
        <f t="shared" si="1"/>
        <v>0</v>
      </c>
      <c r="G21" s="735">
        <f t="shared" si="1"/>
        <v>0</v>
      </c>
      <c r="H21" s="441">
        <f t="shared" si="1"/>
        <v>936160183.47790217</v>
      </c>
    </row>
    <row r="22" spans="1:8">
      <c r="A22" s="445">
        <v>16</v>
      </c>
      <c r="B22" s="444" t="s">
        <v>515</v>
      </c>
      <c r="C22" s="733">
        <v>72811294.617111042</v>
      </c>
      <c r="D22" s="733">
        <v>548667606.19730973</v>
      </c>
      <c r="E22" s="734">
        <v>16630178.321999971</v>
      </c>
      <c r="F22" s="734">
        <v>0</v>
      </c>
      <c r="G22" s="733">
        <v>0</v>
      </c>
      <c r="H22" s="441">
        <f>C22+D22-E22-F22</f>
        <v>604848722.49242079</v>
      </c>
    </row>
    <row r="23" spans="1:8">
      <c r="A23" s="445">
        <v>17</v>
      </c>
      <c r="B23" s="444" t="s">
        <v>516</v>
      </c>
      <c r="C23" s="733">
        <v>0</v>
      </c>
      <c r="D23" s="733">
        <v>16909277.160000004</v>
      </c>
      <c r="E23" s="734">
        <v>16906.14</v>
      </c>
      <c r="F23" s="734">
        <v>0</v>
      </c>
      <c r="G23" s="733">
        <v>0</v>
      </c>
      <c r="H23" s="441">
        <f>C23+D23-E23-F23</f>
        <v>16892371.020000003</v>
      </c>
    </row>
    <row r="25" spans="1:8">
      <c r="E25" s="345"/>
      <c r="F25" s="345"/>
    </row>
    <row r="26" spans="1:8" ht="42.6" customHeight="1">
      <c r="B26" s="365" t="s">
        <v>678</v>
      </c>
    </row>
  </sheetData>
  <mergeCells count="5">
    <mergeCell ref="G5:G6"/>
    <mergeCell ref="A5:B6"/>
    <mergeCell ref="C5:D5"/>
    <mergeCell ref="E5:E6"/>
    <mergeCell ref="F5:F6"/>
  </mergeCells>
  <conditionalFormatting sqref="A5">
    <cfRule type="duplicateValues" dxfId="22" priority="1"/>
    <cfRule type="duplicateValues" dxfId="21" priority="2"/>
  </conditionalFormatting>
  <conditionalFormatting sqref="A5">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6"/>
  <sheetViews>
    <sheetView showGridLines="0" zoomScale="80" zoomScaleNormal="80" workbookViewId="0">
      <selection activeCell="H7" sqref="C7:H34"/>
    </sheetView>
  </sheetViews>
  <sheetFormatPr defaultColWidth="9.140625" defaultRowHeight="12.75"/>
  <cols>
    <col min="1" max="1" width="11" style="345" bestFit="1" customWidth="1"/>
    <col min="2" max="2" width="93.42578125" style="345" customWidth="1"/>
    <col min="3" max="4" width="35" style="345" customWidth="1"/>
    <col min="5" max="7" width="22" style="345" customWidth="1"/>
    <col min="8" max="8" width="42.28515625" style="345" bestFit="1" customWidth="1"/>
    <col min="9" max="16384" width="9.140625" style="345"/>
  </cols>
  <sheetData>
    <row r="1" spans="1:8" ht="13.5">
      <c r="A1" s="344" t="s">
        <v>108</v>
      </c>
      <c r="B1" s="287" t="str">
        <f>Info!C2</f>
        <v>სს "ხალიკ ბანკი საქართველო"</v>
      </c>
      <c r="C1" s="453"/>
      <c r="D1" s="453"/>
      <c r="E1" s="453"/>
      <c r="F1" s="453"/>
      <c r="G1" s="453"/>
      <c r="H1" s="453"/>
    </row>
    <row r="2" spans="1:8">
      <c r="A2" s="346" t="s">
        <v>109</v>
      </c>
      <c r="B2" s="348">
        <f>'1. key ratios'!B2</f>
        <v>45016</v>
      </c>
      <c r="C2" s="453"/>
      <c r="D2" s="453"/>
      <c r="E2" s="453"/>
      <c r="F2" s="453"/>
      <c r="G2" s="453"/>
      <c r="H2" s="453"/>
    </row>
    <row r="3" spans="1:8">
      <c r="A3" s="347" t="s">
        <v>517</v>
      </c>
      <c r="B3" s="453"/>
      <c r="C3" s="453"/>
      <c r="D3" s="453"/>
      <c r="E3" s="453"/>
      <c r="F3" s="453"/>
      <c r="G3" s="453"/>
      <c r="H3" s="453"/>
    </row>
    <row r="4" spans="1:8">
      <c r="A4" s="453"/>
      <c r="B4" s="453"/>
      <c r="C4" s="452" t="s">
        <v>502</v>
      </c>
      <c r="D4" s="452" t="s">
        <v>503</v>
      </c>
      <c r="E4" s="452" t="s">
        <v>504</v>
      </c>
      <c r="F4" s="452" t="s">
        <v>505</v>
      </c>
      <c r="G4" s="452" t="s">
        <v>506</v>
      </c>
      <c r="H4" s="452" t="s">
        <v>507</v>
      </c>
    </row>
    <row r="5" spans="1:8" ht="41.45" customHeight="1">
      <c r="A5" s="839" t="s">
        <v>869</v>
      </c>
      <c r="B5" s="840"/>
      <c r="C5" s="854" t="s">
        <v>596</v>
      </c>
      <c r="D5" s="855"/>
      <c r="E5" s="851" t="s">
        <v>866</v>
      </c>
      <c r="F5" s="851" t="s">
        <v>865</v>
      </c>
      <c r="G5" s="851" t="s">
        <v>511</v>
      </c>
      <c r="H5" s="450" t="s">
        <v>864</v>
      </c>
    </row>
    <row r="6" spans="1:8" ht="25.5">
      <c r="A6" s="843"/>
      <c r="B6" s="844"/>
      <c r="C6" s="451" t="s">
        <v>512</v>
      </c>
      <c r="D6" s="451" t="s">
        <v>513</v>
      </c>
      <c r="E6" s="852"/>
      <c r="F6" s="852"/>
      <c r="G6" s="852"/>
      <c r="H6" s="450" t="s">
        <v>863</v>
      </c>
    </row>
    <row r="7" spans="1:8">
      <c r="A7" s="442">
        <v>1</v>
      </c>
      <c r="B7" s="457" t="s">
        <v>518</v>
      </c>
      <c r="C7" s="733">
        <v>1170130.5907944012</v>
      </c>
      <c r="D7" s="733">
        <v>185009278.72813305</v>
      </c>
      <c r="E7" s="733">
        <v>445056.62999999989</v>
      </c>
      <c r="F7" s="733">
        <v>0</v>
      </c>
      <c r="G7" s="733">
        <v>0</v>
      </c>
      <c r="H7" s="441">
        <f t="shared" ref="H7:H34" si="0">C7+D7-E7-F7</f>
        <v>185734352.68892747</v>
      </c>
    </row>
    <row r="8" spans="1:8">
      <c r="A8" s="442">
        <v>2</v>
      </c>
      <c r="B8" s="457" t="s">
        <v>519</v>
      </c>
      <c r="C8" s="733">
        <v>7410103.4277090905</v>
      </c>
      <c r="D8" s="733">
        <v>110376967.66291755</v>
      </c>
      <c r="E8" s="733">
        <v>1264779.9364000009</v>
      </c>
      <c r="F8" s="733">
        <v>0</v>
      </c>
      <c r="G8" s="733">
        <v>0</v>
      </c>
      <c r="H8" s="441">
        <f t="shared" si="0"/>
        <v>116522291.15422665</v>
      </c>
    </row>
    <row r="9" spans="1:8">
      <c r="A9" s="442">
        <v>3</v>
      </c>
      <c r="B9" s="457" t="s">
        <v>868</v>
      </c>
      <c r="C9" s="733">
        <v>0</v>
      </c>
      <c r="D9" s="733">
        <v>0</v>
      </c>
      <c r="E9" s="733">
        <v>0</v>
      </c>
      <c r="F9" s="733">
        <v>0</v>
      </c>
      <c r="G9" s="733">
        <v>0</v>
      </c>
      <c r="H9" s="441">
        <f t="shared" si="0"/>
        <v>0</v>
      </c>
    </row>
    <row r="10" spans="1:8">
      <c r="A10" s="442">
        <v>4</v>
      </c>
      <c r="B10" s="457" t="s">
        <v>520</v>
      </c>
      <c r="C10" s="733">
        <v>2419945.0609391681</v>
      </c>
      <c r="D10" s="733">
        <v>29976024.158227075</v>
      </c>
      <c r="E10" s="733">
        <v>133393.26</v>
      </c>
      <c r="F10" s="733">
        <v>0</v>
      </c>
      <c r="G10" s="733">
        <v>0</v>
      </c>
      <c r="H10" s="441">
        <f t="shared" si="0"/>
        <v>32262575.95916624</v>
      </c>
    </row>
    <row r="11" spans="1:8">
      <c r="A11" s="442">
        <v>5</v>
      </c>
      <c r="B11" s="457" t="s">
        <v>521</v>
      </c>
      <c r="C11" s="733">
        <v>12288423.290764382</v>
      </c>
      <c r="D11" s="733">
        <v>98633344.797131211</v>
      </c>
      <c r="E11" s="733">
        <v>880963.66</v>
      </c>
      <c r="F11" s="733">
        <v>0</v>
      </c>
      <c r="G11" s="733">
        <v>0</v>
      </c>
      <c r="H11" s="441">
        <f t="shared" si="0"/>
        <v>110040804.42789559</v>
      </c>
    </row>
    <row r="12" spans="1:8">
      <c r="A12" s="442">
        <v>6</v>
      </c>
      <c r="B12" s="457" t="s">
        <v>522</v>
      </c>
      <c r="C12" s="733">
        <v>4412073.6823407933</v>
      </c>
      <c r="D12" s="733">
        <v>17003025.486012883</v>
      </c>
      <c r="E12" s="733">
        <v>1449957.2799999996</v>
      </c>
      <c r="F12" s="733">
        <v>0</v>
      </c>
      <c r="G12" s="733">
        <v>0</v>
      </c>
      <c r="H12" s="441">
        <f t="shared" si="0"/>
        <v>19965141.888353676</v>
      </c>
    </row>
    <row r="13" spans="1:8">
      <c r="A13" s="442">
        <v>7</v>
      </c>
      <c r="B13" s="457" t="s">
        <v>523</v>
      </c>
      <c r="C13" s="733">
        <v>541976.8687683664</v>
      </c>
      <c r="D13" s="733">
        <v>233700.81971913064</v>
      </c>
      <c r="E13" s="733">
        <v>66471.41</v>
      </c>
      <c r="F13" s="733">
        <v>0</v>
      </c>
      <c r="G13" s="733">
        <v>0</v>
      </c>
      <c r="H13" s="441">
        <f t="shared" si="0"/>
        <v>709206.27848749701</v>
      </c>
    </row>
    <row r="14" spans="1:8">
      <c r="A14" s="442">
        <v>8</v>
      </c>
      <c r="B14" s="457" t="s">
        <v>524</v>
      </c>
      <c r="C14" s="733">
        <v>60668.814582956285</v>
      </c>
      <c r="D14" s="733">
        <v>4495497.859066424</v>
      </c>
      <c r="E14" s="733">
        <v>60252</v>
      </c>
      <c r="F14" s="733">
        <v>0</v>
      </c>
      <c r="G14" s="733">
        <v>0</v>
      </c>
      <c r="H14" s="441">
        <f t="shared" si="0"/>
        <v>4495914.67364938</v>
      </c>
    </row>
    <row r="15" spans="1:8">
      <c r="A15" s="442">
        <v>9</v>
      </c>
      <c r="B15" s="457" t="s">
        <v>525</v>
      </c>
      <c r="C15" s="733">
        <v>6073876.7362312172</v>
      </c>
      <c r="D15" s="733">
        <v>7297830.8571733506</v>
      </c>
      <c r="E15" s="733">
        <v>1088814.1505999998</v>
      </c>
      <c r="F15" s="733">
        <v>0</v>
      </c>
      <c r="G15" s="733">
        <v>0</v>
      </c>
      <c r="H15" s="441">
        <f t="shared" si="0"/>
        <v>12282893.442804569</v>
      </c>
    </row>
    <row r="16" spans="1:8">
      <c r="A16" s="442">
        <v>10</v>
      </c>
      <c r="B16" s="457" t="s">
        <v>526</v>
      </c>
      <c r="C16" s="733">
        <v>75023.31</v>
      </c>
      <c r="D16" s="733">
        <v>829742.30383052747</v>
      </c>
      <c r="E16" s="733">
        <v>11477.22</v>
      </c>
      <c r="F16" s="733">
        <v>0</v>
      </c>
      <c r="G16" s="733">
        <v>0</v>
      </c>
      <c r="H16" s="441">
        <f t="shared" si="0"/>
        <v>893288.39383052755</v>
      </c>
    </row>
    <row r="17" spans="1:9">
      <c r="A17" s="442">
        <v>11</v>
      </c>
      <c r="B17" s="457" t="s">
        <v>527</v>
      </c>
      <c r="C17" s="733">
        <v>31021.90058860831</v>
      </c>
      <c r="D17" s="733">
        <v>13595298.972015683</v>
      </c>
      <c r="E17" s="733">
        <v>43998.110000000008</v>
      </c>
      <c r="F17" s="733">
        <v>0</v>
      </c>
      <c r="G17" s="733">
        <v>0</v>
      </c>
      <c r="H17" s="441">
        <f t="shared" si="0"/>
        <v>13582322.762604291</v>
      </c>
    </row>
    <row r="18" spans="1:9">
      <c r="A18" s="442">
        <v>12</v>
      </c>
      <c r="B18" s="457" t="s">
        <v>528</v>
      </c>
      <c r="C18" s="733">
        <v>8313380.4063820019</v>
      </c>
      <c r="D18" s="733">
        <v>61455488.415013798</v>
      </c>
      <c r="E18" s="733">
        <v>2425808.8051999998</v>
      </c>
      <c r="F18" s="733">
        <v>0</v>
      </c>
      <c r="G18" s="733">
        <v>0</v>
      </c>
      <c r="H18" s="441">
        <f t="shared" si="0"/>
        <v>67343060.016195804</v>
      </c>
    </row>
    <row r="19" spans="1:9">
      <c r="A19" s="442">
        <v>13</v>
      </c>
      <c r="B19" s="457" t="s">
        <v>529</v>
      </c>
      <c r="C19" s="733">
        <v>2460794.4455209444</v>
      </c>
      <c r="D19" s="733">
        <v>46839966.888214529</v>
      </c>
      <c r="E19" s="733">
        <v>1410021.1518000015</v>
      </c>
      <c r="F19" s="733">
        <v>0</v>
      </c>
      <c r="G19" s="733">
        <v>0</v>
      </c>
      <c r="H19" s="441">
        <f t="shared" si="0"/>
        <v>47890740.181935474</v>
      </c>
    </row>
    <row r="20" spans="1:9">
      <c r="A20" s="442">
        <v>14</v>
      </c>
      <c r="B20" s="457" t="s">
        <v>530</v>
      </c>
      <c r="C20" s="733">
        <v>4065581.2535950216</v>
      </c>
      <c r="D20" s="733">
        <v>52995854.300356686</v>
      </c>
      <c r="E20" s="733">
        <v>472822.32000000018</v>
      </c>
      <c r="F20" s="733">
        <v>0</v>
      </c>
      <c r="G20" s="733">
        <v>0</v>
      </c>
      <c r="H20" s="441">
        <f t="shared" si="0"/>
        <v>56588613.23395171</v>
      </c>
    </row>
    <row r="21" spans="1:9">
      <c r="A21" s="442">
        <v>15</v>
      </c>
      <c r="B21" s="457" t="s">
        <v>531</v>
      </c>
      <c r="C21" s="733">
        <v>2409626.3643821655</v>
      </c>
      <c r="D21" s="733">
        <v>17017786.121695839</v>
      </c>
      <c r="E21" s="733">
        <v>784715.75000000023</v>
      </c>
      <c r="F21" s="733">
        <v>0</v>
      </c>
      <c r="G21" s="733">
        <v>0</v>
      </c>
      <c r="H21" s="441">
        <f t="shared" si="0"/>
        <v>18642696.736078005</v>
      </c>
    </row>
    <row r="22" spans="1:9">
      <c r="A22" s="442">
        <v>16</v>
      </c>
      <c r="B22" s="457" t="s">
        <v>532</v>
      </c>
      <c r="C22" s="733">
        <v>529.79</v>
      </c>
      <c r="D22" s="733">
        <v>1408915.4918260814</v>
      </c>
      <c r="E22" s="733">
        <v>10742.19</v>
      </c>
      <c r="F22" s="733">
        <v>0</v>
      </c>
      <c r="G22" s="733">
        <v>0</v>
      </c>
      <c r="H22" s="441">
        <f t="shared" si="0"/>
        <v>1398703.0918260815</v>
      </c>
    </row>
    <row r="23" spans="1:9">
      <c r="A23" s="442">
        <v>17</v>
      </c>
      <c r="B23" s="457" t="s">
        <v>533</v>
      </c>
      <c r="C23" s="733">
        <v>165484.33383540536</v>
      </c>
      <c r="D23" s="733">
        <v>11347794.569664413</v>
      </c>
      <c r="E23" s="733">
        <v>121833.90000000004</v>
      </c>
      <c r="F23" s="733">
        <v>0</v>
      </c>
      <c r="G23" s="733">
        <v>0</v>
      </c>
      <c r="H23" s="441">
        <f t="shared" si="0"/>
        <v>11391445.003499819</v>
      </c>
    </row>
    <row r="24" spans="1:9">
      <c r="A24" s="442">
        <v>18</v>
      </c>
      <c r="B24" s="457" t="s">
        <v>534</v>
      </c>
      <c r="C24" s="733">
        <v>18015.710000000003</v>
      </c>
      <c r="D24" s="733">
        <v>3493567.4220484844</v>
      </c>
      <c r="E24" s="733">
        <v>36449.31</v>
      </c>
      <c r="F24" s="733">
        <v>0</v>
      </c>
      <c r="G24" s="733">
        <v>0</v>
      </c>
      <c r="H24" s="441">
        <f t="shared" si="0"/>
        <v>3475133.8220484843</v>
      </c>
    </row>
    <row r="25" spans="1:9">
      <c r="A25" s="442">
        <v>19</v>
      </c>
      <c r="B25" s="457" t="s">
        <v>535</v>
      </c>
      <c r="C25" s="733">
        <v>288953.615033401</v>
      </c>
      <c r="D25" s="733">
        <v>832085.01195293816</v>
      </c>
      <c r="E25" s="733">
        <v>39284.589999999997</v>
      </c>
      <c r="F25" s="733">
        <v>0</v>
      </c>
      <c r="G25" s="733">
        <v>0</v>
      </c>
      <c r="H25" s="441">
        <f t="shared" si="0"/>
        <v>1081754.0369863391</v>
      </c>
    </row>
    <row r="26" spans="1:9">
      <c r="A26" s="442">
        <v>20</v>
      </c>
      <c r="B26" s="457" t="s">
        <v>536</v>
      </c>
      <c r="C26" s="733">
        <v>192950.10277899198</v>
      </c>
      <c r="D26" s="733">
        <v>24274698.751445919</v>
      </c>
      <c r="E26" s="733">
        <v>257287.18000000005</v>
      </c>
      <c r="F26" s="733">
        <v>0</v>
      </c>
      <c r="G26" s="733">
        <v>0</v>
      </c>
      <c r="H26" s="441">
        <f t="shared" si="0"/>
        <v>24210361.674224913</v>
      </c>
      <c r="I26" s="352"/>
    </row>
    <row r="27" spans="1:9">
      <c r="A27" s="442">
        <v>21</v>
      </c>
      <c r="B27" s="457" t="s">
        <v>537</v>
      </c>
      <c r="C27" s="733">
        <v>1117775.1718081601</v>
      </c>
      <c r="D27" s="733">
        <v>413919.30415326165</v>
      </c>
      <c r="E27" s="733">
        <v>8986.08</v>
      </c>
      <c r="F27" s="733">
        <v>0</v>
      </c>
      <c r="G27" s="733">
        <v>0</v>
      </c>
      <c r="H27" s="441">
        <f t="shared" si="0"/>
        <v>1522708.3959614218</v>
      </c>
      <c r="I27" s="352"/>
    </row>
    <row r="28" spans="1:9">
      <c r="A28" s="442">
        <v>22</v>
      </c>
      <c r="B28" s="457" t="s">
        <v>538</v>
      </c>
      <c r="C28" s="733">
        <v>416296.01034069539</v>
      </c>
      <c r="D28" s="733">
        <v>801048.69130686391</v>
      </c>
      <c r="E28" s="733">
        <v>111327.83</v>
      </c>
      <c r="F28" s="733">
        <v>0</v>
      </c>
      <c r="G28" s="733">
        <v>0</v>
      </c>
      <c r="H28" s="441">
        <f t="shared" si="0"/>
        <v>1106016.8716475591</v>
      </c>
      <c r="I28" s="352"/>
    </row>
    <row r="29" spans="1:9">
      <c r="A29" s="442">
        <v>23</v>
      </c>
      <c r="B29" s="457" t="s">
        <v>539</v>
      </c>
      <c r="C29" s="733">
        <v>13113077.951065177</v>
      </c>
      <c r="D29" s="733">
        <v>55814776.585574932</v>
      </c>
      <c r="E29" s="733">
        <v>3361093.2486</v>
      </c>
      <c r="F29" s="733">
        <v>0</v>
      </c>
      <c r="G29" s="733">
        <v>0</v>
      </c>
      <c r="H29" s="441">
        <f t="shared" si="0"/>
        <v>65566761.288040109</v>
      </c>
      <c r="I29" s="352"/>
    </row>
    <row r="30" spans="1:9">
      <c r="A30" s="442">
        <v>24</v>
      </c>
      <c r="B30" s="457" t="s">
        <v>540</v>
      </c>
      <c r="C30" s="733">
        <v>550568.11373771331</v>
      </c>
      <c r="D30" s="733">
        <v>23062630.694583029</v>
      </c>
      <c r="E30" s="733">
        <v>436478.39</v>
      </c>
      <c r="F30" s="733">
        <v>0</v>
      </c>
      <c r="G30" s="733">
        <v>0</v>
      </c>
      <c r="H30" s="441">
        <f t="shared" si="0"/>
        <v>23176720.418320742</v>
      </c>
      <c r="I30" s="352"/>
    </row>
    <row r="31" spans="1:9">
      <c r="A31" s="442">
        <v>25</v>
      </c>
      <c r="B31" s="457" t="s">
        <v>541</v>
      </c>
      <c r="C31" s="733">
        <v>5215017.6659123925</v>
      </c>
      <c r="D31" s="733">
        <v>30593771.365246557</v>
      </c>
      <c r="E31" s="733">
        <v>1731183.3494000009</v>
      </c>
      <c r="F31" s="733">
        <v>0</v>
      </c>
      <c r="G31" s="733">
        <v>0</v>
      </c>
      <c r="H31" s="441">
        <f t="shared" si="0"/>
        <v>34077605.681758948</v>
      </c>
      <c r="I31" s="352"/>
    </row>
    <row r="32" spans="1:9">
      <c r="A32" s="442">
        <v>26</v>
      </c>
      <c r="B32" s="457" t="s">
        <v>542</v>
      </c>
      <c r="C32" s="733">
        <v>0</v>
      </c>
      <c r="D32" s="733">
        <v>0</v>
      </c>
      <c r="E32" s="733">
        <v>0</v>
      </c>
      <c r="F32" s="733">
        <v>0</v>
      </c>
      <c r="G32" s="733">
        <v>0</v>
      </c>
      <c r="H32" s="441">
        <f t="shared" si="0"/>
        <v>0</v>
      </c>
      <c r="I32" s="352"/>
    </row>
    <row r="33" spans="1:9">
      <c r="A33" s="442">
        <v>27</v>
      </c>
      <c r="B33" s="443" t="s">
        <v>99</v>
      </c>
      <c r="C33" s="733">
        <v>0</v>
      </c>
      <c r="D33" s="733">
        <v>82475613.13000001</v>
      </c>
      <c r="E33" s="733">
        <v>276541.77451910439</v>
      </c>
      <c r="F33" s="733">
        <v>0</v>
      </c>
      <c r="G33" s="733">
        <v>0</v>
      </c>
      <c r="H33" s="441">
        <f t="shared" si="0"/>
        <v>82199071.355480909</v>
      </c>
      <c r="I33" s="352"/>
    </row>
    <row r="34" spans="1:9">
      <c r="A34" s="442">
        <v>28</v>
      </c>
      <c r="B34" s="456" t="s">
        <v>66</v>
      </c>
      <c r="C34" s="735">
        <f>SUM(C7:C33)</f>
        <v>72811294.617111057</v>
      </c>
      <c r="D34" s="735">
        <f>SUM(D7:D33)</f>
        <v>880278628.38731003</v>
      </c>
      <c r="E34" s="735">
        <f>SUM(E7:E33)</f>
        <v>16929739.526519105</v>
      </c>
      <c r="F34" s="735">
        <f>SUM(F7:F33)</f>
        <v>0</v>
      </c>
      <c r="G34" s="735">
        <f>SUM(G7:G33)</f>
        <v>0</v>
      </c>
      <c r="H34" s="441">
        <f t="shared" si="0"/>
        <v>936160183.47790205</v>
      </c>
      <c r="I34" s="352"/>
    </row>
    <row r="35" spans="1:9">
      <c r="A35" s="352"/>
      <c r="B35" s="352"/>
      <c r="C35" s="352"/>
      <c r="D35" s="352"/>
      <c r="E35" s="352"/>
      <c r="F35" s="352"/>
      <c r="G35" s="352"/>
      <c r="H35" s="352"/>
      <c r="I35" s="352"/>
    </row>
    <row r="36" spans="1:9">
      <c r="A36" s="352"/>
      <c r="B36" s="353"/>
      <c r="C36" s="352"/>
      <c r="D36" s="352"/>
      <c r="E36" s="352"/>
      <c r="F36" s="352"/>
      <c r="G36" s="352"/>
      <c r="H36" s="352"/>
      <c r="I36" s="352"/>
    </row>
  </sheetData>
  <mergeCells count="5">
    <mergeCell ref="G5:G6"/>
    <mergeCell ref="A5:B6"/>
    <mergeCell ref="C5:D5"/>
    <mergeCell ref="E5:E6"/>
    <mergeCell ref="F5:F6"/>
  </mergeCells>
  <conditionalFormatting sqref="A5">
    <cfRule type="duplicateValues" dxfId="19" priority="1"/>
    <cfRule type="duplicateValues" dxfId="18" priority="2"/>
  </conditionalFormatting>
  <conditionalFormatting sqref="A5">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5"/>
  <sheetViews>
    <sheetView showGridLines="0" zoomScale="85" zoomScaleNormal="85" workbookViewId="0">
      <selection activeCell="C6" sqref="C6:C15"/>
    </sheetView>
  </sheetViews>
  <sheetFormatPr defaultColWidth="9.140625" defaultRowHeight="12.75"/>
  <cols>
    <col min="1" max="1" width="11.85546875" style="345" bestFit="1" customWidth="1"/>
    <col min="2" max="2" width="108" style="345" bestFit="1" customWidth="1"/>
    <col min="3" max="3" width="35.5703125" style="345" customWidth="1"/>
    <col min="4" max="4" width="38.42578125" style="351" customWidth="1"/>
    <col min="5" max="16384" width="9.140625" style="345"/>
  </cols>
  <sheetData>
    <row r="1" spans="1:4" ht="13.5">
      <c r="A1" s="344" t="s">
        <v>108</v>
      </c>
      <c r="B1" s="287" t="str">
        <f>Info!C2</f>
        <v>სს "ხალიკ ბანკი საქართველო"</v>
      </c>
      <c r="D1" s="345"/>
    </row>
    <row r="2" spans="1:4">
      <c r="A2" s="346" t="s">
        <v>109</v>
      </c>
      <c r="B2" s="348">
        <f>'1. key ratios'!B2</f>
        <v>45016</v>
      </c>
      <c r="D2" s="345"/>
    </row>
    <row r="3" spans="1:4">
      <c r="A3" s="347" t="s">
        <v>543</v>
      </c>
      <c r="D3" s="345"/>
    </row>
    <row r="5" spans="1:4">
      <c r="A5" s="856" t="s">
        <v>880</v>
      </c>
      <c r="B5" s="856"/>
      <c r="C5" s="465" t="s">
        <v>562</v>
      </c>
      <c r="D5" s="465" t="s">
        <v>879</v>
      </c>
    </row>
    <row r="6" spans="1:4">
      <c r="A6" s="464">
        <v>1</v>
      </c>
      <c r="B6" s="458" t="s">
        <v>878</v>
      </c>
      <c r="C6" s="736">
        <v>18137452.325224429</v>
      </c>
      <c r="D6" s="736">
        <v>0</v>
      </c>
    </row>
    <row r="7" spans="1:4">
      <c r="A7" s="461">
        <v>2</v>
      </c>
      <c r="B7" s="458" t="s">
        <v>877</v>
      </c>
      <c r="C7" s="736">
        <f>SUM(C8:C9)</f>
        <v>2201964.0297197318</v>
      </c>
      <c r="D7" s="736">
        <f>SUM(D8:D9)</f>
        <v>0</v>
      </c>
    </row>
    <row r="8" spans="1:4">
      <c r="A8" s="463">
        <v>2.1</v>
      </c>
      <c r="B8" s="462" t="s">
        <v>876</v>
      </c>
      <c r="C8" s="736">
        <v>1569539.1045604399</v>
      </c>
      <c r="D8" s="736">
        <v>0</v>
      </c>
    </row>
    <row r="9" spans="1:4">
      <c r="A9" s="463">
        <v>2.2000000000000002</v>
      </c>
      <c r="B9" s="462" t="s">
        <v>875</v>
      </c>
      <c r="C9" s="736">
        <v>632424.92515929183</v>
      </c>
      <c r="D9" s="736">
        <v>0</v>
      </c>
    </row>
    <row r="10" spans="1:4">
      <c r="A10" s="464">
        <v>3</v>
      </c>
      <c r="B10" s="458" t="s">
        <v>874</v>
      </c>
      <c r="C10" s="736">
        <f>SUM(C11:C13)</f>
        <v>3391435.8912954801</v>
      </c>
      <c r="D10" s="736">
        <f>SUM(D11:D13)</f>
        <v>0</v>
      </c>
    </row>
    <row r="11" spans="1:4">
      <c r="A11" s="463">
        <v>3.1</v>
      </c>
      <c r="B11" s="462" t="s">
        <v>544</v>
      </c>
      <c r="C11" s="736">
        <v>0</v>
      </c>
      <c r="D11" s="736">
        <v>0</v>
      </c>
    </row>
    <row r="12" spans="1:4">
      <c r="A12" s="463">
        <v>3.2</v>
      </c>
      <c r="B12" s="462" t="s">
        <v>873</v>
      </c>
      <c r="C12" s="736">
        <v>2685472.3004066516</v>
      </c>
      <c r="D12" s="736">
        <v>0</v>
      </c>
    </row>
    <row r="13" spans="1:4">
      <c r="A13" s="463">
        <v>3.3</v>
      </c>
      <c r="B13" s="462" t="s">
        <v>872</v>
      </c>
      <c r="C13" s="736">
        <v>705963.59088882862</v>
      </c>
      <c r="D13" s="736">
        <v>0</v>
      </c>
    </row>
    <row r="14" spans="1:4">
      <c r="A14" s="461">
        <v>4</v>
      </c>
      <c r="B14" s="460" t="s">
        <v>871</v>
      </c>
      <c r="C14" s="736">
        <v>-317802.1436486601</v>
      </c>
      <c r="D14" s="736">
        <v>0</v>
      </c>
    </row>
    <row r="15" spans="1:4">
      <c r="A15" s="459">
        <v>5</v>
      </c>
      <c r="B15" s="458" t="s">
        <v>870</v>
      </c>
      <c r="C15" s="737">
        <f>C6+C7-C10+C14</f>
        <v>16630178.320000021</v>
      </c>
      <c r="D15" s="737">
        <f>D6+D7-D10+D14</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3"/>
  <sheetViews>
    <sheetView showGridLines="0" zoomScale="70" zoomScaleNormal="70" workbookViewId="0">
      <selection activeCell="C7" sqref="C7:D18"/>
    </sheetView>
  </sheetViews>
  <sheetFormatPr defaultColWidth="9.140625" defaultRowHeight="12.75"/>
  <cols>
    <col min="1" max="1" width="11.85546875" style="453" bestFit="1" customWidth="1"/>
    <col min="2" max="2" width="128.85546875" style="453" bestFit="1" customWidth="1"/>
    <col min="3" max="3" width="37" style="453" customWidth="1"/>
    <col min="4" max="4" width="50.5703125" style="453" customWidth="1"/>
    <col min="5" max="16384" width="9.140625" style="453"/>
  </cols>
  <sheetData>
    <row r="1" spans="1:4" ht="13.5">
      <c r="A1" s="344" t="s">
        <v>108</v>
      </c>
      <c r="B1" s="287" t="str">
        <f>Info!C2</f>
        <v>სს "ხალიკ ბანკი საქართველო"</v>
      </c>
    </row>
    <row r="2" spans="1:4">
      <c r="A2" s="346" t="s">
        <v>109</v>
      </c>
      <c r="B2" s="348">
        <f>'1. key ratios'!B2</f>
        <v>45016</v>
      </c>
    </row>
    <row r="3" spans="1:4">
      <c r="A3" s="347" t="s">
        <v>545</v>
      </c>
    </row>
    <row r="4" spans="1:4">
      <c r="A4" s="347"/>
    </row>
    <row r="5" spans="1:4" ht="15" customHeight="1">
      <c r="A5" s="857" t="s">
        <v>546</v>
      </c>
      <c r="B5" s="858"/>
      <c r="C5" s="861" t="s">
        <v>547</v>
      </c>
      <c r="D5" s="861" t="s">
        <v>548</v>
      </c>
    </row>
    <row r="6" spans="1:4">
      <c r="A6" s="859"/>
      <c r="B6" s="860"/>
      <c r="C6" s="861"/>
      <c r="D6" s="861"/>
    </row>
    <row r="7" spans="1:4">
      <c r="A7" s="456">
        <v>1</v>
      </c>
      <c r="B7" s="446" t="s">
        <v>549</v>
      </c>
      <c r="C7" s="733">
        <v>81934484.516488642</v>
      </c>
      <c r="D7" s="466"/>
    </row>
    <row r="8" spans="1:4">
      <c r="A8" s="443">
        <v>2</v>
      </c>
      <c r="B8" s="443" t="s">
        <v>550</v>
      </c>
      <c r="C8" s="733">
        <v>10373709.969012525</v>
      </c>
      <c r="D8" s="466"/>
    </row>
    <row r="9" spans="1:4">
      <c r="A9" s="443">
        <v>3</v>
      </c>
      <c r="B9" s="469" t="s">
        <v>551</v>
      </c>
      <c r="C9" s="733">
        <v>0</v>
      </c>
      <c r="D9" s="466"/>
    </row>
    <row r="10" spans="1:4">
      <c r="A10" s="443">
        <v>4</v>
      </c>
      <c r="B10" s="443" t="s">
        <v>552</v>
      </c>
      <c r="C10" s="733">
        <f>SUM(C11:C17)</f>
        <v>19496899.925501224</v>
      </c>
      <c r="D10" s="466"/>
    </row>
    <row r="11" spans="1:4">
      <c r="A11" s="443">
        <v>5</v>
      </c>
      <c r="B11" s="468" t="s">
        <v>881</v>
      </c>
      <c r="C11" s="733">
        <v>9897628.1895493492</v>
      </c>
      <c r="D11" s="466"/>
    </row>
    <row r="12" spans="1:4">
      <c r="A12" s="443">
        <v>6</v>
      </c>
      <c r="B12" s="468" t="s">
        <v>553</v>
      </c>
      <c r="C12" s="733">
        <v>3953414.5809387788</v>
      </c>
      <c r="D12" s="466"/>
    </row>
    <row r="13" spans="1:4">
      <c r="A13" s="443">
        <v>7</v>
      </c>
      <c r="B13" s="468" t="s">
        <v>556</v>
      </c>
      <c r="C13" s="733">
        <v>0</v>
      </c>
      <c r="D13" s="466"/>
    </row>
    <row r="14" spans="1:4">
      <c r="A14" s="443">
        <v>8</v>
      </c>
      <c r="B14" s="468" t="s">
        <v>554</v>
      </c>
      <c r="C14" s="733">
        <v>375725.32748181006</v>
      </c>
      <c r="D14" s="734">
        <v>584968.34</v>
      </c>
    </row>
    <row r="15" spans="1:4">
      <c r="A15" s="443">
        <v>9</v>
      </c>
      <c r="B15" s="468" t="s">
        <v>555</v>
      </c>
      <c r="C15" s="733">
        <v>0</v>
      </c>
      <c r="D15" s="734">
        <v>0</v>
      </c>
    </row>
    <row r="16" spans="1:4">
      <c r="A16" s="443">
        <v>10</v>
      </c>
      <c r="B16" s="468" t="s">
        <v>557</v>
      </c>
      <c r="C16" s="733">
        <v>2532831.5406472003</v>
      </c>
      <c r="D16" s="734">
        <v>0</v>
      </c>
    </row>
    <row r="17" spans="1:4" ht="25.5">
      <c r="A17" s="443">
        <v>11</v>
      </c>
      <c r="B17" s="468" t="s">
        <v>558</v>
      </c>
      <c r="C17" s="733">
        <v>2737300.2868840848</v>
      </c>
      <c r="D17" s="466"/>
    </row>
    <row r="18" spans="1:4">
      <c r="A18" s="456">
        <v>12</v>
      </c>
      <c r="B18" s="467" t="s">
        <v>559</v>
      </c>
      <c r="C18" s="735">
        <f>C7+C8+C9-C10</f>
        <v>72811294.559999943</v>
      </c>
      <c r="D18" s="466"/>
    </row>
    <row r="21" spans="1:4">
      <c r="B21" s="344"/>
    </row>
    <row r="22" spans="1:4">
      <c r="B22" s="346"/>
    </row>
    <row r="23" spans="1:4">
      <c r="B23" s="347"/>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28"/>
  <sheetViews>
    <sheetView showGridLines="0" zoomScale="80" zoomScaleNormal="80" workbookViewId="0">
      <selection activeCell="E24" sqref="E24"/>
    </sheetView>
  </sheetViews>
  <sheetFormatPr defaultColWidth="9.140625" defaultRowHeight="12.75"/>
  <cols>
    <col min="1" max="1" width="11.85546875" style="453" bestFit="1" customWidth="1"/>
    <col min="2" max="2" width="63.85546875" style="453" customWidth="1"/>
    <col min="3" max="3" width="15.5703125" style="453" customWidth="1"/>
    <col min="4" max="18" width="22.28515625" style="453" customWidth="1"/>
    <col min="19" max="19" width="23.28515625" style="453" bestFit="1" customWidth="1"/>
    <col min="20" max="26" width="22.28515625" style="453" customWidth="1"/>
    <col min="27" max="27" width="23.28515625" style="453" bestFit="1" customWidth="1"/>
    <col min="28" max="28" width="20" style="453" customWidth="1"/>
    <col min="29" max="16384" width="9.140625" style="453"/>
  </cols>
  <sheetData>
    <row r="1" spans="1:28" ht="13.5">
      <c r="A1" s="344" t="s">
        <v>108</v>
      </c>
      <c r="B1" s="287" t="str">
        <f>Info!C2</f>
        <v>სს "ხალიკ ბანკი საქართველო"</v>
      </c>
    </row>
    <row r="2" spans="1:28">
      <c r="A2" s="346" t="s">
        <v>109</v>
      </c>
      <c r="B2" s="348">
        <f>'1. key ratios'!B2</f>
        <v>45016</v>
      </c>
      <c r="C2" s="454"/>
    </row>
    <row r="3" spans="1:28">
      <c r="A3" s="347" t="s">
        <v>560</v>
      </c>
    </row>
    <row r="5" spans="1:28" ht="15" customHeight="1">
      <c r="A5" s="862" t="s">
        <v>894</v>
      </c>
      <c r="B5" s="863"/>
      <c r="C5" s="868" t="s">
        <v>893</v>
      </c>
      <c r="D5" s="869"/>
      <c r="E5" s="869"/>
      <c r="F5" s="869"/>
      <c r="G5" s="869"/>
      <c r="H5" s="869"/>
      <c r="I5" s="869"/>
      <c r="J5" s="869"/>
      <c r="K5" s="869"/>
      <c r="L5" s="869"/>
      <c r="M5" s="869"/>
      <c r="N5" s="869"/>
      <c r="O5" s="869"/>
      <c r="P5" s="869"/>
      <c r="Q5" s="869"/>
      <c r="R5" s="869"/>
      <c r="S5" s="869"/>
      <c r="T5" s="483"/>
      <c r="U5" s="483"/>
      <c r="V5" s="483"/>
      <c r="W5" s="483"/>
      <c r="X5" s="483"/>
      <c r="Y5" s="483"/>
      <c r="Z5" s="483"/>
      <c r="AA5" s="482"/>
      <c r="AB5" s="473"/>
    </row>
    <row r="6" spans="1:28">
      <c r="A6" s="864"/>
      <c r="B6" s="865"/>
      <c r="C6" s="870" t="s">
        <v>66</v>
      </c>
      <c r="D6" s="872" t="s">
        <v>892</v>
      </c>
      <c r="E6" s="872"/>
      <c r="F6" s="872"/>
      <c r="G6" s="872"/>
      <c r="H6" s="873" t="s">
        <v>891</v>
      </c>
      <c r="I6" s="874"/>
      <c r="J6" s="874"/>
      <c r="K6" s="875"/>
      <c r="L6" s="481"/>
      <c r="M6" s="876" t="s">
        <v>890</v>
      </c>
      <c r="N6" s="876"/>
      <c r="O6" s="876"/>
      <c r="P6" s="876"/>
      <c r="Q6" s="876"/>
      <c r="R6" s="876"/>
      <c r="S6" s="852"/>
      <c r="T6" s="480"/>
      <c r="U6" s="855" t="s">
        <v>889</v>
      </c>
      <c r="V6" s="855"/>
      <c r="W6" s="855"/>
      <c r="X6" s="855"/>
      <c r="Y6" s="855"/>
      <c r="Z6" s="855"/>
      <c r="AA6" s="853"/>
      <c r="AB6" s="479"/>
    </row>
    <row r="7" spans="1:28" ht="25.5">
      <c r="A7" s="866"/>
      <c r="B7" s="867"/>
      <c r="C7" s="871"/>
      <c r="D7" s="478"/>
      <c r="E7" s="474" t="s">
        <v>561</v>
      </c>
      <c r="F7" s="450" t="s">
        <v>887</v>
      </c>
      <c r="G7" s="450" t="s">
        <v>888</v>
      </c>
      <c r="H7" s="477"/>
      <c r="I7" s="474" t="s">
        <v>561</v>
      </c>
      <c r="J7" s="450" t="s">
        <v>887</v>
      </c>
      <c r="K7" s="450" t="s">
        <v>888</v>
      </c>
      <c r="L7" s="476"/>
      <c r="M7" s="474" t="s">
        <v>561</v>
      </c>
      <c r="N7" s="450" t="s">
        <v>887</v>
      </c>
      <c r="O7" s="450" t="s">
        <v>886</v>
      </c>
      <c r="P7" s="450" t="s">
        <v>885</v>
      </c>
      <c r="Q7" s="450" t="s">
        <v>884</v>
      </c>
      <c r="R7" s="450" t="s">
        <v>883</v>
      </c>
      <c r="S7" s="450" t="s">
        <v>882</v>
      </c>
      <c r="T7" s="475"/>
      <c r="U7" s="474" t="s">
        <v>561</v>
      </c>
      <c r="V7" s="450" t="s">
        <v>887</v>
      </c>
      <c r="W7" s="450" t="s">
        <v>886</v>
      </c>
      <c r="X7" s="450" t="s">
        <v>885</v>
      </c>
      <c r="Y7" s="450" t="s">
        <v>884</v>
      </c>
      <c r="Z7" s="450" t="s">
        <v>883</v>
      </c>
      <c r="AA7" s="450" t="s">
        <v>882</v>
      </c>
      <c r="AB7" s="473"/>
    </row>
    <row r="8" spans="1:28">
      <c r="A8" s="472">
        <v>1</v>
      </c>
      <c r="B8" s="446" t="s">
        <v>562</v>
      </c>
      <c r="C8" s="735">
        <v>621478900.81442118</v>
      </c>
      <c r="D8" s="733">
        <v>486427199.29860407</v>
      </c>
      <c r="E8" s="733">
        <v>30975777.851668179</v>
      </c>
      <c r="F8" s="733">
        <v>0</v>
      </c>
      <c r="G8" s="733">
        <v>0</v>
      </c>
      <c r="H8" s="733">
        <v>62240406.898706064</v>
      </c>
      <c r="I8" s="733">
        <v>15868259.295654641</v>
      </c>
      <c r="J8" s="733">
        <v>12079989.613627139</v>
      </c>
      <c r="K8" s="733">
        <v>0</v>
      </c>
      <c r="L8" s="733">
        <v>71564924.134506896</v>
      </c>
      <c r="M8" s="733">
        <v>7226130.1549384007</v>
      </c>
      <c r="N8" s="733">
        <v>11706128.508683892</v>
      </c>
      <c r="O8" s="733">
        <v>6717969.2540336717</v>
      </c>
      <c r="P8" s="733">
        <v>11086607.132620376</v>
      </c>
      <c r="Q8" s="733">
        <v>4034308.3270853218</v>
      </c>
      <c r="R8" s="733">
        <v>4878637.711575347</v>
      </c>
      <c r="S8" s="733">
        <v>234048.90170617719</v>
      </c>
      <c r="T8" s="733">
        <v>1246370.4826041609</v>
      </c>
      <c r="U8" s="733">
        <v>0</v>
      </c>
      <c r="V8" s="733">
        <v>422.33</v>
      </c>
      <c r="W8" s="733">
        <v>45150.700000000004</v>
      </c>
      <c r="X8" s="733">
        <v>74727.102291273986</v>
      </c>
      <c r="Y8" s="733">
        <v>1042675.7845002691</v>
      </c>
      <c r="Z8" s="733">
        <v>83394.565812617599</v>
      </c>
      <c r="AA8" s="733">
        <v>0</v>
      </c>
      <c r="AB8" s="470"/>
    </row>
    <row r="9" spans="1:28">
      <c r="A9" s="442">
        <v>1.1000000000000001</v>
      </c>
      <c r="B9" s="471" t="s">
        <v>563</v>
      </c>
      <c r="C9" s="738">
        <v>0</v>
      </c>
      <c r="D9" s="733">
        <v>0</v>
      </c>
      <c r="E9" s="733">
        <v>0</v>
      </c>
      <c r="F9" s="733">
        <v>0</v>
      </c>
      <c r="G9" s="733">
        <v>0</v>
      </c>
      <c r="H9" s="733">
        <v>0</v>
      </c>
      <c r="I9" s="733">
        <v>0</v>
      </c>
      <c r="J9" s="733">
        <v>0</v>
      </c>
      <c r="K9" s="733">
        <v>0</v>
      </c>
      <c r="L9" s="733">
        <v>0</v>
      </c>
      <c r="M9" s="733">
        <v>0</v>
      </c>
      <c r="N9" s="733">
        <v>0</v>
      </c>
      <c r="O9" s="733">
        <v>0</v>
      </c>
      <c r="P9" s="733">
        <v>0</v>
      </c>
      <c r="Q9" s="733">
        <v>0</v>
      </c>
      <c r="R9" s="733">
        <v>0</v>
      </c>
      <c r="S9" s="733">
        <v>0</v>
      </c>
      <c r="T9" s="733">
        <v>0</v>
      </c>
      <c r="U9" s="733">
        <v>0</v>
      </c>
      <c r="V9" s="733">
        <v>0</v>
      </c>
      <c r="W9" s="733">
        <v>0</v>
      </c>
      <c r="X9" s="733">
        <v>0</v>
      </c>
      <c r="Y9" s="733">
        <v>0</v>
      </c>
      <c r="Z9" s="733">
        <v>0</v>
      </c>
      <c r="AA9" s="733">
        <v>0</v>
      </c>
      <c r="AB9" s="470"/>
    </row>
    <row r="10" spans="1:28">
      <c r="A10" s="442">
        <v>1.2</v>
      </c>
      <c r="B10" s="471" t="s">
        <v>564</v>
      </c>
      <c r="C10" s="738">
        <v>0</v>
      </c>
      <c r="D10" s="733">
        <v>0</v>
      </c>
      <c r="E10" s="733">
        <v>0</v>
      </c>
      <c r="F10" s="733">
        <v>0</v>
      </c>
      <c r="G10" s="733">
        <v>0</v>
      </c>
      <c r="H10" s="733">
        <v>0</v>
      </c>
      <c r="I10" s="733">
        <v>0</v>
      </c>
      <c r="J10" s="733">
        <v>0</v>
      </c>
      <c r="K10" s="733">
        <v>0</v>
      </c>
      <c r="L10" s="733">
        <v>0</v>
      </c>
      <c r="M10" s="733">
        <v>0</v>
      </c>
      <c r="N10" s="733">
        <v>0</v>
      </c>
      <c r="O10" s="733">
        <v>0</v>
      </c>
      <c r="P10" s="733">
        <v>0</v>
      </c>
      <c r="Q10" s="733">
        <v>0</v>
      </c>
      <c r="R10" s="733">
        <v>0</v>
      </c>
      <c r="S10" s="733">
        <v>0</v>
      </c>
      <c r="T10" s="733">
        <v>0</v>
      </c>
      <c r="U10" s="733">
        <v>0</v>
      </c>
      <c r="V10" s="733">
        <v>0</v>
      </c>
      <c r="W10" s="733">
        <v>0</v>
      </c>
      <c r="X10" s="733">
        <v>0</v>
      </c>
      <c r="Y10" s="733">
        <v>0</v>
      </c>
      <c r="Z10" s="733">
        <v>0</v>
      </c>
      <c r="AA10" s="733">
        <v>0</v>
      </c>
      <c r="AB10" s="470"/>
    </row>
    <row r="11" spans="1:28">
      <c r="A11" s="442">
        <v>1.3</v>
      </c>
      <c r="B11" s="471" t="s">
        <v>565</v>
      </c>
      <c r="C11" s="738">
        <v>0</v>
      </c>
      <c r="D11" s="733">
        <v>0</v>
      </c>
      <c r="E11" s="733">
        <v>0</v>
      </c>
      <c r="F11" s="733">
        <v>0</v>
      </c>
      <c r="G11" s="733">
        <v>0</v>
      </c>
      <c r="H11" s="733">
        <v>0</v>
      </c>
      <c r="I11" s="733">
        <v>0</v>
      </c>
      <c r="J11" s="733">
        <v>0</v>
      </c>
      <c r="K11" s="733">
        <v>0</v>
      </c>
      <c r="L11" s="733">
        <v>0</v>
      </c>
      <c r="M11" s="733">
        <v>0</v>
      </c>
      <c r="N11" s="733">
        <v>0</v>
      </c>
      <c r="O11" s="733">
        <v>0</v>
      </c>
      <c r="P11" s="733">
        <v>0</v>
      </c>
      <c r="Q11" s="733">
        <v>0</v>
      </c>
      <c r="R11" s="733">
        <v>0</v>
      </c>
      <c r="S11" s="733">
        <v>0</v>
      </c>
      <c r="T11" s="733">
        <v>0</v>
      </c>
      <c r="U11" s="733">
        <v>0</v>
      </c>
      <c r="V11" s="733">
        <v>0</v>
      </c>
      <c r="W11" s="733">
        <v>0</v>
      </c>
      <c r="X11" s="733">
        <v>0</v>
      </c>
      <c r="Y11" s="733">
        <v>0</v>
      </c>
      <c r="Z11" s="733">
        <v>0</v>
      </c>
      <c r="AA11" s="733">
        <v>0</v>
      </c>
      <c r="AB11" s="470"/>
    </row>
    <row r="12" spans="1:28">
      <c r="A12" s="442">
        <v>1.4</v>
      </c>
      <c r="B12" s="471" t="s">
        <v>566</v>
      </c>
      <c r="C12" s="738">
        <v>27066345.373574018</v>
      </c>
      <c r="D12" s="733">
        <v>21969828.300317079</v>
      </c>
      <c r="E12" s="733">
        <v>0</v>
      </c>
      <c r="F12" s="733">
        <v>0</v>
      </c>
      <c r="G12" s="733">
        <v>0</v>
      </c>
      <c r="H12" s="733">
        <v>0</v>
      </c>
      <c r="I12" s="733">
        <v>0</v>
      </c>
      <c r="J12" s="733">
        <v>0</v>
      </c>
      <c r="K12" s="733">
        <v>0</v>
      </c>
      <c r="L12" s="733">
        <v>5040108.9348963434</v>
      </c>
      <c r="M12" s="733">
        <v>0</v>
      </c>
      <c r="N12" s="733">
        <v>2411705.6074122763</v>
      </c>
      <c r="O12" s="733">
        <v>1839047.46</v>
      </c>
      <c r="P12" s="733">
        <v>0</v>
      </c>
      <c r="Q12" s="733">
        <v>155632.33978805502</v>
      </c>
      <c r="R12" s="733">
        <v>633723.52769601205</v>
      </c>
      <c r="S12" s="733">
        <v>0</v>
      </c>
      <c r="T12" s="733">
        <v>56408.138360595753</v>
      </c>
      <c r="U12" s="733">
        <v>0</v>
      </c>
      <c r="V12" s="733">
        <v>0</v>
      </c>
      <c r="W12" s="733">
        <v>0</v>
      </c>
      <c r="X12" s="733">
        <v>0</v>
      </c>
      <c r="Y12" s="733">
        <v>0</v>
      </c>
      <c r="Z12" s="733">
        <v>56408.138360595753</v>
      </c>
      <c r="AA12" s="733">
        <v>0</v>
      </c>
      <c r="AB12" s="470"/>
    </row>
    <row r="13" spans="1:28">
      <c r="A13" s="442">
        <v>1.5</v>
      </c>
      <c r="B13" s="471" t="s">
        <v>567</v>
      </c>
      <c r="C13" s="738">
        <v>346010311.20058239</v>
      </c>
      <c r="D13" s="733">
        <v>257652760.13869271</v>
      </c>
      <c r="E13" s="733">
        <v>19060494.675136708</v>
      </c>
      <c r="F13" s="733">
        <v>0</v>
      </c>
      <c r="G13" s="733">
        <v>0</v>
      </c>
      <c r="H13" s="733">
        <v>51446795.742472827</v>
      </c>
      <c r="I13" s="733">
        <v>14466894.621327566</v>
      </c>
      <c r="J13" s="733">
        <v>9147894.5215833299</v>
      </c>
      <c r="K13" s="733">
        <v>0</v>
      </c>
      <c r="L13" s="733">
        <v>35998892.926005557</v>
      </c>
      <c r="M13" s="733">
        <v>2800688.9644835936</v>
      </c>
      <c r="N13" s="733">
        <v>5523290.0821949597</v>
      </c>
      <c r="O13" s="733">
        <v>1446580.7298610744</v>
      </c>
      <c r="P13" s="733">
        <v>7011387.6027410626</v>
      </c>
      <c r="Q13" s="733">
        <v>2188540.833505067</v>
      </c>
      <c r="R13" s="733">
        <v>2301818.7090449329</v>
      </c>
      <c r="S13" s="733">
        <v>0</v>
      </c>
      <c r="T13" s="733">
        <v>911862.39341134077</v>
      </c>
      <c r="U13" s="733">
        <v>0</v>
      </c>
      <c r="V13" s="733">
        <v>0</v>
      </c>
      <c r="W13" s="733">
        <v>0</v>
      </c>
      <c r="X13" s="733">
        <v>0</v>
      </c>
      <c r="Y13" s="733">
        <v>911862.39341134077</v>
      </c>
      <c r="Z13" s="733">
        <v>0</v>
      </c>
      <c r="AA13" s="733">
        <v>0</v>
      </c>
      <c r="AB13" s="470"/>
    </row>
    <row r="14" spans="1:28">
      <c r="A14" s="442">
        <v>1.6</v>
      </c>
      <c r="B14" s="471" t="s">
        <v>568</v>
      </c>
      <c r="C14" s="738">
        <v>248402244.24026471</v>
      </c>
      <c r="D14" s="733">
        <v>206804610.85959429</v>
      </c>
      <c r="E14" s="733">
        <v>11915283.176531469</v>
      </c>
      <c r="F14" s="733">
        <v>0</v>
      </c>
      <c r="G14" s="733">
        <v>0</v>
      </c>
      <c r="H14" s="733">
        <v>10793611.156233234</v>
      </c>
      <c r="I14" s="733">
        <v>1401364.6743270752</v>
      </c>
      <c r="J14" s="733">
        <v>2932095.0920438091</v>
      </c>
      <c r="K14" s="733">
        <v>0</v>
      </c>
      <c r="L14" s="733">
        <v>30525922.273604997</v>
      </c>
      <c r="M14" s="733">
        <v>4425441.1904548071</v>
      </c>
      <c r="N14" s="733">
        <v>3771132.8190766559</v>
      </c>
      <c r="O14" s="733">
        <v>3432341.0641725981</v>
      </c>
      <c r="P14" s="733">
        <v>4075219.529879313</v>
      </c>
      <c r="Q14" s="733">
        <v>1690135.1537921997</v>
      </c>
      <c r="R14" s="733">
        <v>1943095.4748344023</v>
      </c>
      <c r="S14" s="733">
        <v>234048.90170617719</v>
      </c>
      <c r="T14" s="733">
        <v>278099.95083222422</v>
      </c>
      <c r="U14" s="733">
        <v>0</v>
      </c>
      <c r="V14" s="733">
        <v>422.33</v>
      </c>
      <c r="W14" s="733">
        <v>45150.700000000004</v>
      </c>
      <c r="X14" s="733">
        <v>74727.102291273986</v>
      </c>
      <c r="Y14" s="733">
        <v>130813.39108892837</v>
      </c>
      <c r="Z14" s="733">
        <v>26986.427452021842</v>
      </c>
      <c r="AA14" s="733">
        <v>0</v>
      </c>
      <c r="AB14" s="470"/>
    </row>
    <row r="15" spans="1:28">
      <c r="A15" s="472">
        <v>2</v>
      </c>
      <c r="B15" s="456" t="s">
        <v>569</v>
      </c>
      <c r="C15" s="735">
        <v>16909277.160000004</v>
      </c>
      <c r="D15" s="733">
        <v>16909277.160000004</v>
      </c>
      <c r="E15" s="733">
        <v>0</v>
      </c>
      <c r="F15" s="733">
        <v>0</v>
      </c>
      <c r="G15" s="733">
        <v>0</v>
      </c>
      <c r="H15" s="733">
        <v>0</v>
      </c>
      <c r="I15" s="733">
        <v>0</v>
      </c>
      <c r="J15" s="733">
        <v>0</v>
      </c>
      <c r="K15" s="733">
        <v>0</v>
      </c>
      <c r="L15" s="733">
        <v>0</v>
      </c>
      <c r="M15" s="733">
        <v>0</v>
      </c>
      <c r="N15" s="733">
        <v>0</v>
      </c>
      <c r="O15" s="733">
        <v>0</v>
      </c>
      <c r="P15" s="733">
        <v>0</v>
      </c>
      <c r="Q15" s="733">
        <v>0</v>
      </c>
      <c r="R15" s="733">
        <v>0</v>
      </c>
      <c r="S15" s="733">
        <v>0</v>
      </c>
      <c r="T15" s="733">
        <v>0</v>
      </c>
      <c r="U15" s="733">
        <v>0</v>
      </c>
      <c r="V15" s="733">
        <v>0</v>
      </c>
      <c r="W15" s="733">
        <v>0</v>
      </c>
      <c r="X15" s="733">
        <v>0</v>
      </c>
      <c r="Y15" s="733">
        <v>0</v>
      </c>
      <c r="Z15" s="733">
        <v>0</v>
      </c>
      <c r="AA15" s="733">
        <v>0</v>
      </c>
      <c r="AB15" s="470"/>
    </row>
    <row r="16" spans="1:28">
      <c r="A16" s="442">
        <v>2.1</v>
      </c>
      <c r="B16" s="471" t="s">
        <v>563</v>
      </c>
      <c r="C16" s="738">
        <v>0</v>
      </c>
      <c r="D16" s="733">
        <v>0</v>
      </c>
      <c r="E16" s="733">
        <v>0</v>
      </c>
      <c r="F16" s="733">
        <v>0</v>
      </c>
      <c r="G16" s="733">
        <v>0</v>
      </c>
      <c r="H16" s="733">
        <v>0</v>
      </c>
      <c r="I16" s="733">
        <v>0</v>
      </c>
      <c r="J16" s="733">
        <v>0</v>
      </c>
      <c r="K16" s="733">
        <v>0</v>
      </c>
      <c r="L16" s="733">
        <v>0</v>
      </c>
      <c r="M16" s="733">
        <v>0</v>
      </c>
      <c r="N16" s="733">
        <v>0</v>
      </c>
      <c r="O16" s="733">
        <v>0</v>
      </c>
      <c r="P16" s="733">
        <v>0</v>
      </c>
      <c r="Q16" s="733">
        <v>0</v>
      </c>
      <c r="R16" s="733">
        <v>0</v>
      </c>
      <c r="S16" s="733">
        <v>0</v>
      </c>
      <c r="T16" s="733">
        <v>0</v>
      </c>
      <c r="U16" s="733">
        <v>0</v>
      </c>
      <c r="V16" s="733">
        <v>0</v>
      </c>
      <c r="W16" s="733">
        <v>0</v>
      </c>
      <c r="X16" s="733">
        <v>0</v>
      </c>
      <c r="Y16" s="733">
        <v>0</v>
      </c>
      <c r="Z16" s="733">
        <v>0</v>
      </c>
      <c r="AA16" s="733">
        <v>0</v>
      </c>
      <c r="AB16" s="470"/>
    </row>
    <row r="17" spans="1:28">
      <c r="A17" s="442">
        <v>2.2000000000000002</v>
      </c>
      <c r="B17" s="471" t="s">
        <v>564</v>
      </c>
      <c r="C17" s="738">
        <v>16909277.160000004</v>
      </c>
      <c r="D17" s="733">
        <v>16909277.160000004</v>
      </c>
      <c r="E17" s="733">
        <v>0</v>
      </c>
      <c r="F17" s="733">
        <v>0</v>
      </c>
      <c r="G17" s="733">
        <v>0</v>
      </c>
      <c r="H17" s="733">
        <v>0</v>
      </c>
      <c r="I17" s="733">
        <v>0</v>
      </c>
      <c r="J17" s="733">
        <v>0</v>
      </c>
      <c r="K17" s="733">
        <v>0</v>
      </c>
      <c r="L17" s="733">
        <v>0</v>
      </c>
      <c r="M17" s="733">
        <v>0</v>
      </c>
      <c r="N17" s="733">
        <v>0</v>
      </c>
      <c r="O17" s="733">
        <v>0</v>
      </c>
      <c r="P17" s="733">
        <v>0</v>
      </c>
      <c r="Q17" s="733">
        <v>0</v>
      </c>
      <c r="R17" s="733">
        <v>0</v>
      </c>
      <c r="S17" s="733">
        <v>0</v>
      </c>
      <c r="T17" s="733">
        <v>0</v>
      </c>
      <c r="U17" s="733">
        <v>0</v>
      </c>
      <c r="V17" s="733">
        <v>0</v>
      </c>
      <c r="W17" s="733">
        <v>0</v>
      </c>
      <c r="X17" s="733">
        <v>0</v>
      </c>
      <c r="Y17" s="733">
        <v>0</v>
      </c>
      <c r="Z17" s="733">
        <v>0</v>
      </c>
      <c r="AA17" s="733">
        <v>0</v>
      </c>
      <c r="AB17" s="470"/>
    </row>
    <row r="18" spans="1:28">
      <c r="A18" s="442">
        <v>2.2999999999999998</v>
      </c>
      <c r="B18" s="471" t="s">
        <v>565</v>
      </c>
      <c r="C18" s="738">
        <v>0</v>
      </c>
      <c r="D18" s="733">
        <v>0</v>
      </c>
      <c r="E18" s="733">
        <v>0</v>
      </c>
      <c r="F18" s="733">
        <v>0</v>
      </c>
      <c r="G18" s="733">
        <v>0</v>
      </c>
      <c r="H18" s="733">
        <v>0</v>
      </c>
      <c r="I18" s="733">
        <v>0</v>
      </c>
      <c r="J18" s="733">
        <v>0</v>
      </c>
      <c r="K18" s="733">
        <v>0</v>
      </c>
      <c r="L18" s="733">
        <v>0</v>
      </c>
      <c r="M18" s="733">
        <v>0</v>
      </c>
      <c r="N18" s="733">
        <v>0</v>
      </c>
      <c r="O18" s="733">
        <v>0</v>
      </c>
      <c r="P18" s="733">
        <v>0</v>
      </c>
      <c r="Q18" s="733">
        <v>0</v>
      </c>
      <c r="R18" s="733">
        <v>0</v>
      </c>
      <c r="S18" s="733">
        <v>0</v>
      </c>
      <c r="T18" s="733">
        <v>0</v>
      </c>
      <c r="U18" s="733">
        <v>0</v>
      </c>
      <c r="V18" s="733">
        <v>0</v>
      </c>
      <c r="W18" s="733">
        <v>0</v>
      </c>
      <c r="X18" s="733">
        <v>0</v>
      </c>
      <c r="Y18" s="733">
        <v>0</v>
      </c>
      <c r="Z18" s="733">
        <v>0</v>
      </c>
      <c r="AA18" s="733">
        <v>0</v>
      </c>
      <c r="AB18" s="470"/>
    </row>
    <row r="19" spans="1:28">
      <c r="A19" s="442">
        <v>2.4</v>
      </c>
      <c r="B19" s="471" t="s">
        <v>566</v>
      </c>
      <c r="C19" s="738">
        <v>0</v>
      </c>
      <c r="D19" s="733">
        <v>0</v>
      </c>
      <c r="E19" s="733">
        <v>0</v>
      </c>
      <c r="F19" s="733">
        <v>0</v>
      </c>
      <c r="G19" s="733">
        <v>0</v>
      </c>
      <c r="H19" s="733">
        <v>0</v>
      </c>
      <c r="I19" s="733">
        <v>0</v>
      </c>
      <c r="J19" s="733">
        <v>0</v>
      </c>
      <c r="K19" s="733">
        <v>0</v>
      </c>
      <c r="L19" s="733">
        <v>0</v>
      </c>
      <c r="M19" s="733">
        <v>0</v>
      </c>
      <c r="N19" s="733">
        <v>0</v>
      </c>
      <c r="O19" s="733">
        <v>0</v>
      </c>
      <c r="P19" s="733">
        <v>0</v>
      </c>
      <c r="Q19" s="733">
        <v>0</v>
      </c>
      <c r="R19" s="733">
        <v>0</v>
      </c>
      <c r="S19" s="733">
        <v>0</v>
      </c>
      <c r="T19" s="733">
        <v>0</v>
      </c>
      <c r="U19" s="733">
        <v>0</v>
      </c>
      <c r="V19" s="733">
        <v>0</v>
      </c>
      <c r="W19" s="733">
        <v>0</v>
      </c>
      <c r="X19" s="733">
        <v>0</v>
      </c>
      <c r="Y19" s="733">
        <v>0</v>
      </c>
      <c r="Z19" s="733">
        <v>0</v>
      </c>
      <c r="AA19" s="733">
        <v>0</v>
      </c>
      <c r="AB19" s="470"/>
    </row>
    <row r="20" spans="1:28">
      <c r="A20" s="442">
        <v>2.5</v>
      </c>
      <c r="B20" s="471" t="s">
        <v>567</v>
      </c>
      <c r="C20" s="738">
        <v>0</v>
      </c>
      <c r="D20" s="733">
        <v>0</v>
      </c>
      <c r="E20" s="733">
        <v>0</v>
      </c>
      <c r="F20" s="733">
        <v>0</v>
      </c>
      <c r="G20" s="733">
        <v>0</v>
      </c>
      <c r="H20" s="733">
        <v>0</v>
      </c>
      <c r="I20" s="733">
        <v>0</v>
      </c>
      <c r="J20" s="733">
        <v>0</v>
      </c>
      <c r="K20" s="733">
        <v>0</v>
      </c>
      <c r="L20" s="733">
        <v>0</v>
      </c>
      <c r="M20" s="733">
        <v>0</v>
      </c>
      <c r="N20" s="733">
        <v>0</v>
      </c>
      <c r="O20" s="733">
        <v>0</v>
      </c>
      <c r="P20" s="733">
        <v>0</v>
      </c>
      <c r="Q20" s="733">
        <v>0</v>
      </c>
      <c r="R20" s="733">
        <v>0</v>
      </c>
      <c r="S20" s="733">
        <v>0</v>
      </c>
      <c r="T20" s="733">
        <v>0</v>
      </c>
      <c r="U20" s="733">
        <v>0</v>
      </c>
      <c r="V20" s="733">
        <v>0</v>
      </c>
      <c r="W20" s="733">
        <v>0</v>
      </c>
      <c r="X20" s="733">
        <v>0</v>
      </c>
      <c r="Y20" s="733">
        <v>0</v>
      </c>
      <c r="Z20" s="733">
        <v>0</v>
      </c>
      <c r="AA20" s="733">
        <v>0</v>
      </c>
      <c r="AB20" s="470"/>
    </row>
    <row r="21" spans="1:28">
      <c r="A21" s="442">
        <v>2.6</v>
      </c>
      <c r="B21" s="471" t="s">
        <v>568</v>
      </c>
      <c r="C21" s="738">
        <v>0</v>
      </c>
      <c r="D21" s="733">
        <v>0</v>
      </c>
      <c r="E21" s="733">
        <v>0</v>
      </c>
      <c r="F21" s="733">
        <v>0</v>
      </c>
      <c r="G21" s="733">
        <v>0</v>
      </c>
      <c r="H21" s="733">
        <v>0</v>
      </c>
      <c r="I21" s="733">
        <v>0</v>
      </c>
      <c r="J21" s="733">
        <v>0</v>
      </c>
      <c r="K21" s="733">
        <v>0</v>
      </c>
      <c r="L21" s="733">
        <v>0</v>
      </c>
      <c r="M21" s="733">
        <v>0</v>
      </c>
      <c r="N21" s="733">
        <v>0</v>
      </c>
      <c r="O21" s="733">
        <v>0</v>
      </c>
      <c r="P21" s="733">
        <v>0</v>
      </c>
      <c r="Q21" s="733">
        <v>0</v>
      </c>
      <c r="R21" s="733">
        <v>0</v>
      </c>
      <c r="S21" s="733">
        <v>0</v>
      </c>
      <c r="T21" s="733">
        <v>0</v>
      </c>
      <c r="U21" s="733">
        <v>0</v>
      </c>
      <c r="V21" s="733">
        <v>0</v>
      </c>
      <c r="W21" s="733">
        <v>0</v>
      </c>
      <c r="X21" s="733">
        <v>0</v>
      </c>
      <c r="Y21" s="733">
        <v>0</v>
      </c>
      <c r="Z21" s="733">
        <v>0</v>
      </c>
      <c r="AA21" s="733">
        <v>0</v>
      </c>
      <c r="AB21" s="470"/>
    </row>
    <row r="22" spans="1:28">
      <c r="A22" s="472">
        <v>3</v>
      </c>
      <c r="B22" s="446" t="s">
        <v>570</v>
      </c>
      <c r="C22" s="735">
        <v>37655827.649999991</v>
      </c>
      <c r="D22" s="735">
        <v>35977550.390000001</v>
      </c>
      <c r="E22" s="739">
        <v>0</v>
      </c>
      <c r="F22" s="739">
        <v>0</v>
      </c>
      <c r="G22" s="739">
        <v>0</v>
      </c>
      <c r="H22" s="735">
        <v>675619.95</v>
      </c>
      <c r="I22" s="739">
        <v>0</v>
      </c>
      <c r="J22" s="739">
        <v>0</v>
      </c>
      <c r="K22" s="739">
        <v>0</v>
      </c>
      <c r="L22" s="735">
        <v>1002657.31</v>
      </c>
      <c r="M22" s="739">
        <v>0</v>
      </c>
      <c r="N22" s="739">
        <v>0</v>
      </c>
      <c r="O22" s="739">
        <v>0</v>
      </c>
      <c r="P22" s="739">
        <v>0</v>
      </c>
      <c r="Q22" s="739">
        <v>0</v>
      </c>
      <c r="R22" s="739">
        <v>0</v>
      </c>
      <c r="S22" s="739">
        <v>0</v>
      </c>
      <c r="T22" s="735">
        <v>0</v>
      </c>
      <c r="U22" s="739">
        <v>0</v>
      </c>
      <c r="V22" s="739">
        <v>0</v>
      </c>
      <c r="W22" s="739">
        <v>0</v>
      </c>
      <c r="X22" s="739">
        <v>0</v>
      </c>
      <c r="Y22" s="739">
        <v>0</v>
      </c>
      <c r="Z22" s="739">
        <v>0</v>
      </c>
      <c r="AA22" s="739">
        <v>0</v>
      </c>
      <c r="AB22" s="470"/>
    </row>
    <row r="23" spans="1:28">
      <c r="A23" s="442">
        <v>3.1</v>
      </c>
      <c r="B23" s="471" t="s">
        <v>563</v>
      </c>
      <c r="C23" s="738">
        <v>0</v>
      </c>
      <c r="D23" s="735">
        <v>0</v>
      </c>
      <c r="E23" s="739">
        <v>0</v>
      </c>
      <c r="F23" s="739">
        <v>0</v>
      </c>
      <c r="G23" s="739">
        <v>0</v>
      </c>
      <c r="H23" s="735">
        <v>0</v>
      </c>
      <c r="I23" s="739">
        <v>0</v>
      </c>
      <c r="J23" s="739">
        <v>0</v>
      </c>
      <c r="K23" s="739">
        <v>0</v>
      </c>
      <c r="L23" s="735">
        <v>0</v>
      </c>
      <c r="M23" s="739">
        <v>0</v>
      </c>
      <c r="N23" s="739">
        <v>0</v>
      </c>
      <c r="O23" s="739">
        <v>0</v>
      </c>
      <c r="P23" s="739">
        <v>0</v>
      </c>
      <c r="Q23" s="739">
        <v>0</v>
      </c>
      <c r="R23" s="739">
        <v>0</v>
      </c>
      <c r="S23" s="739">
        <v>0</v>
      </c>
      <c r="T23" s="735">
        <v>0</v>
      </c>
      <c r="U23" s="739">
        <v>0</v>
      </c>
      <c r="V23" s="739">
        <v>0</v>
      </c>
      <c r="W23" s="739">
        <v>0</v>
      </c>
      <c r="X23" s="739">
        <v>0</v>
      </c>
      <c r="Y23" s="739">
        <v>0</v>
      </c>
      <c r="Z23" s="739">
        <v>0</v>
      </c>
      <c r="AA23" s="739">
        <v>0</v>
      </c>
      <c r="AB23" s="470"/>
    </row>
    <row r="24" spans="1:28">
      <c r="A24" s="442">
        <v>3.2</v>
      </c>
      <c r="B24" s="471" t="s">
        <v>564</v>
      </c>
      <c r="C24" s="738">
        <v>0</v>
      </c>
      <c r="D24" s="735">
        <v>0</v>
      </c>
      <c r="E24" s="739">
        <v>0</v>
      </c>
      <c r="F24" s="739">
        <v>0</v>
      </c>
      <c r="G24" s="739">
        <v>0</v>
      </c>
      <c r="H24" s="735">
        <v>0</v>
      </c>
      <c r="I24" s="739">
        <v>0</v>
      </c>
      <c r="J24" s="739">
        <v>0</v>
      </c>
      <c r="K24" s="739">
        <v>0</v>
      </c>
      <c r="L24" s="735">
        <v>0</v>
      </c>
      <c r="M24" s="739">
        <v>0</v>
      </c>
      <c r="N24" s="739">
        <v>0</v>
      </c>
      <c r="O24" s="739">
        <v>0</v>
      </c>
      <c r="P24" s="739">
        <v>0</v>
      </c>
      <c r="Q24" s="739">
        <v>0</v>
      </c>
      <c r="R24" s="739">
        <v>0</v>
      </c>
      <c r="S24" s="739">
        <v>0</v>
      </c>
      <c r="T24" s="735">
        <v>0</v>
      </c>
      <c r="U24" s="739">
        <v>0</v>
      </c>
      <c r="V24" s="739">
        <v>0</v>
      </c>
      <c r="W24" s="739">
        <v>0</v>
      </c>
      <c r="X24" s="739">
        <v>0</v>
      </c>
      <c r="Y24" s="739">
        <v>0</v>
      </c>
      <c r="Z24" s="739">
        <v>0</v>
      </c>
      <c r="AA24" s="739">
        <v>0</v>
      </c>
      <c r="AB24" s="470"/>
    </row>
    <row r="25" spans="1:28">
      <c r="A25" s="442">
        <v>3.3</v>
      </c>
      <c r="B25" s="471" t="s">
        <v>565</v>
      </c>
      <c r="C25" s="738">
        <v>0</v>
      </c>
      <c r="D25" s="735">
        <v>0</v>
      </c>
      <c r="E25" s="739">
        <v>0</v>
      </c>
      <c r="F25" s="739">
        <v>0</v>
      </c>
      <c r="G25" s="739">
        <v>0</v>
      </c>
      <c r="H25" s="735">
        <v>0</v>
      </c>
      <c r="I25" s="739">
        <v>0</v>
      </c>
      <c r="J25" s="739">
        <v>0</v>
      </c>
      <c r="K25" s="739">
        <v>0</v>
      </c>
      <c r="L25" s="735">
        <v>0</v>
      </c>
      <c r="M25" s="739">
        <v>0</v>
      </c>
      <c r="N25" s="739">
        <v>0</v>
      </c>
      <c r="O25" s="739">
        <v>0</v>
      </c>
      <c r="P25" s="739">
        <v>0</v>
      </c>
      <c r="Q25" s="739">
        <v>0</v>
      </c>
      <c r="R25" s="739">
        <v>0</v>
      </c>
      <c r="S25" s="739">
        <v>0</v>
      </c>
      <c r="T25" s="735">
        <v>0</v>
      </c>
      <c r="U25" s="739">
        <v>0</v>
      </c>
      <c r="V25" s="739">
        <v>0</v>
      </c>
      <c r="W25" s="739">
        <v>0</v>
      </c>
      <c r="X25" s="739">
        <v>0</v>
      </c>
      <c r="Y25" s="739">
        <v>0</v>
      </c>
      <c r="Z25" s="739">
        <v>0</v>
      </c>
      <c r="AA25" s="739">
        <v>0</v>
      </c>
      <c r="AB25" s="470"/>
    </row>
    <row r="26" spans="1:28">
      <c r="A26" s="442">
        <v>3.4</v>
      </c>
      <c r="B26" s="471" t="s">
        <v>566</v>
      </c>
      <c r="C26" s="738">
        <v>0</v>
      </c>
      <c r="D26" s="735">
        <v>0</v>
      </c>
      <c r="E26" s="739">
        <v>0</v>
      </c>
      <c r="F26" s="739">
        <v>0</v>
      </c>
      <c r="G26" s="739">
        <v>0</v>
      </c>
      <c r="H26" s="735">
        <v>0</v>
      </c>
      <c r="I26" s="739">
        <v>0</v>
      </c>
      <c r="J26" s="739">
        <v>0</v>
      </c>
      <c r="K26" s="739">
        <v>0</v>
      </c>
      <c r="L26" s="735">
        <v>0</v>
      </c>
      <c r="M26" s="739">
        <v>0</v>
      </c>
      <c r="N26" s="739">
        <v>0</v>
      </c>
      <c r="O26" s="739">
        <v>0</v>
      </c>
      <c r="P26" s="739">
        <v>0</v>
      </c>
      <c r="Q26" s="739">
        <v>0</v>
      </c>
      <c r="R26" s="739">
        <v>0</v>
      </c>
      <c r="S26" s="739">
        <v>0</v>
      </c>
      <c r="T26" s="735">
        <v>0</v>
      </c>
      <c r="U26" s="739">
        <v>0</v>
      </c>
      <c r="V26" s="739">
        <v>0</v>
      </c>
      <c r="W26" s="739">
        <v>0</v>
      </c>
      <c r="X26" s="739">
        <v>0</v>
      </c>
      <c r="Y26" s="739">
        <v>0</v>
      </c>
      <c r="Z26" s="739">
        <v>0</v>
      </c>
      <c r="AA26" s="739">
        <v>0</v>
      </c>
      <c r="AB26" s="470"/>
    </row>
    <row r="27" spans="1:28">
      <c r="A27" s="442">
        <v>3.5</v>
      </c>
      <c r="B27" s="471" t="s">
        <v>567</v>
      </c>
      <c r="C27" s="738">
        <v>35279657.269999996</v>
      </c>
      <c r="D27" s="735">
        <v>33668759.269999996</v>
      </c>
      <c r="E27" s="739">
        <v>0</v>
      </c>
      <c r="F27" s="739">
        <v>0</v>
      </c>
      <c r="G27" s="739">
        <v>0</v>
      </c>
      <c r="H27" s="735">
        <v>663810</v>
      </c>
      <c r="I27" s="739">
        <v>0</v>
      </c>
      <c r="J27" s="739">
        <v>0</v>
      </c>
      <c r="K27" s="739">
        <v>0</v>
      </c>
      <c r="L27" s="735">
        <v>947088</v>
      </c>
      <c r="M27" s="739">
        <v>0</v>
      </c>
      <c r="N27" s="739">
        <v>0</v>
      </c>
      <c r="O27" s="739">
        <v>0</v>
      </c>
      <c r="P27" s="739">
        <v>0</v>
      </c>
      <c r="Q27" s="739">
        <v>0</v>
      </c>
      <c r="R27" s="739">
        <v>0</v>
      </c>
      <c r="S27" s="739">
        <v>0</v>
      </c>
      <c r="T27" s="735">
        <v>0</v>
      </c>
      <c r="U27" s="739">
        <v>0</v>
      </c>
      <c r="V27" s="739">
        <v>0</v>
      </c>
      <c r="W27" s="739">
        <v>0</v>
      </c>
      <c r="X27" s="739">
        <v>0</v>
      </c>
      <c r="Y27" s="739">
        <v>0</v>
      </c>
      <c r="Z27" s="739">
        <v>0</v>
      </c>
      <c r="AA27" s="739">
        <v>0</v>
      </c>
      <c r="AB27" s="470"/>
    </row>
    <row r="28" spans="1:28">
      <c r="A28" s="442">
        <v>3.6</v>
      </c>
      <c r="B28" s="471" t="s">
        <v>568</v>
      </c>
      <c r="C28" s="738">
        <v>2376170.379999999</v>
      </c>
      <c r="D28" s="735">
        <v>2308791.120000002</v>
      </c>
      <c r="E28" s="739">
        <v>0</v>
      </c>
      <c r="F28" s="739">
        <v>0</v>
      </c>
      <c r="G28" s="739">
        <v>0</v>
      </c>
      <c r="H28" s="735">
        <v>11809.95</v>
      </c>
      <c r="I28" s="739">
        <v>0</v>
      </c>
      <c r="J28" s="739">
        <v>0</v>
      </c>
      <c r="K28" s="739">
        <v>0</v>
      </c>
      <c r="L28" s="735">
        <v>55569.310000000005</v>
      </c>
      <c r="M28" s="739">
        <v>0</v>
      </c>
      <c r="N28" s="739">
        <v>0</v>
      </c>
      <c r="O28" s="739">
        <v>0</v>
      </c>
      <c r="P28" s="739">
        <v>0</v>
      </c>
      <c r="Q28" s="739">
        <v>0</v>
      </c>
      <c r="R28" s="739">
        <v>0</v>
      </c>
      <c r="S28" s="739">
        <v>0</v>
      </c>
      <c r="T28" s="735">
        <v>0</v>
      </c>
      <c r="U28" s="739">
        <v>0</v>
      </c>
      <c r="V28" s="739">
        <v>0</v>
      </c>
      <c r="W28" s="739">
        <v>0</v>
      </c>
      <c r="X28" s="739">
        <v>0</v>
      </c>
      <c r="Y28" s="739">
        <v>0</v>
      </c>
      <c r="Z28" s="739">
        <v>0</v>
      </c>
      <c r="AA28" s="739">
        <v>0</v>
      </c>
      <c r="AB28" s="470"/>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22"/>
  <sheetViews>
    <sheetView showGridLines="0" topLeftCell="N1" zoomScale="80" zoomScaleNormal="80" workbookViewId="0">
      <selection activeCell="C8" sqref="C8:AA22"/>
    </sheetView>
  </sheetViews>
  <sheetFormatPr defaultColWidth="9.140625" defaultRowHeight="12.75"/>
  <cols>
    <col min="1" max="1" width="11.85546875" style="453" bestFit="1" customWidth="1"/>
    <col min="2" max="2" width="90.28515625" style="453" bestFit="1" customWidth="1"/>
    <col min="3" max="3" width="20.140625" style="453" customWidth="1"/>
    <col min="4" max="4" width="22.28515625" style="453" customWidth="1"/>
    <col min="5" max="7" width="17.140625" style="453" customWidth="1"/>
    <col min="8" max="8" width="22.28515625" style="453" customWidth="1"/>
    <col min="9" max="10" width="17.140625" style="453" customWidth="1"/>
    <col min="11" max="27" width="22.28515625" style="453" customWidth="1"/>
    <col min="28" max="16384" width="9.140625" style="453"/>
  </cols>
  <sheetData>
    <row r="1" spans="1:27" ht="13.5">
      <c r="A1" s="344" t="s">
        <v>108</v>
      </c>
      <c r="B1" s="287" t="str">
        <f>Info!C2</f>
        <v>სს "ხალიკ ბანკი საქართველო"</v>
      </c>
    </row>
    <row r="2" spans="1:27">
      <c r="A2" s="346" t="s">
        <v>109</v>
      </c>
      <c r="B2" s="348">
        <f>'1. key ratios'!B2</f>
        <v>45016</v>
      </c>
    </row>
    <row r="3" spans="1:27">
      <c r="A3" s="347" t="s">
        <v>571</v>
      </c>
      <c r="C3" s="455"/>
    </row>
    <row r="4" spans="1:27" ht="13.5" thickBot="1">
      <c r="A4" s="347"/>
      <c r="B4" s="455"/>
      <c r="C4" s="455"/>
    </row>
    <row r="5" spans="1:27" s="484" customFormat="1" ht="13.5" customHeight="1">
      <c r="A5" s="881" t="s">
        <v>901</v>
      </c>
      <c r="B5" s="882"/>
      <c r="C5" s="878" t="s">
        <v>572</v>
      </c>
      <c r="D5" s="879"/>
      <c r="E5" s="879"/>
      <c r="F5" s="879"/>
      <c r="G5" s="879"/>
      <c r="H5" s="879"/>
      <c r="I5" s="879"/>
      <c r="J5" s="879"/>
      <c r="K5" s="879"/>
      <c r="L5" s="879"/>
      <c r="M5" s="879"/>
      <c r="N5" s="879"/>
      <c r="O5" s="879"/>
      <c r="P5" s="879"/>
      <c r="Q5" s="879"/>
      <c r="R5" s="879"/>
      <c r="S5" s="879"/>
      <c r="T5" s="879"/>
      <c r="U5" s="879"/>
      <c r="V5" s="879"/>
      <c r="W5" s="879"/>
      <c r="X5" s="879"/>
      <c r="Y5" s="879"/>
      <c r="Z5" s="879"/>
      <c r="AA5" s="880"/>
    </row>
    <row r="6" spans="1:27" s="484" customFormat="1" ht="12" customHeight="1">
      <c r="A6" s="883"/>
      <c r="B6" s="884"/>
      <c r="C6" s="888" t="s">
        <v>66</v>
      </c>
      <c r="D6" s="887" t="s">
        <v>892</v>
      </c>
      <c r="E6" s="887"/>
      <c r="F6" s="887"/>
      <c r="G6" s="887"/>
      <c r="H6" s="873" t="s">
        <v>891</v>
      </c>
      <c r="I6" s="874"/>
      <c r="J6" s="874"/>
      <c r="K6" s="874"/>
      <c r="L6" s="480"/>
      <c r="M6" s="855" t="s">
        <v>890</v>
      </c>
      <c r="N6" s="855"/>
      <c r="O6" s="855"/>
      <c r="P6" s="855"/>
      <c r="Q6" s="855"/>
      <c r="R6" s="855"/>
      <c r="S6" s="853"/>
      <c r="T6" s="480"/>
      <c r="U6" s="855" t="s">
        <v>889</v>
      </c>
      <c r="V6" s="855"/>
      <c r="W6" s="855"/>
      <c r="X6" s="855"/>
      <c r="Y6" s="855"/>
      <c r="Z6" s="855"/>
      <c r="AA6" s="877"/>
    </row>
    <row r="7" spans="1:27" s="484" customFormat="1" ht="38.25">
      <c r="A7" s="885"/>
      <c r="B7" s="886"/>
      <c r="C7" s="889"/>
      <c r="D7" s="478"/>
      <c r="E7" s="474" t="s">
        <v>561</v>
      </c>
      <c r="F7" s="450" t="s">
        <v>887</v>
      </c>
      <c r="G7" s="450" t="s">
        <v>888</v>
      </c>
      <c r="H7" s="505"/>
      <c r="I7" s="474" t="s">
        <v>561</v>
      </c>
      <c r="J7" s="450" t="s">
        <v>887</v>
      </c>
      <c r="K7" s="450" t="s">
        <v>888</v>
      </c>
      <c r="L7" s="475"/>
      <c r="M7" s="474" t="s">
        <v>561</v>
      </c>
      <c r="N7" s="450" t="s">
        <v>900</v>
      </c>
      <c r="O7" s="450" t="s">
        <v>899</v>
      </c>
      <c r="P7" s="450" t="s">
        <v>898</v>
      </c>
      <c r="Q7" s="450" t="s">
        <v>897</v>
      </c>
      <c r="R7" s="450" t="s">
        <v>896</v>
      </c>
      <c r="S7" s="450" t="s">
        <v>882</v>
      </c>
      <c r="T7" s="475"/>
      <c r="U7" s="474" t="s">
        <v>561</v>
      </c>
      <c r="V7" s="450" t="s">
        <v>900</v>
      </c>
      <c r="W7" s="450" t="s">
        <v>899</v>
      </c>
      <c r="X7" s="450" t="s">
        <v>898</v>
      </c>
      <c r="Y7" s="450" t="s">
        <v>897</v>
      </c>
      <c r="Z7" s="450" t="s">
        <v>896</v>
      </c>
      <c r="AA7" s="450" t="s">
        <v>882</v>
      </c>
    </row>
    <row r="8" spans="1:27">
      <c r="A8" s="504">
        <v>1</v>
      </c>
      <c r="B8" s="503" t="s">
        <v>562</v>
      </c>
      <c r="C8" s="740">
        <v>621478900.81442082</v>
      </c>
      <c r="D8" s="733">
        <v>486427199.29860371</v>
      </c>
      <c r="E8" s="733">
        <v>30975777.851668194</v>
      </c>
      <c r="F8" s="733">
        <v>0</v>
      </c>
      <c r="G8" s="733">
        <v>0</v>
      </c>
      <c r="H8" s="733">
        <v>62240406.898706049</v>
      </c>
      <c r="I8" s="733">
        <v>15868259.295654641</v>
      </c>
      <c r="J8" s="733">
        <v>12079989.613627141</v>
      </c>
      <c r="K8" s="733">
        <v>0</v>
      </c>
      <c r="L8" s="733">
        <v>71564924.134506881</v>
      </c>
      <c r="M8" s="733">
        <v>7226130.1549384007</v>
      </c>
      <c r="N8" s="733">
        <v>11706128.508683892</v>
      </c>
      <c r="O8" s="733">
        <v>6717969.2540336736</v>
      </c>
      <c r="P8" s="733">
        <v>11086607.132620377</v>
      </c>
      <c r="Q8" s="733">
        <v>4034308.3270853208</v>
      </c>
      <c r="R8" s="733">
        <v>4878637.7115753451</v>
      </c>
      <c r="S8" s="733">
        <v>234048.90170617719</v>
      </c>
      <c r="T8" s="733">
        <v>1246370.4826041607</v>
      </c>
      <c r="U8" s="733">
        <v>0</v>
      </c>
      <c r="V8" s="733">
        <v>422.33</v>
      </c>
      <c r="W8" s="733">
        <v>45150.700000000004</v>
      </c>
      <c r="X8" s="733">
        <v>74727.102291273986</v>
      </c>
      <c r="Y8" s="733">
        <v>1042675.7845002691</v>
      </c>
      <c r="Z8" s="733">
        <v>83394.565812617599</v>
      </c>
      <c r="AA8" s="741">
        <v>0</v>
      </c>
    </row>
    <row r="9" spans="1:27">
      <c r="A9" s="501">
        <v>1.1000000000000001</v>
      </c>
      <c r="B9" s="502" t="s">
        <v>573</v>
      </c>
      <c r="C9" s="742">
        <v>610510509.6958282</v>
      </c>
      <c r="D9" s="733">
        <v>477847500.89032948</v>
      </c>
      <c r="E9" s="733">
        <v>30829535.422186125</v>
      </c>
      <c r="F9" s="733">
        <v>0</v>
      </c>
      <c r="G9" s="733">
        <v>0</v>
      </c>
      <c r="H9" s="733">
        <v>61810420.874281585</v>
      </c>
      <c r="I9" s="733">
        <v>15815615.759181306</v>
      </c>
      <c r="J9" s="733">
        <v>11870546.462306729</v>
      </c>
      <c r="K9" s="733">
        <v>0</v>
      </c>
      <c r="L9" s="733">
        <v>69869010.567734912</v>
      </c>
      <c r="M9" s="733">
        <v>7188123.2760226093</v>
      </c>
      <c r="N9" s="733">
        <v>11667131.038428597</v>
      </c>
      <c r="O9" s="733">
        <v>6580909.0235978998</v>
      </c>
      <c r="P9" s="733">
        <v>10631495.180745464</v>
      </c>
      <c r="Q9" s="733">
        <v>3571779.7904916238</v>
      </c>
      <c r="R9" s="733">
        <v>4502268.0037437305</v>
      </c>
      <c r="S9" s="733">
        <v>135223.54834275128</v>
      </c>
      <c r="T9" s="733">
        <v>983577.36348218052</v>
      </c>
      <c r="U9" s="733">
        <v>0</v>
      </c>
      <c r="V9" s="733">
        <v>0</v>
      </c>
      <c r="W9" s="733">
        <v>0</v>
      </c>
      <c r="X9" s="733">
        <v>0</v>
      </c>
      <c r="Y9" s="733">
        <v>925989.84341134073</v>
      </c>
      <c r="Z9" s="733">
        <v>57587.520070839848</v>
      </c>
      <c r="AA9" s="741">
        <v>0</v>
      </c>
    </row>
    <row r="10" spans="1:27">
      <c r="A10" s="499" t="s">
        <v>157</v>
      </c>
      <c r="B10" s="500" t="s">
        <v>574</v>
      </c>
      <c r="C10" s="743">
        <v>579674263.45266736</v>
      </c>
      <c r="D10" s="733">
        <v>450030635.06812394</v>
      </c>
      <c r="E10" s="733">
        <v>30795084.337880377</v>
      </c>
      <c r="F10" s="733">
        <v>0</v>
      </c>
      <c r="G10" s="733">
        <v>0</v>
      </c>
      <c r="H10" s="733">
        <v>60240172.641218401</v>
      </c>
      <c r="I10" s="733">
        <v>15622009.022390092</v>
      </c>
      <c r="J10" s="733">
        <v>11867296.64233114</v>
      </c>
      <c r="K10" s="733">
        <v>0</v>
      </c>
      <c r="L10" s="733">
        <v>68491593.349913716</v>
      </c>
      <c r="M10" s="733">
        <v>7186713.8010409921</v>
      </c>
      <c r="N10" s="733">
        <v>11665103.017525351</v>
      </c>
      <c r="O10" s="733">
        <v>6579233.1343312152</v>
      </c>
      <c r="P10" s="733">
        <v>10622891.463111719</v>
      </c>
      <c r="Q10" s="733">
        <v>2516502.8864656389</v>
      </c>
      <c r="R10" s="733">
        <v>4430850.8859264683</v>
      </c>
      <c r="S10" s="733">
        <v>99191.079774999089</v>
      </c>
      <c r="T10" s="733">
        <v>911862.39341134077</v>
      </c>
      <c r="U10" s="733">
        <v>0</v>
      </c>
      <c r="V10" s="733">
        <v>0</v>
      </c>
      <c r="W10" s="733">
        <v>0</v>
      </c>
      <c r="X10" s="733">
        <v>0</v>
      </c>
      <c r="Y10" s="733">
        <v>911862.39341134077</v>
      </c>
      <c r="Z10" s="733">
        <v>0</v>
      </c>
      <c r="AA10" s="741">
        <v>0</v>
      </c>
    </row>
    <row r="11" spans="1:27">
      <c r="A11" s="498" t="s">
        <v>575</v>
      </c>
      <c r="B11" s="497" t="s">
        <v>576</v>
      </c>
      <c r="C11" s="744">
        <v>383274032.75408477</v>
      </c>
      <c r="D11" s="733">
        <v>306263415.80970436</v>
      </c>
      <c r="E11" s="733">
        <v>19411625.739087418</v>
      </c>
      <c r="F11" s="733">
        <v>0</v>
      </c>
      <c r="G11" s="733">
        <v>0</v>
      </c>
      <c r="H11" s="733">
        <v>36733471.960142277</v>
      </c>
      <c r="I11" s="733">
        <v>5656531.4010288194</v>
      </c>
      <c r="J11" s="733">
        <v>9302875.7831353024</v>
      </c>
      <c r="K11" s="733">
        <v>0</v>
      </c>
      <c r="L11" s="733">
        <v>40277144.984238148</v>
      </c>
      <c r="M11" s="733">
        <v>6175061.7233076654</v>
      </c>
      <c r="N11" s="733">
        <v>9380394.5330399349</v>
      </c>
      <c r="O11" s="733">
        <v>3717414.9599269098</v>
      </c>
      <c r="P11" s="733">
        <v>2305912.8087912044</v>
      </c>
      <c r="Q11" s="733">
        <v>1115247.1409233627</v>
      </c>
      <c r="R11" s="733">
        <v>3258141.5840563481</v>
      </c>
      <c r="S11" s="733">
        <v>99191.079774999089</v>
      </c>
      <c r="T11" s="733">
        <v>0</v>
      </c>
      <c r="U11" s="733">
        <v>0</v>
      </c>
      <c r="V11" s="733">
        <v>0</v>
      </c>
      <c r="W11" s="733">
        <v>0</v>
      </c>
      <c r="X11" s="733">
        <v>0</v>
      </c>
      <c r="Y11" s="733">
        <v>0</v>
      </c>
      <c r="Z11" s="733">
        <v>0</v>
      </c>
      <c r="AA11" s="741">
        <v>0</v>
      </c>
    </row>
    <row r="12" spans="1:27">
      <c r="A12" s="498" t="s">
        <v>577</v>
      </c>
      <c r="B12" s="497" t="s">
        <v>578</v>
      </c>
      <c r="C12" s="744">
        <v>123770792.76574737</v>
      </c>
      <c r="D12" s="733">
        <v>101079855.48745346</v>
      </c>
      <c r="E12" s="733">
        <v>6957475.0386188375</v>
      </c>
      <c r="F12" s="733">
        <v>0</v>
      </c>
      <c r="G12" s="733">
        <v>0</v>
      </c>
      <c r="H12" s="733">
        <v>13443232.474794032</v>
      </c>
      <c r="I12" s="733">
        <v>9965477.6213612724</v>
      </c>
      <c r="J12" s="733">
        <v>2294459.5008274908</v>
      </c>
      <c r="K12" s="733">
        <v>0</v>
      </c>
      <c r="L12" s="733">
        <v>9247704.8034998793</v>
      </c>
      <c r="M12" s="733">
        <v>97593.914914991605</v>
      </c>
      <c r="N12" s="733">
        <v>0</v>
      </c>
      <c r="O12" s="733">
        <v>1278531.6084041456</v>
      </c>
      <c r="P12" s="733">
        <v>4830744.1406491678</v>
      </c>
      <c r="Q12" s="733">
        <v>107551.52231847271</v>
      </c>
      <c r="R12" s="733">
        <v>0</v>
      </c>
      <c r="S12" s="733">
        <v>0</v>
      </c>
      <c r="T12" s="733">
        <v>0</v>
      </c>
      <c r="U12" s="733">
        <v>0</v>
      </c>
      <c r="V12" s="733">
        <v>0</v>
      </c>
      <c r="W12" s="733">
        <v>0</v>
      </c>
      <c r="X12" s="733">
        <v>0</v>
      </c>
      <c r="Y12" s="733">
        <v>0</v>
      </c>
      <c r="Z12" s="733">
        <v>0</v>
      </c>
      <c r="AA12" s="741">
        <v>0</v>
      </c>
    </row>
    <row r="13" spans="1:27">
      <c r="A13" s="498" t="s">
        <v>579</v>
      </c>
      <c r="B13" s="497" t="s">
        <v>580</v>
      </c>
      <c r="C13" s="744">
        <v>47885198.053820878</v>
      </c>
      <c r="D13" s="733">
        <v>20807860.497476783</v>
      </c>
      <c r="E13" s="733">
        <v>4321871.136052547</v>
      </c>
      <c r="F13" s="733">
        <v>0</v>
      </c>
      <c r="G13" s="733">
        <v>0</v>
      </c>
      <c r="H13" s="733">
        <v>10063468.206282096</v>
      </c>
      <c r="I13" s="733">
        <v>0</v>
      </c>
      <c r="J13" s="733">
        <v>269961.35836834559</v>
      </c>
      <c r="K13" s="733">
        <v>0</v>
      </c>
      <c r="L13" s="733">
        <v>17013869.350062001</v>
      </c>
      <c r="M13" s="733">
        <v>888426.66985762841</v>
      </c>
      <c r="N13" s="733">
        <v>2098369.4349544593</v>
      </c>
      <c r="O13" s="733">
        <v>1583286.5660001596</v>
      </c>
      <c r="P13" s="733">
        <v>2837411.3145901212</v>
      </c>
      <c r="Q13" s="733">
        <v>1293704.2232238036</v>
      </c>
      <c r="R13" s="733">
        <v>372800.49132931745</v>
      </c>
      <c r="S13" s="733">
        <v>0</v>
      </c>
      <c r="T13" s="733">
        <v>0</v>
      </c>
      <c r="U13" s="733">
        <v>0</v>
      </c>
      <c r="V13" s="733">
        <v>0</v>
      </c>
      <c r="W13" s="733">
        <v>0</v>
      </c>
      <c r="X13" s="733">
        <v>0</v>
      </c>
      <c r="Y13" s="733">
        <v>0</v>
      </c>
      <c r="Z13" s="733">
        <v>0</v>
      </c>
      <c r="AA13" s="741">
        <v>0</v>
      </c>
    </row>
    <row r="14" spans="1:27">
      <c r="A14" s="498" t="s">
        <v>581</v>
      </c>
      <c r="B14" s="497" t="s">
        <v>582</v>
      </c>
      <c r="C14" s="744">
        <v>24744239.879014414</v>
      </c>
      <c r="D14" s="733">
        <v>21879503.273489382</v>
      </c>
      <c r="E14" s="733">
        <v>104112.4241215787</v>
      </c>
      <c r="F14" s="733">
        <v>0</v>
      </c>
      <c r="G14" s="733">
        <v>0</v>
      </c>
      <c r="H14" s="733">
        <v>0</v>
      </c>
      <c r="I14" s="733">
        <v>0</v>
      </c>
      <c r="J14" s="733">
        <v>0</v>
      </c>
      <c r="K14" s="733">
        <v>0</v>
      </c>
      <c r="L14" s="733">
        <v>1952874.2121136903</v>
      </c>
      <c r="M14" s="733">
        <v>25631.492960706601</v>
      </c>
      <c r="N14" s="733">
        <v>186339.04953095599</v>
      </c>
      <c r="O14" s="733">
        <v>0</v>
      </c>
      <c r="P14" s="733">
        <v>648823.1990812252</v>
      </c>
      <c r="Q14" s="733">
        <v>0</v>
      </c>
      <c r="R14" s="733">
        <v>799908.81054080254</v>
      </c>
      <c r="S14" s="733">
        <v>0</v>
      </c>
      <c r="T14" s="733">
        <v>911862.39341134077</v>
      </c>
      <c r="U14" s="733">
        <v>0</v>
      </c>
      <c r="V14" s="733">
        <v>0</v>
      </c>
      <c r="W14" s="733">
        <v>0</v>
      </c>
      <c r="X14" s="733">
        <v>0</v>
      </c>
      <c r="Y14" s="733">
        <v>911862.39341134077</v>
      </c>
      <c r="Z14" s="733">
        <v>0</v>
      </c>
      <c r="AA14" s="741">
        <v>0</v>
      </c>
    </row>
    <row r="15" spans="1:27">
      <c r="A15" s="496">
        <v>1.2</v>
      </c>
      <c r="B15" s="494" t="s">
        <v>895</v>
      </c>
      <c r="C15" s="745">
        <v>14379794.42259999</v>
      </c>
      <c r="D15" s="733">
        <v>3027246.3049999923</v>
      </c>
      <c r="E15" s="733">
        <v>397872.14999999991</v>
      </c>
      <c r="F15" s="733">
        <v>0</v>
      </c>
      <c r="G15" s="733">
        <v>0</v>
      </c>
      <c r="H15" s="733">
        <v>2018264.9195999997</v>
      </c>
      <c r="I15" s="733">
        <v>1072143.08</v>
      </c>
      <c r="J15" s="733">
        <v>326540.21999999997</v>
      </c>
      <c r="K15" s="733">
        <v>0</v>
      </c>
      <c r="L15" s="733">
        <v>8734674.8379999995</v>
      </c>
      <c r="M15" s="733">
        <v>852441.04999999981</v>
      </c>
      <c r="N15" s="733">
        <v>706459.26</v>
      </c>
      <c r="O15" s="733">
        <v>650303.12</v>
      </c>
      <c r="P15" s="733">
        <v>1872189.2200000002</v>
      </c>
      <c r="Q15" s="733">
        <v>1399054.67</v>
      </c>
      <c r="R15" s="733">
        <v>635344.35000000021</v>
      </c>
      <c r="S15" s="733">
        <v>45323.159999999996</v>
      </c>
      <c r="T15" s="733">
        <v>599608.36</v>
      </c>
      <c r="U15" s="733">
        <v>0</v>
      </c>
      <c r="V15" s="733">
        <v>0</v>
      </c>
      <c r="W15" s="733">
        <v>0</v>
      </c>
      <c r="X15" s="733">
        <v>0</v>
      </c>
      <c r="Y15" s="733">
        <v>592759.63</v>
      </c>
      <c r="Z15" s="733">
        <v>6848.7299999999977</v>
      </c>
      <c r="AA15" s="741">
        <v>0</v>
      </c>
    </row>
    <row r="16" spans="1:27">
      <c r="A16" s="495">
        <v>1.3</v>
      </c>
      <c r="B16" s="494" t="s">
        <v>583</v>
      </c>
      <c r="C16" s="746">
        <v>0</v>
      </c>
      <c r="D16" s="747">
        <v>0</v>
      </c>
      <c r="E16" s="747">
        <v>0</v>
      </c>
      <c r="F16" s="747">
        <v>0</v>
      </c>
      <c r="G16" s="747">
        <v>0</v>
      </c>
      <c r="H16" s="747">
        <v>0</v>
      </c>
      <c r="I16" s="747">
        <v>0</v>
      </c>
      <c r="J16" s="747">
        <v>0</v>
      </c>
      <c r="K16" s="747">
        <v>0</v>
      </c>
      <c r="L16" s="747">
        <v>0</v>
      </c>
      <c r="M16" s="747">
        <v>0</v>
      </c>
      <c r="N16" s="747">
        <v>0</v>
      </c>
      <c r="O16" s="747">
        <v>0</v>
      </c>
      <c r="P16" s="747">
        <v>0</v>
      </c>
      <c r="Q16" s="747">
        <v>0</v>
      </c>
      <c r="R16" s="747">
        <v>0</v>
      </c>
      <c r="S16" s="747">
        <v>0</v>
      </c>
      <c r="T16" s="747">
        <v>0</v>
      </c>
      <c r="U16" s="747">
        <v>0</v>
      </c>
      <c r="V16" s="747">
        <v>0</v>
      </c>
      <c r="W16" s="747">
        <v>0</v>
      </c>
      <c r="X16" s="747">
        <v>0</v>
      </c>
      <c r="Y16" s="747">
        <v>0</v>
      </c>
      <c r="Z16" s="747">
        <v>0</v>
      </c>
      <c r="AA16" s="748">
        <v>0</v>
      </c>
    </row>
    <row r="17" spans="1:27" s="484" customFormat="1" ht="25.5">
      <c r="A17" s="492" t="s">
        <v>584</v>
      </c>
      <c r="B17" s="493" t="s">
        <v>585</v>
      </c>
      <c r="C17" s="749">
        <v>575186622.25638914</v>
      </c>
      <c r="D17" s="734">
        <v>449087472.90779394</v>
      </c>
      <c r="E17" s="734">
        <v>30769038.273758803</v>
      </c>
      <c r="F17" s="734">
        <v>0</v>
      </c>
      <c r="G17" s="734">
        <v>0</v>
      </c>
      <c r="H17" s="734">
        <v>57422018.630532332</v>
      </c>
      <c r="I17" s="734">
        <v>15487035.877894221</v>
      </c>
      <c r="J17" s="734">
        <v>11788581.707201</v>
      </c>
      <c r="K17" s="734">
        <v>0</v>
      </c>
      <c r="L17" s="734">
        <v>68187139.28806293</v>
      </c>
      <c r="M17" s="734">
        <v>7186713.8010409921</v>
      </c>
      <c r="N17" s="734">
        <v>11562247.637994394</v>
      </c>
      <c r="O17" s="734">
        <v>6275349.1143312166</v>
      </c>
      <c r="P17" s="734">
        <v>10609757.070253879</v>
      </c>
      <c r="Q17" s="734">
        <v>2516502.8864656384</v>
      </c>
      <c r="R17" s="734">
        <v>4390951.8064644756</v>
      </c>
      <c r="S17" s="734">
        <v>99191.079774999089</v>
      </c>
      <c r="T17" s="734">
        <v>489991.43</v>
      </c>
      <c r="U17" s="734">
        <v>0</v>
      </c>
      <c r="V17" s="734">
        <v>0</v>
      </c>
      <c r="W17" s="734">
        <v>0</v>
      </c>
      <c r="X17" s="734">
        <v>0</v>
      </c>
      <c r="Y17" s="734">
        <v>489991.43</v>
      </c>
      <c r="Z17" s="734">
        <v>0</v>
      </c>
      <c r="AA17" s="750">
        <v>0</v>
      </c>
    </row>
    <row r="18" spans="1:27" s="484" customFormat="1" ht="25.5">
      <c r="A18" s="489" t="s">
        <v>586</v>
      </c>
      <c r="B18" s="490" t="s">
        <v>587</v>
      </c>
      <c r="C18" s="751">
        <v>567161387.4750272</v>
      </c>
      <c r="D18" s="734">
        <v>444490288.23495889</v>
      </c>
      <c r="E18" s="734">
        <v>30692100.143758804</v>
      </c>
      <c r="F18" s="734">
        <v>0</v>
      </c>
      <c r="G18" s="734">
        <v>0</v>
      </c>
      <c r="H18" s="734">
        <v>54153481.442005441</v>
      </c>
      <c r="I18" s="734">
        <v>15487035.877894221</v>
      </c>
      <c r="J18" s="734">
        <v>11788581.707201</v>
      </c>
      <c r="K18" s="734">
        <v>0</v>
      </c>
      <c r="L18" s="734">
        <v>68027626.368062928</v>
      </c>
      <c r="M18" s="734">
        <v>7186713.8010409921</v>
      </c>
      <c r="N18" s="734">
        <v>11562247.637994394</v>
      </c>
      <c r="O18" s="734">
        <v>6275349.1143312166</v>
      </c>
      <c r="P18" s="734">
        <v>10609757.070253879</v>
      </c>
      <c r="Q18" s="734">
        <v>2516502.8864656384</v>
      </c>
      <c r="R18" s="734">
        <v>4390951.8064644756</v>
      </c>
      <c r="S18" s="734">
        <v>99191.079774999089</v>
      </c>
      <c r="T18" s="734">
        <v>489991.43</v>
      </c>
      <c r="U18" s="734">
        <v>0</v>
      </c>
      <c r="V18" s="734">
        <v>0</v>
      </c>
      <c r="W18" s="734">
        <v>0</v>
      </c>
      <c r="X18" s="734">
        <v>0</v>
      </c>
      <c r="Y18" s="734">
        <v>489991.43</v>
      </c>
      <c r="Z18" s="734">
        <v>0</v>
      </c>
      <c r="AA18" s="750">
        <v>0</v>
      </c>
    </row>
    <row r="19" spans="1:27" s="484" customFormat="1">
      <c r="A19" s="492" t="s">
        <v>588</v>
      </c>
      <c r="B19" s="491" t="s">
        <v>589</v>
      </c>
      <c r="C19" s="752">
        <v>667356718.94361019</v>
      </c>
      <c r="D19" s="734">
        <v>524224509.8222056</v>
      </c>
      <c r="E19" s="734">
        <v>28009431.726241205</v>
      </c>
      <c r="F19" s="734">
        <v>0</v>
      </c>
      <c r="G19" s="734">
        <v>0</v>
      </c>
      <c r="H19" s="734">
        <v>70230089.989467621</v>
      </c>
      <c r="I19" s="734">
        <v>11194063.962105783</v>
      </c>
      <c r="J19" s="734">
        <v>14125901.542799003</v>
      </c>
      <c r="K19" s="734">
        <v>0</v>
      </c>
      <c r="L19" s="734">
        <v>72902119.131937042</v>
      </c>
      <c r="M19" s="734">
        <v>10234492.428959006</v>
      </c>
      <c r="N19" s="734">
        <v>10611314.472005606</v>
      </c>
      <c r="O19" s="734">
        <v>6690547.7756687822</v>
      </c>
      <c r="P19" s="734">
        <v>4243089.2997461176</v>
      </c>
      <c r="Q19" s="734">
        <v>4212769.5635343604</v>
      </c>
      <c r="R19" s="734">
        <v>7168996.9335355228</v>
      </c>
      <c r="S19" s="734">
        <v>65163.940225000908</v>
      </c>
      <c r="T19" s="734">
        <v>0</v>
      </c>
      <c r="U19" s="734">
        <v>0</v>
      </c>
      <c r="V19" s="734">
        <v>0</v>
      </c>
      <c r="W19" s="734">
        <v>0</v>
      </c>
      <c r="X19" s="734">
        <v>0</v>
      </c>
      <c r="Y19" s="734">
        <v>0</v>
      </c>
      <c r="Z19" s="734">
        <v>0</v>
      </c>
      <c r="AA19" s="750">
        <v>0</v>
      </c>
    </row>
    <row r="20" spans="1:27" s="484" customFormat="1">
      <c r="A20" s="489" t="s">
        <v>590</v>
      </c>
      <c r="B20" s="490" t="s">
        <v>591</v>
      </c>
      <c r="C20" s="751">
        <v>637842226.86453044</v>
      </c>
      <c r="D20" s="734">
        <v>505316418.99012339</v>
      </c>
      <c r="E20" s="734">
        <v>26316642.786241204</v>
      </c>
      <c r="F20" s="734">
        <v>0</v>
      </c>
      <c r="G20" s="734">
        <v>0</v>
      </c>
      <c r="H20" s="734">
        <v>63277355.952470109</v>
      </c>
      <c r="I20" s="734">
        <v>9671179.7221057843</v>
      </c>
      <c r="J20" s="734">
        <v>13832494.352799002</v>
      </c>
      <c r="K20" s="734">
        <v>0</v>
      </c>
      <c r="L20" s="734">
        <v>69248451.921937034</v>
      </c>
      <c r="M20" s="734">
        <v>10016945.478959007</v>
      </c>
      <c r="N20" s="734">
        <v>10611314.472005606</v>
      </c>
      <c r="O20" s="734">
        <v>6690547.7756687822</v>
      </c>
      <c r="P20" s="734">
        <v>4243089.2997461176</v>
      </c>
      <c r="Q20" s="734">
        <v>2701339.8435343606</v>
      </c>
      <c r="R20" s="734">
        <v>6871993.0935355229</v>
      </c>
      <c r="S20" s="734">
        <v>65163.940225000908</v>
      </c>
      <c r="T20" s="734">
        <v>0</v>
      </c>
      <c r="U20" s="734">
        <v>0</v>
      </c>
      <c r="V20" s="734">
        <v>0</v>
      </c>
      <c r="W20" s="734">
        <v>0</v>
      </c>
      <c r="X20" s="734">
        <v>0</v>
      </c>
      <c r="Y20" s="734">
        <v>0</v>
      </c>
      <c r="Z20" s="734">
        <v>0</v>
      </c>
      <c r="AA20" s="750">
        <v>0</v>
      </c>
    </row>
    <row r="21" spans="1:27" s="484" customFormat="1">
      <c r="A21" s="488">
        <v>1.4</v>
      </c>
      <c r="B21" s="487" t="s">
        <v>680</v>
      </c>
      <c r="C21" s="753">
        <v>419508.01069999998</v>
      </c>
      <c r="D21" s="734">
        <v>304955.96120000002</v>
      </c>
      <c r="E21" s="734">
        <v>153759.33720000001</v>
      </c>
      <c r="F21" s="734">
        <v>0</v>
      </c>
      <c r="G21" s="734">
        <v>0</v>
      </c>
      <c r="H21" s="734">
        <v>114552.04949999999</v>
      </c>
      <c r="I21" s="734">
        <v>37020.334049999998</v>
      </c>
      <c r="J21" s="734">
        <v>77531.715450000003</v>
      </c>
      <c r="K21" s="734">
        <v>0</v>
      </c>
      <c r="L21" s="734">
        <v>0</v>
      </c>
      <c r="M21" s="734">
        <v>0</v>
      </c>
      <c r="N21" s="734">
        <v>0</v>
      </c>
      <c r="O21" s="734">
        <v>0</v>
      </c>
      <c r="P21" s="734">
        <v>0</v>
      </c>
      <c r="Q21" s="734">
        <v>0</v>
      </c>
      <c r="R21" s="734">
        <v>0</v>
      </c>
      <c r="S21" s="734">
        <v>0</v>
      </c>
      <c r="T21" s="734">
        <v>0</v>
      </c>
      <c r="U21" s="734">
        <v>0</v>
      </c>
      <c r="V21" s="734">
        <v>0</v>
      </c>
      <c r="W21" s="734">
        <v>0</v>
      </c>
      <c r="X21" s="734">
        <v>0</v>
      </c>
      <c r="Y21" s="734">
        <v>0</v>
      </c>
      <c r="Z21" s="734">
        <v>0</v>
      </c>
      <c r="AA21" s="750">
        <v>0</v>
      </c>
    </row>
    <row r="22" spans="1:27" s="484" customFormat="1" ht="13.5" thickBot="1">
      <c r="A22" s="486">
        <v>1.5</v>
      </c>
      <c r="B22" s="485" t="s">
        <v>681</v>
      </c>
      <c r="C22" s="754">
        <v>0</v>
      </c>
      <c r="D22" s="755">
        <v>0</v>
      </c>
      <c r="E22" s="755">
        <v>0</v>
      </c>
      <c r="F22" s="755">
        <v>0</v>
      </c>
      <c r="G22" s="755">
        <v>0</v>
      </c>
      <c r="H22" s="755">
        <v>0</v>
      </c>
      <c r="I22" s="755">
        <v>0</v>
      </c>
      <c r="J22" s="755">
        <v>0</v>
      </c>
      <c r="K22" s="755">
        <v>0</v>
      </c>
      <c r="L22" s="755">
        <v>0</v>
      </c>
      <c r="M22" s="755">
        <v>0</v>
      </c>
      <c r="N22" s="755">
        <v>0</v>
      </c>
      <c r="O22" s="755">
        <v>0</v>
      </c>
      <c r="P22" s="755">
        <v>0</v>
      </c>
      <c r="Q22" s="755">
        <v>0</v>
      </c>
      <c r="R22" s="755">
        <v>0</v>
      </c>
      <c r="S22" s="755">
        <v>0</v>
      </c>
      <c r="T22" s="755">
        <v>0</v>
      </c>
      <c r="U22" s="755">
        <v>0</v>
      </c>
      <c r="V22" s="755">
        <v>0</v>
      </c>
      <c r="W22" s="755">
        <v>0</v>
      </c>
      <c r="X22" s="755">
        <v>0</v>
      </c>
      <c r="Y22" s="755">
        <v>0</v>
      </c>
      <c r="Z22" s="755">
        <v>0</v>
      </c>
      <c r="AA22" s="756">
        <v>0</v>
      </c>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onditionalFormatting>
  <conditionalFormatting sqref="A5">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5"/>
  <sheetViews>
    <sheetView showGridLines="0" zoomScale="80" zoomScaleNormal="80" workbookViewId="0">
      <selection activeCell="L7" sqref="C7:L33"/>
    </sheetView>
  </sheetViews>
  <sheetFormatPr defaultColWidth="9.140625" defaultRowHeight="12.75"/>
  <cols>
    <col min="1" max="1" width="11.85546875" style="453" bestFit="1" customWidth="1"/>
    <col min="2" max="2" width="93.42578125" style="453" customWidth="1"/>
    <col min="3" max="3" width="14.5703125" style="453" customWidth="1"/>
    <col min="4" max="5" width="16.140625" style="453" customWidth="1"/>
    <col min="6" max="6" width="16.140625" style="506" customWidth="1"/>
    <col min="7" max="7" width="25.28515625" style="506" customWidth="1"/>
    <col min="8" max="8" width="16.140625" style="453" customWidth="1"/>
    <col min="9" max="11" width="16.140625" style="506" customWidth="1"/>
    <col min="12" max="12" width="26.28515625" style="506" customWidth="1"/>
    <col min="13" max="16384" width="9.140625" style="453"/>
  </cols>
  <sheetData>
    <row r="1" spans="1:12" ht="13.5">
      <c r="A1" s="344" t="s">
        <v>108</v>
      </c>
      <c r="B1" s="287" t="str">
        <f>Info!C2</f>
        <v>სს "ხალიკ ბანკი საქართველო"</v>
      </c>
      <c r="F1" s="453"/>
      <c r="G1" s="453"/>
      <c r="I1" s="453"/>
      <c r="J1" s="453"/>
      <c r="K1" s="453"/>
      <c r="L1" s="453"/>
    </row>
    <row r="2" spans="1:12">
      <c r="A2" s="346" t="s">
        <v>109</v>
      </c>
      <c r="B2" s="348">
        <f>'1. key ratios'!B2</f>
        <v>45016</v>
      </c>
      <c r="F2" s="453"/>
      <c r="G2" s="453"/>
      <c r="I2" s="453"/>
      <c r="J2" s="453"/>
      <c r="K2" s="453"/>
      <c r="L2" s="453"/>
    </row>
    <row r="3" spans="1:12">
      <c r="A3" s="347" t="s">
        <v>594</v>
      </c>
      <c r="F3" s="453"/>
      <c r="G3" s="453"/>
      <c r="I3" s="453"/>
      <c r="J3" s="453"/>
      <c r="K3" s="453"/>
      <c r="L3" s="453"/>
    </row>
    <row r="4" spans="1:12">
      <c r="F4" s="453"/>
      <c r="G4" s="453"/>
      <c r="I4" s="453"/>
      <c r="J4" s="453"/>
      <c r="K4" s="453"/>
      <c r="L4" s="453"/>
    </row>
    <row r="5" spans="1:12" ht="37.5" customHeight="1">
      <c r="A5" s="839" t="s">
        <v>595</v>
      </c>
      <c r="B5" s="840"/>
      <c r="C5" s="890" t="s">
        <v>596</v>
      </c>
      <c r="D5" s="891"/>
      <c r="E5" s="891"/>
      <c r="F5" s="891"/>
      <c r="G5" s="891"/>
      <c r="H5" s="892" t="s">
        <v>907</v>
      </c>
      <c r="I5" s="893"/>
      <c r="J5" s="893"/>
      <c r="K5" s="893"/>
      <c r="L5" s="894"/>
    </row>
    <row r="6" spans="1:12" ht="39.6" customHeight="1">
      <c r="A6" s="843"/>
      <c r="B6" s="844"/>
      <c r="C6" s="354"/>
      <c r="D6" s="451" t="s">
        <v>892</v>
      </c>
      <c r="E6" s="451" t="s">
        <v>891</v>
      </c>
      <c r="F6" s="451" t="s">
        <v>890</v>
      </c>
      <c r="G6" s="451" t="s">
        <v>889</v>
      </c>
      <c r="H6" s="509"/>
      <c r="I6" s="451" t="s">
        <v>892</v>
      </c>
      <c r="J6" s="451" t="s">
        <v>891</v>
      </c>
      <c r="K6" s="451" t="s">
        <v>890</v>
      </c>
      <c r="L6" s="451" t="s">
        <v>889</v>
      </c>
    </row>
    <row r="7" spans="1:12">
      <c r="A7" s="442">
        <v>1</v>
      </c>
      <c r="B7" s="457" t="s">
        <v>518</v>
      </c>
      <c r="C7" s="757">
        <v>12598641.840000002</v>
      </c>
      <c r="D7" s="757">
        <v>10862368.270000001</v>
      </c>
      <c r="E7" s="757">
        <v>566142.99</v>
      </c>
      <c r="F7" s="757">
        <v>1170130.58</v>
      </c>
      <c r="G7" s="757">
        <v>0</v>
      </c>
      <c r="H7" s="757">
        <v>426973.41000000009</v>
      </c>
      <c r="I7" s="757">
        <v>114273.04000000005</v>
      </c>
      <c r="J7" s="757">
        <v>61566.560000000005</v>
      </c>
      <c r="K7" s="757">
        <v>251133.81000000003</v>
      </c>
      <c r="L7" s="757">
        <v>0</v>
      </c>
    </row>
    <row r="8" spans="1:12">
      <c r="A8" s="442">
        <v>2</v>
      </c>
      <c r="B8" s="457" t="s">
        <v>519</v>
      </c>
      <c r="C8" s="757">
        <v>42232429.350000001</v>
      </c>
      <c r="D8" s="733">
        <v>33831192.829999998</v>
      </c>
      <c r="E8" s="733">
        <v>991133.09000000008</v>
      </c>
      <c r="F8" s="758">
        <v>7353695.29</v>
      </c>
      <c r="G8" s="758">
        <v>56408.14</v>
      </c>
      <c r="H8" s="733">
        <v>1259847.58</v>
      </c>
      <c r="I8" s="758">
        <v>266813.71999999997</v>
      </c>
      <c r="J8" s="758">
        <v>93655.48</v>
      </c>
      <c r="K8" s="758">
        <v>892648.89000000013</v>
      </c>
      <c r="L8" s="758">
        <v>6729.49</v>
      </c>
    </row>
    <row r="9" spans="1:12">
      <c r="A9" s="442">
        <v>3</v>
      </c>
      <c r="B9" s="457" t="s">
        <v>868</v>
      </c>
      <c r="C9" s="757">
        <v>0</v>
      </c>
      <c r="D9" s="733">
        <v>0</v>
      </c>
      <c r="E9" s="733">
        <v>0</v>
      </c>
      <c r="F9" s="759">
        <v>0</v>
      </c>
      <c r="G9" s="759">
        <v>0</v>
      </c>
      <c r="H9" s="733">
        <v>0</v>
      </c>
      <c r="I9" s="759">
        <v>0</v>
      </c>
      <c r="J9" s="759">
        <v>0</v>
      </c>
      <c r="K9" s="759">
        <v>0</v>
      </c>
      <c r="L9" s="759">
        <v>0</v>
      </c>
    </row>
    <row r="10" spans="1:12">
      <c r="A10" s="442">
        <v>4</v>
      </c>
      <c r="B10" s="457" t="s">
        <v>520</v>
      </c>
      <c r="C10" s="757">
        <v>32395969.219999999</v>
      </c>
      <c r="D10" s="733">
        <v>25448295.309999999</v>
      </c>
      <c r="E10" s="733">
        <v>4527728.8599999994</v>
      </c>
      <c r="F10" s="759">
        <v>2419945.0499999998</v>
      </c>
      <c r="G10" s="759">
        <v>0</v>
      </c>
      <c r="H10" s="733">
        <v>133393.25999999998</v>
      </c>
      <c r="I10" s="759">
        <v>113573.76999999997</v>
      </c>
      <c r="J10" s="759">
        <v>0</v>
      </c>
      <c r="K10" s="759">
        <v>19819.490000000002</v>
      </c>
      <c r="L10" s="759">
        <v>0</v>
      </c>
    </row>
    <row r="11" spans="1:12">
      <c r="A11" s="442">
        <v>5</v>
      </c>
      <c r="B11" s="457" t="s">
        <v>521</v>
      </c>
      <c r="C11" s="757">
        <v>110921768.16999999</v>
      </c>
      <c r="D11" s="733">
        <v>85940605.739999995</v>
      </c>
      <c r="E11" s="733">
        <v>12692739.129999999</v>
      </c>
      <c r="F11" s="759">
        <v>12171737.359999999</v>
      </c>
      <c r="G11" s="759">
        <v>116685.94</v>
      </c>
      <c r="H11" s="733">
        <v>880963.66000000015</v>
      </c>
      <c r="I11" s="759">
        <v>348556.87000000005</v>
      </c>
      <c r="J11" s="759">
        <v>30644.5</v>
      </c>
      <c r="K11" s="759">
        <v>491307.23000000004</v>
      </c>
      <c r="L11" s="759">
        <v>10455.06</v>
      </c>
    </row>
    <row r="12" spans="1:12">
      <c r="A12" s="442">
        <v>6</v>
      </c>
      <c r="B12" s="457" t="s">
        <v>522</v>
      </c>
      <c r="C12" s="757">
        <v>21415099.149999999</v>
      </c>
      <c r="D12" s="733">
        <v>13199230.219999999</v>
      </c>
      <c r="E12" s="733">
        <v>3803795.2600000002</v>
      </c>
      <c r="F12" s="759">
        <v>4411651.34</v>
      </c>
      <c r="G12" s="759">
        <v>422.33</v>
      </c>
      <c r="H12" s="733">
        <v>1449957.2800000003</v>
      </c>
      <c r="I12" s="759">
        <v>72957.640000000014</v>
      </c>
      <c r="J12" s="759">
        <v>407477.91000000003</v>
      </c>
      <c r="K12" s="759">
        <v>969438.11</v>
      </c>
      <c r="L12" s="759">
        <v>83.62</v>
      </c>
    </row>
    <row r="13" spans="1:12">
      <c r="A13" s="442">
        <v>7</v>
      </c>
      <c r="B13" s="457" t="s">
        <v>523</v>
      </c>
      <c r="C13" s="757">
        <v>775677.68</v>
      </c>
      <c r="D13" s="733">
        <v>169105.40000000002</v>
      </c>
      <c r="E13" s="733">
        <v>64595.41</v>
      </c>
      <c r="F13" s="759">
        <v>541976.87</v>
      </c>
      <c r="G13" s="759">
        <v>0</v>
      </c>
      <c r="H13" s="733">
        <v>66471.41</v>
      </c>
      <c r="I13" s="759">
        <v>1829.49</v>
      </c>
      <c r="J13" s="759">
        <v>2700.97</v>
      </c>
      <c r="K13" s="759">
        <v>61940.95</v>
      </c>
      <c r="L13" s="759">
        <v>0</v>
      </c>
    </row>
    <row r="14" spans="1:12">
      <c r="A14" s="442">
        <v>8</v>
      </c>
      <c r="B14" s="457" t="s">
        <v>524</v>
      </c>
      <c r="C14" s="757">
        <v>4556166.6800000006</v>
      </c>
      <c r="D14" s="733">
        <v>4379394.54</v>
      </c>
      <c r="E14" s="733">
        <v>116103.31999999999</v>
      </c>
      <c r="F14" s="759">
        <v>60668.819999999992</v>
      </c>
      <c r="G14" s="759">
        <v>0</v>
      </c>
      <c r="H14" s="733">
        <v>60252</v>
      </c>
      <c r="I14" s="759">
        <v>25661.84</v>
      </c>
      <c r="J14" s="759">
        <v>17853.830000000002</v>
      </c>
      <c r="K14" s="759">
        <v>16736.330000000002</v>
      </c>
      <c r="L14" s="759">
        <v>0</v>
      </c>
    </row>
    <row r="15" spans="1:12">
      <c r="A15" s="442">
        <v>9</v>
      </c>
      <c r="B15" s="457" t="s">
        <v>525</v>
      </c>
      <c r="C15" s="757">
        <v>13371707.629999999</v>
      </c>
      <c r="D15" s="733">
        <v>7297830.8899999997</v>
      </c>
      <c r="E15" s="733">
        <v>0</v>
      </c>
      <c r="F15" s="759">
        <v>6073876.7400000002</v>
      </c>
      <c r="G15" s="759">
        <v>0</v>
      </c>
      <c r="H15" s="733">
        <v>1088814.1500000001</v>
      </c>
      <c r="I15" s="759">
        <v>57777.2</v>
      </c>
      <c r="J15" s="759">
        <v>0</v>
      </c>
      <c r="K15" s="759">
        <v>1031036.9500000001</v>
      </c>
      <c r="L15" s="759">
        <v>0</v>
      </c>
    </row>
    <row r="16" spans="1:12">
      <c r="A16" s="442">
        <v>10</v>
      </c>
      <c r="B16" s="457" t="s">
        <v>526</v>
      </c>
      <c r="C16" s="757">
        <v>904765.62000000011</v>
      </c>
      <c r="D16" s="733">
        <v>829742.31</v>
      </c>
      <c r="E16" s="733">
        <v>0</v>
      </c>
      <c r="F16" s="759">
        <v>75023.31</v>
      </c>
      <c r="G16" s="759">
        <v>0</v>
      </c>
      <c r="H16" s="733">
        <v>11477.220000000001</v>
      </c>
      <c r="I16" s="759">
        <v>2526.94</v>
      </c>
      <c r="J16" s="759">
        <v>0</v>
      </c>
      <c r="K16" s="759">
        <v>8950.2800000000007</v>
      </c>
      <c r="L16" s="759">
        <v>0</v>
      </c>
    </row>
    <row r="17" spans="1:12">
      <c r="A17" s="442">
        <v>11</v>
      </c>
      <c r="B17" s="457" t="s">
        <v>527</v>
      </c>
      <c r="C17" s="757">
        <v>13626320.899999999</v>
      </c>
      <c r="D17" s="733">
        <v>4404760.29</v>
      </c>
      <c r="E17" s="733">
        <v>9190538.6999999993</v>
      </c>
      <c r="F17" s="759">
        <v>31021.91</v>
      </c>
      <c r="G17" s="759">
        <v>0</v>
      </c>
      <c r="H17" s="733">
        <v>43998.11</v>
      </c>
      <c r="I17" s="759">
        <v>27041.559999999998</v>
      </c>
      <c r="J17" s="759">
        <v>4638.3100000000004</v>
      </c>
      <c r="K17" s="759">
        <v>12318.24</v>
      </c>
      <c r="L17" s="759">
        <v>0</v>
      </c>
    </row>
    <row r="18" spans="1:12">
      <c r="A18" s="442">
        <v>12</v>
      </c>
      <c r="B18" s="457" t="s">
        <v>528</v>
      </c>
      <c r="C18" s="757">
        <v>69768868.840000004</v>
      </c>
      <c r="D18" s="733">
        <v>57696342.219999999</v>
      </c>
      <c r="E18" s="733">
        <v>3759146.24</v>
      </c>
      <c r="F18" s="759">
        <v>7400338.6100000013</v>
      </c>
      <c r="G18" s="759">
        <v>913041.77</v>
      </c>
      <c r="H18" s="733">
        <v>2425807.54</v>
      </c>
      <c r="I18" s="759">
        <v>397286.08</v>
      </c>
      <c r="J18" s="759">
        <v>217933.94</v>
      </c>
      <c r="K18" s="759">
        <v>1220505.8899999999</v>
      </c>
      <c r="L18" s="759">
        <v>590081.63</v>
      </c>
    </row>
    <row r="19" spans="1:12">
      <c r="A19" s="442">
        <v>13</v>
      </c>
      <c r="B19" s="457" t="s">
        <v>529</v>
      </c>
      <c r="C19" s="757">
        <v>49300761.330000006</v>
      </c>
      <c r="D19" s="733">
        <v>43172752.100000001</v>
      </c>
      <c r="E19" s="733">
        <v>3667214.81</v>
      </c>
      <c r="F19" s="759">
        <v>2460794.42</v>
      </c>
      <c r="G19" s="759">
        <v>0</v>
      </c>
      <c r="H19" s="733">
        <v>1410020.06</v>
      </c>
      <c r="I19" s="759">
        <v>444129.55000000016</v>
      </c>
      <c r="J19" s="759">
        <v>646010.34</v>
      </c>
      <c r="K19" s="759">
        <v>319880.17</v>
      </c>
      <c r="L19" s="759">
        <v>0</v>
      </c>
    </row>
    <row r="20" spans="1:12">
      <c r="A20" s="442">
        <v>14</v>
      </c>
      <c r="B20" s="457" t="s">
        <v>530</v>
      </c>
      <c r="C20" s="757">
        <v>57061435.579999991</v>
      </c>
      <c r="D20" s="733">
        <v>52397616.909999996</v>
      </c>
      <c r="E20" s="733">
        <v>598237.41</v>
      </c>
      <c r="F20" s="759">
        <v>4065581.2600000002</v>
      </c>
      <c r="G20" s="759">
        <v>0</v>
      </c>
      <c r="H20" s="733">
        <v>472822.32000000007</v>
      </c>
      <c r="I20" s="759">
        <v>365517.56000000006</v>
      </c>
      <c r="J20" s="759">
        <v>13605.73</v>
      </c>
      <c r="K20" s="759">
        <v>93699.03</v>
      </c>
      <c r="L20" s="759">
        <v>0</v>
      </c>
    </row>
    <row r="21" spans="1:12">
      <c r="A21" s="442">
        <v>15</v>
      </c>
      <c r="B21" s="457" t="s">
        <v>531</v>
      </c>
      <c r="C21" s="757">
        <v>19427412.469999999</v>
      </c>
      <c r="D21" s="733">
        <v>16327618.4</v>
      </c>
      <c r="E21" s="733">
        <v>690167.71000000008</v>
      </c>
      <c r="F21" s="759">
        <v>2409626.3600000003</v>
      </c>
      <c r="G21" s="759">
        <v>0</v>
      </c>
      <c r="H21" s="733">
        <v>784715.75</v>
      </c>
      <c r="I21" s="759">
        <v>116421.01999999999</v>
      </c>
      <c r="J21" s="759">
        <v>33721.51</v>
      </c>
      <c r="K21" s="759">
        <v>634573.22</v>
      </c>
      <c r="L21" s="759">
        <v>0</v>
      </c>
    </row>
    <row r="22" spans="1:12">
      <c r="A22" s="442">
        <v>16</v>
      </c>
      <c r="B22" s="457" t="s">
        <v>532</v>
      </c>
      <c r="C22" s="757">
        <v>1409445.28</v>
      </c>
      <c r="D22" s="733">
        <v>1408915.49</v>
      </c>
      <c r="E22" s="733">
        <v>0</v>
      </c>
      <c r="F22" s="759">
        <v>529.79</v>
      </c>
      <c r="G22" s="759">
        <v>0</v>
      </c>
      <c r="H22" s="733">
        <v>10742.190000000002</v>
      </c>
      <c r="I22" s="759">
        <v>10212.400000000001</v>
      </c>
      <c r="J22" s="759">
        <v>0</v>
      </c>
      <c r="K22" s="759">
        <v>529.79</v>
      </c>
      <c r="L22" s="759">
        <v>0</v>
      </c>
    </row>
    <row r="23" spans="1:12">
      <c r="A23" s="442">
        <v>17</v>
      </c>
      <c r="B23" s="457" t="s">
        <v>533</v>
      </c>
      <c r="C23" s="757">
        <v>11513278.889999999</v>
      </c>
      <c r="D23" s="733">
        <v>11347794.559999999</v>
      </c>
      <c r="E23" s="733">
        <v>0</v>
      </c>
      <c r="F23" s="759">
        <v>165484.33000000002</v>
      </c>
      <c r="G23" s="759">
        <v>0</v>
      </c>
      <c r="H23" s="733">
        <v>121833.90000000001</v>
      </c>
      <c r="I23" s="759">
        <v>93351.290000000008</v>
      </c>
      <c r="J23" s="759">
        <v>0</v>
      </c>
      <c r="K23" s="759">
        <v>28482.61</v>
      </c>
      <c r="L23" s="759">
        <v>0</v>
      </c>
    </row>
    <row r="24" spans="1:12">
      <c r="A24" s="442">
        <v>18</v>
      </c>
      <c r="B24" s="457" t="s">
        <v>534</v>
      </c>
      <c r="C24" s="757">
        <v>3511583.1199999996</v>
      </c>
      <c r="D24" s="733">
        <v>3487648.11</v>
      </c>
      <c r="E24" s="733">
        <v>5919.3</v>
      </c>
      <c r="F24" s="759">
        <v>18015.71</v>
      </c>
      <c r="G24" s="759">
        <v>0</v>
      </c>
      <c r="H24" s="733">
        <v>36449.310000000005</v>
      </c>
      <c r="I24" s="759">
        <v>28693.190000000002</v>
      </c>
      <c r="J24" s="759">
        <v>4189.01</v>
      </c>
      <c r="K24" s="759">
        <v>3567.11</v>
      </c>
      <c r="L24" s="759">
        <v>0</v>
      </c>
    </row>
    <row r="25" spans="1:12">
      <c r="A25" s="442">
        <v>19</v>
      </c>
      <c r="B25" s="457" t="s">
        <v>535</v>
      </c>
      <c r="C25" s="757">
        <v>1121038.6200000001</v>
      </c>
      <c r="D25" s="733">
        <v>821575.75</v>
      </c>
      <c r="E25" s="733">
        <v>10509.25</v>
      </c>
      <c r="F25" s="759">
        <v>288953.62</v>
      </c>
      <c r="G25" s="759">
        <v>0</v>
      </c>
      <c r="H25" s="733">
        <v>39284.589999999997</v>
      </c>
      <c r="I25" s="759">
        <v>4511.78</v>
      </c>
      <c r="J25" s="759">
        <v>8882.57</v>
      </c>
      <c r="K25" s="759">
        <v>25890.240000000002</v>
      </c>
      <c r="L25" s="759">
        <v>0</v>
      </c>
    </row>
    <row r="26" spans="1:12">
      <c r="A26" s="442">
        <v>20</v>
      </c>
      <c r="B26" s="457" t="s">
        <v>536</v>
      </c>
      <c r="C26" s="757">
        <v>24467648.890000001</v>
      </c>
      <c r="D26" s="733">
        <v>16815665.93</v>
      </c>
      <c r="E26" s="733">
        <v>7459032.8599999994</v>
      </c>
      <c r="F26" s="759">
        <v>192950.1</v>
      </c>
      <c r="G26" s="759">
        <v>0</v>
      </c>
      <c r="H26" s="733">
        <v>257287.18</v>
      </c>
      <c r="I26" s="759">
        <v>129449.57999999999</v>
      </c>
      <c r="J26" s="759">
        <v>63126.770000000004</v>
      </c>
      <c r="K26" s="759">
        <v>64710.83</v>
      </c>
      <c r="L26" s="759">
        <v>0</v>
      </c>
    </row>
    <row r="27" spans="1:12">
      <c r="A27" s="442">
        <v>21</v>
      </c>
      <c r="B27" s="457" t="s">
        <v>537</v>
      </c>
      <c r="C27" s="757">
        <v>1531694.4899999998</v>
      </c>
      <c r="D27" s="733">
        <v>380920.22</v>
      </c>
      <c r="E27" s="733">
        <v>32999.1</v>
      </c>
      <c r="F27" s="759">
        <v>1117775.17</v>
      </c>
      <c r="G27" s="759">
        <v>0</v>
      </c>
      <c r="H27" s="733">
        <v>8986.0799999999981</v>
      </c>
      <c r="I27" s="759">
        <v>4319.1799999999994</v>
      </c>
      <c r="J27" s="759">
        <v>4666.8999999999996</v>
      </c>
      <c r="K27" s="759">
        <v>0</v>
      </c>
      <c r="L27" s="759">
        <v>0</v>
      </c>
    </row>
    <row r="28" spans="1:12">
      <c r="A28" s="442">
        <v>22</v>
      </c>
      <c r="B28" s="457" t="s">
        <v>538</v>
      </c>
      <c r="C28" s="757">
        <v>1217344.69</v>
      </c>
      <c r="D28" s="733">
        <v>655168.52</v>
      </c>
      <c r="E28" s="733">
        <v>145880.16</v>
      </c>
      <c r="F28" s="759">
        <v>416296.01</v>
      </c>
      <c r="G28" s="759">
        <v>0</v>
      </c>
      <c r="H28" s="733">
        <v>111327.83</v>
      </c>
      <c r="I28" s="759">
        <v>7527.6100000000024</v>
      </c>
      <c r="J28" s="759">
        <v>8199.42</v>
      </c>
      <c r="K28" s="759">
        <v>95600.8</v>
      </c>
      <c r="L28" s="759">
        <v>0</v>
      </c>
    </row>
    <row r="29" spans="1:12">
      <c r="A29" s="442">
        <v>23</v>
      </c>
      <c r="B29" s="457" t="s">
        <v>539</v>
      </c>
      <c r="C29" s="757">
        <v>68927854.469999999</v>
      </c>
      <c r="D29" s="733">
        <v>49464306.329999998</v>
      </c>
      <c r="E29" s="733">
        <v>6350470.21</v>
      </c>
      <c r="F29" s="759">
        <v>13024223.379999999</v>
      </c>
      <c r="G29" s="759">
        <v>88854.55</v>
      </c>
      <c r="H29" s="733">
        <v>3361091.7400000012</v>
      </c>
      <c r="I29" s="759">
        <v>357691.50000000006</v>
      </c>
      <c r="J29" s="759">
        <v>284180.90000000002</v>
      </c>
      <c r="K29" s="759">
        <v>2701626.1300000008</v>
      </c>
      <c r="L29" s="759">
        <v>17593.21</v>
      </c>
    </row>
    <row r="30" spans="1:12">
      <c r="A30" s="442">
        <v>24</v>
      </c>
      <c r="B30" s="457" t="s">
        <v>540</v>
      </c>
      <c r="C30" s="757">
        <v>23613198.82</v>
      </c>
      <c r="D30" s="733">
        <v>17631986.359999999</v>
      </c>
      <c r="E30" s="733">
        <v>5430644.3399999999</v>
      </c>
      <c r="F30" s="759">
        <v>550568.12000000011</v>
      </c>
      <c r="G30" s="759">
        <v>0</v>
      </c>
      <c r="H30" s="733">
        <v>436478.39</v>
      </c>
      <c r="I30" s="759">
        <v>140940.15000000002</v>
      </c>
      <c r="J30" s="759">
        <v>197352.3</v>
      </c>
      <c r="K30" s="759">
        <v>98185.94</v>
      </c>
      <c r="L30" s="759">
        <v>0</v>
      </c>
    </row>
    <row r="31" spans="1:12">
      <c r="A31" s="442">
        <v>25</v>
      </c>
      <c r="B31" s="457" t="s">
        <v>541</v>
      </c>
      <c r="C31" s="757">
        <v>35808789.089999996</v>
      </c>
      <c r="D31" s="733">
        <v>28456362.639999997</v>
      </c>
      <c r="E31" s="733">
        <v>2137408.79</v>
      </c>
      <c r="F31" s="759">
        <v>5144059.91</v>
      </c>
      <c r="G31" s="759">
        <v>70957.75</v>
      </c>
      <c r="H31" s="733">
        <v>1731183.3599999999</v>
      </c>
      <c r="I31" s="759">
        <v>232552.41999999998</v>
      </c>
      <c r="J31" s="759">
        <v>219267.98000000007</v>
      </c>
      <c r="K31" s="759">
        <v>1268110.81</v>
      </c>
      <c r="L31" s="759">
        <v>11252.15</v>
      </c>
    </row>
    <row r="32" spans="1:12">
      <c r="A32" s="442">
        <v>26</v>
      </c>
      <c r="B32" s="457" t="s">
        <v>597</v>
      </c>
      <c r="C32" s="757">
        <v>0</v>
      </c>
      <c r="D32" s="733">
        <v>0</v>
      </c>
      <c r="E32" s="733">
        <v>0</v>
      </c>
      <c r="F32" s="759">
        <v>0</v>
      </c>
      <c r="G32" s="759">
        <v>0</v>
      </c>
      <c r="H32" s="733">
        <v>0</v>
      </c>
      <c r="I32" s="759">
        <v>0</v>
      </c>
      <c r="J32" s="759">
        <v>0</v>
      </c>
      <c r="K32" s="759">
        <v>0</v>
      </c>
      <c r="L32" s="759">
        <v>0</v>
      </c>
    </row>
    <row r="33" spans="1:12">
      <c r="A33" s="442">
        <v>27</v>
      </c>
      <c r="B33" s="508" t="s">
        <v>66</v>
      </c>
      <c r="C33" s="760">
        <v>621478900.82000005</v>
      </c>
      <c r="D33" s="733">
        <v>486427199.33999997</v>
      </c>
      <c r="E33" s="733">
        <v>62240406.93999999</v>
      </c>
      <c r="F33" s="759">
        <v>71564924.060000002</v>
      </c>
      <c r="G33" s="759">
        <v>1246370.48</v>
      </c>
      <c r="H33" s="734">
        <v>16630178.320000004</v>
      </c>
      <c r="I33" s="759">
        <v>3363615.38</v>
      </c>
      <c r="J33" s="759">
        <v>2319674.9299999997</v>
      </c>
      <c r="K33" s="759">
        <v>10310692.850000001</v>
      </c>
      <c r="L33" s="759">
        <v>636195.16</v>
      </c>
    </row>
    <row r="34" spans="1:12">
      <c r="A34" s="470"/>
      <c r="B34" s="470"/>
      <c r="C34" s="470"/>
      <c r="D34" s="470"/>
      <c r="E34" s="470"/>
      <c r="H34" s="470"/>
    </row>
    <row r="35" spans="1:12">
      <c r="A35" s="470"/>
      <c r="B35" s="507"/>
      <c r="C35" s="507"/>
      <c r="D35" s="470"/>
      <c r="E35" s="470"/>
      <c r="H35" s="470"/>
    </row>
  </sheetData>
  <mergeCells count="3">
    <mergeCell ref="A5:B6"/>
    <mergeCell ref="C5:G5"/>
    <mergeCell ref="H5:L5"/>
  </mergeCells>
  <conditionalFormatting sqref="A5">
    <cfRule type="duplicateValues" dxfId="13" priority="1"/>
    <cfRule type="duplicateValues" dxfId="12" priority="2"/>
  </conditionalFormatting>
  <conditionalFormatting sqref="A5">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3"/>
  <sheetViews>
    <sheetView showGridLines="0" zoomScale="70" zoomScaleNormal="70" workbookViewId="0">
      <selection activeCell="C6" sqref="C6:K11"/>
    </sheetView>
  </sheetViews>
  <sheetFormatPr defaultColWidth="8.7109375" defaultRowHeight="12"/>
  <cols>
    <col min="1" max="1" width="11.85546875" style="355" bestFit="1" customWidth="1"/>
    <col min="2" max="2" width="165.140625" style="355" customWidth="1"/>
    <col min="3" max="11" width="28.28515625" style="355" customWidth="1"/>
    <col min="12" max="16384" width="8.7109375" style="355"/>
  </cols>
  <sheetData>
    <row r="1" spans="1:11" s="345" customFormat="1" ht="13.5">
      <c r="A1" s="344" t="s">
        <v>108</v>
      </c>
      <c r="B1" s="287" t="str">
        <f>Info!C2</f>
        <v>სს "ხალიკ ბანკი საქართველო"</v>
      </c>
      <c r="C1" s="453"/>
      <c r="D1" s="453"/>
      <c r="E1" s="453"/>
      <c r="F1" s="453"/>
      <c r="G1" s="453"/>
      <c r="H1" s="453"/>
      <c r="I1" s="453"/>
      <c r="J1" s="453"/>
      <c r="K1" s="453"/>
    </row>
    <row r="2" spans="1:11" s="345" customFormat="1" ht="12.75">
      <c r="A2" s="346" t="s">
        <v>109</v>
      </c>
      <c r="B2" s="348">
        <f>'1. key ratios'!B2</f>
        <v>45016</v>
      </c>
      <c r="C2" s="453"/>
      <c r="D2" s="453"/>
      <c r="E2" s="453"/>
      <c r="F2" s="453"/>
      <c r="G2" s="453"/>
      <c r="H2" s="453"/>
      <c r="I2" s="453"/>
      <c r="J2" s="453"/>
      <c r="K2" s="453"/>
    </row>
    <row r="3" spans="1:11" s="345" customFormat="1" ht="12.75">
      <c r="A3" s="347" t="s">
        <v>598</v>
      </c>
      <c r="B3" s="453"/>
      <c r="C3" s="453"/>
      <c r="D3" s="453"/>
      <c r="E3" s="453"/>
      <c r="F3" s="453"/>
      <c r="G3" s="453"/>
      <c r="H3" s="453"/>
      <c r="I3" s="453"/>
      <c r="J3" s="453"/>
      <c r="K3" s="453"/>
    </row>
    <row r="4" spans="1:11">
      <c r="A4" s="513"/>
      <c r="B4" s="513"/>
      <c r="C4" s="512" t="s">
        <v>502</v>
      </c>
      <c r="D4" s="512" t="s">
        <v>503</v>
      </c>
      <c r="E4" s="512" t="s">
        <v>504</v>
      </c>
      <c r="F4" s="512" t="s">
        <v>505</v>
      </c>
      <c r="G4" s="512" t="s">
        <v>506</v>
      </c>
      <c r="H4" s="512" t="s">
        <v>507</v>
      </c>
      <c r="I4" s="512" t="s">
        <v>508</v>
      </c>
      <c r="J4" s="512" t="s">
        <v>509</v>
      </c>
      <c r="K4" s="512" t="s">
        <v>510</v>
      </c>
    </row>
    <row r="5" spans="1:11" ht="104.1" customHeight="1">
      <c r="A5" s="895" t="s">
        <v>906</v>
      </c>
      <c r="B5" s="896"/>
      <c r="C5" s="511" t="s">
        <v>599</v>
      </c>
      <c r="D5" s="511" t="s">
        <v>592</v>
      </c>
      <c r="E5" s="511" t="s">
        <v>593</v>
      </c>
      <c r="F5" s="511" t="s">
        <v>905</v>
      </c>
      <c r="G5" s="511" t="s">
        <v>600</v>
      </c>
      <c r="H5" s="511" t="s">
        <v>601</v>
      </c>
      <c r="I5" s="511" t="s">
        <v>602</v>
      </c>
      <c r="J5" s="511" t="s">
        <v>603</v>
      </c>
      <c r="K5" s="511" t="s">
        <v>604</v>
      </c>
    </row>
    <row r="6" spans="1:11" ht="12.75">
      <c r="A6" s="442">
        <v>1</v>
      </c>
      <c r="B6" s="442" t="s">
        <v>605</v>
      </c>
      <c r="C6" s="733">
        <v>8586738.1348228306</v>
      </c>
      <c r="D6" s="733">
        <v>689279.17686342902</v>
      </c>
      <c r="E6" s="733"/>
      <c r="F6" s="733"/>
      <c r="G6" s="733">
        <v>562449791.36215186</v>
      </c>
      <c r="H6" s="733"/>
      <c r="I6" s="733">
        <v>38784701.021990217</v>
      </c>
      <c r="J6" s="733"/>
      <c r="K6" s="733">
        <v>10968391.118592663</v>
      </c>
    </row>
    <row r="7" spans="1:11" ht="12.75">
      <c r="A7" s="442">
        <v>2</v>
      </c>
      <c r="B7" s="443" t="s">
        <v>606</v>
      </c>
      <c r="C7" s="733"/>
      <c r="D7" s="733"/>
      <c r="E7" s="733"/>
      <c r="F7" s="733"/>
      <c r="G7" s="733"/>
      <c r="H7" s="733"/>
      <c r="I7" s="733"/>
      <c r="J7" s="733"/>
      <c r="K7" s="733"/>
    </row>
    <row r="8" spans="1:11" ht="12.75">
      <c r="A8" s="442">
        <v>3</v>
      </c>
      <c r="B8" s="443" t="s">
        <v>570</v>
      </c>
      <c r="C8" s="733">
        <v>2672001.6100000003</v>
      </c>
      <c r="D8" s="733">
        <v>0</v>
      </c>
      <c r="E8" s="733">
        <v>0</v>
      </c>
      <c r="F8" s="733">
        <v>0</v>
      </c>
      <c r="G8" s="733">
        <v>9199765.9399999995</v>
      </c>
      <c r="H8" s="733">
        <v>0</v>
      </c>
      <c r="I8" s="733">
        <v>12893</v>
      </c>
      <c r="J8" s="733">
        <v>0</v>
      </c>
      <c r="K8" s="733">
        <v>25771167.100000001</v>
      </c>
    </row>
    <row r="9" spans="1:11" ht="12.75">
      <c r="A9" s="442">
        <v>4</v>
      </c>
      <c r="B9" s="471" t="s">
        <v>904</v>
      </c>
      <c r="C9" s="761">
        <v>165885.21000000002</v>
      </c>
      <c r="D9" s="761">
        <v>0</v>
      </c>
      <c r="E9" s="761"/>
      <c r="F9" s="761"/>
      <c r="G9" s="761">
        <v>68511245.508062944</v>
      </c>
      <c r="H9" s="761"/>
      <c r="I9" s="761">
        <v>0</v>
      </c>
      <c r="J9" s="761">
        <v>2175457.2131541888</v>
      </c>
      <c r="K9" s="761">
        <v>1958706.6858939475</v>
      </c>
    </row>
    <row r="10" spans="1:11" ht="12.75">
      <c r="A10" s="442">
        <v>5</v>
      </c>
      <c r="B10" s="461" t="s">
        <v>903</v>
      </c>
      <c r="C10" s="761"/>
      <c r="D10" s="761"/>
      <c r="E10" s="761"/>
      <c r="F10" s="761"/>
      <c r="G10" s="761"/>
      <c r="H10" s="761"/>
      <c r="I10" s="761"/>
      <c r="J10" s="761"/>
      <c r="K10" s="761"/>
    </row>
    <row r="11" spans="1:11" ht="12.75">
      <c r="A11" s="442">
        <v>6</v>
      </c>
      <c r="B11" s="461" t="s">
        <v>902</v>
      </c>
      <c r="C11" s="761">
        <v>0</v>
      </c>
      <c r="D11" s="761"/>
      <c r="E11" s="761"/>
      <c r="F11" s="761"/>
      <c r="G11" s="761">
        <v>262295.89</v>
      </c>
      <c r="H11" s="761"/>
      <c r="I11" s="761">
        <v>12893</v>
      </c>
      <c r="J11" s="761"/>
      <c r="K11" s="761">
        <v>671899.11</v>
      </c>
    </row>
    <row r="13" spans="1:11" ht="15">
      <c r="B13" s="510"/>
    </row>
  </sheetData>
  <mergeCells count="1">
    <mergeCell ref="A5:B5"/>
  </mergeCells>
  <conditionalFormatting sqref="A5">
    <cfRule type="duplicateValues" dxfId="10" priority="1"/>
    <cfRule type="duplicateValues" dxfId="9" priority="2"/>
  </conditionalFormatting>
  <conditionalFormatting sqref="A5">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20"/>
  <sheetViews>
    <sheetView showGridLines="0" zoomScale="70" zoomScaleNormal="70" workbookViewId="0">
      <selection activeCell="C7" sqref="C7:V20"/>
    </sheetView>
  </sheetViews>
  <sheetFormatPr defaultColWidth="8.7109375" defaultRowHeight="15"/>
  <cols>
    <col min="1" max="1" width="10" style="514" bestFit="1" customWidth="1"/>
    <col min="2" max="2" width="71.7109375" style="514" customWidth="1"/>
    <col min="3" max="3" width="12.140625" style="514" customWidth="1"/>
    <col min="4" max="5" width="15.140625" style="514" bestFit="1" customWidth="1"/>
    <col min="6" max="6" width="20" style="514" bestFit="1" customWidth="1"/>
    <col min="7" max="7" width="37.5703125" style="514" bestFit="1" customWidth="1"/>
    <col min="8" max="8" width="11.7109375" style="514" bestFit="1" customWidth="1"/>
    <col min="9" max="10" width="15.140625" style="514" bestFit="1" customWidth="1"/>
    <col min="11" max="11" width="20" style="514" bestFit="1" customWidth="1"/>
    <col min="12" max="12" width="37.5703125" style="514" bestFit="1" customWidth="1"/>
    <col min="13" max="13" width="10.5703125" style="514" bestFit="1" customWidth="1"/>
    <col min="14" max="15" width="15.140625" style="514" bestFit="1" customWidth="1"/>
    <col min="16" max="16" width="20" style="514" bestFit="1" customWidth="1"/>
    <col min="17" max="17" width="37.5703125" style="514" bestFit="1" customWidth="1"/>
    <col min="18" max="18" width="18" style="514" bestFit="1" customWidth="1"/>
    <col min="19" max="19" width="48" style="514" bestFit="1" customWidth="1"/>
    <col min="20" max="20" width="45.85546875" style="514" bestFit="1" customWidth="1"/>
    <col min="21" max="21" width="48" style="514" bestFit="1" customWidth="1"/>
    <col min="22" max="22" width="44.42578125" style="514" bestFit="1" customWidth="1"/>
    <col min="23" max="16384" width="8.7109375" style="514"/>
  </cols>
  <sheetData>
    <row r="1" spans="1:22">
      <c r="A1" s="344" t="s">
        <v>108</v>
      </c>
      <c r="B1" s="287" t="str">
        <f>Info!C2</f>
        <v>სს "ხალიკ ბანკი საქართველო"</v>
      </c>
    </row>
    <row r="2" spans="1:22">
      <c r="A2" s="346" t="s">
        <v>109</v>
      </c>
      <c r="B2" s="348">
        <f>'1. key ratios'!B2</f>
        <v>45016</v>
      </c>
    </row>
    <row r="3" spans="1:22">
      <c r="A3" s="347" t="s">
        <v>689</v>
      </c>
      <c r="B3" s="453"/>
    </row>
    <row r="4" spans="1:22">
      <c r="A4" s="347"/>
      <c r="B4" s="453"/>
    </row>
    <row r="5" spans="1:22" ht="24" customHeight="1">
      <c r="A5" s="897" t="s">
        <v>716</v>
      </c>
      <c r="B5" s="897"/>
      <c r="C5" s="899" t="s">
        <v>908</v>
      </c>
      <c r="D5" s="899"/>
      <c r="E5" s="899"/>
      <c r="F5" s="899"/>
      <c r="G5" s="899"/>
      <c r="H5" s="899" t="s">
        <v>596</v>
      </c>
      <c r="I5" s="899"/>
      <c r="J5" s="899"/>
      <c r="K5" s="899"/>
      <c r="L5" s="899"/>
      <c r="M5" s="899" t="s">
        <v>907</v>
      </c>
      <c r="N5" s="899"/>
      <c r="O5" s="899"/>
      <c r="P5" s="899"/>
      <c r="Q5" s="899"/>
      <c r="R5" s="898" t="s">
        <v>715</v>
      </c>
      <c r="S5" s="898" t="s">
        <v>719</v>
      </c>
      <c r="T5" s="898" t="s">
        <v>718</v>
      </c>
      <c r="U5" s="898" t="s">
        <v>956</v>
      </c>
      <c r="V5" s="898" t="s">
        <v>957</v>
      </c>
    </row>
    <row r="6" spans="1:22" ht="36" customHeight="1">
      <c r="A6" s="897"/>
      <c r="B6" s="897"/>
      <c r="C6" s="524"/>
      <c r="D6" s="451" t="s">
        <v>892</v>
      </c>
      <c r="E6" s="451" t="s">
        <v>891</v>
      </c>
      <c r="F6" s="451" t="s">
        <v>890</v>
      </c>
      <c r="G6" s="451" t="s">
        <v>889</v>
      </c>
      <c r="H6" s="524"/>
      <c r="I6" s="451" t="s">
        <v>892</v>
      </c>
      <c r="J6" s="451" t="s">
        <v>891</v>
      </c>
      <c r="K6" s="451" t="s">
        <v>890</v>
      </c>
      <c r="L6" s="451" t="s">
        <v>889</v>
      </c>
      <c r="M6" s="524"/>
      <c r="N6" s="451" t="s">
        <v>892</v>
      </c>
      <c r="O6" s="451" t="s">
        <v>891</v>
      </c>
      <c r="P6" s="451" t="s">
        <v>890</v>
      </c>
      <c r="Q6" s="451" t="s">
        <v>889</v>
      </c>
      <c r="R6" s="898"/>
      <c r="S6" s="898"/>
      <c r="T6" s="898"/>
      <c r="U6" s="898"/>
      <c r="V6" s="898"/>
    </row>
    <row r="7" spans="1:22">
      <c r="A7" s="522">
        <v>1</v>
      </c>
      <c r="B7" s="523" t="s">
        <v>690</v>
      </c>
      <c r="C7" s="761">
        <v>0</v>
      </c>
      <c r="D7" s="761">
        <v>0</v>
      </c>
      <c r="E7" s="761">
        <v>0</v>
      </c>
      <c r="F7" s="761">
        <v>0</v>
      </c>
      <c r="G7" s="761">
        <v>0</v>
      </c>
      <c r="H7" s="761">
        <v>0</v>
      </c>
      <c r="I7" s="761">
        <v>0</v>
      </c>
      <c r="J7" s="761">
        <v>0</v>
      </c>
      <c r="K7" s="761">
        <v>0</v>
      </c>
      <c r="L7" s="761">
        <v>0</v>
      </c>
      <c r="M7" s="761">
        <v>0</v>
      </c>
      <c r="N7" s="761">
        <v>0</v>
      </c>
      <c r="O7" s="761">
        <v>0</v>
      </c>
      <c r="P7" s="761">
        <v>0</v>
      </c>
      <c r="Q7" s="761">
        <v>0</v>
      </c>
      <c r="R7" s="761">
        <v>0</v>
      </c>
      <c r="S7" s="763">
        <v>0</v>
      </c>
      <c r="T7" s="763">
        <v>0</v>
      </c>
      <c r="U7" s="763">
        <v>0</v>
      </c>
      <c r="V7" s="761">
        <v>0</v>
      </c>
    </row>
    <row r="8" spans="1:22">
      <c r="A8" s="522">
        <v>2</v>
      </c>
      <c r="B8" s="521" t="s">
        <v>691</v>
      </c>
      <c r="C8" s="761">
        <v>60919861.43</v>
      </c>
      <c r="D8" s="761">
        <v>49513192.140000001</v>
      </c>
      <c r="E8" s="761">
        <v>3752559.96</v>
      </c>
      <c r="F8" s="761">
        <v>7630810.2800000003</v>
      </c>
      <c r="G8" s="761">
        <v>23299.05</v>
      </c>
      <c r="H8" s="761">
        <v>61494201.989999987</v>
      </c>
      <c r="I8" s="761">
        <v>49737673.959999993</v>
      </c>
      <c r="J8" s="761">
        <v>3805282.16</v>
      </c>
      <c r="K8" s="761">
        <v>7925438.8199999994</v>
      </c>
      <c r="L8" s="761">
        <v>25807.05</v>
      </c>
      <c r="M8" s="761">
        <v>3836135.5400000005</v>
      </c>
      <c r="N8" s="761">
        <v>633832.24999999988</v>
      </c>
      <c r="O8" s="761">
        <v>548716.97999999986</v>
      </c>
      <c r="P8" s="761">
        <v>2651274.0000000005</v>
      </c>
      <c r="Q8" s="761">
        <v>2312.31</v>
      </c>
      <c r="R8" s="761">
        <v>2485</v>
      </c>
      <c r="S8" s="763">
        <v>0.14159915999399367</v>
      </c>
      <c r="T8" s="763">
        <v>0.15569933381372966</v>
      </c>
      <c r="U8" s="763">
        <v>0.12644541450330099</v>
      </c>
      <c r="V8" s="761">
        <v>80.621850602557203</v>
      </c>
    </row>
    <row r="9" spans="1:22">
      <c r="A9" s="522">
        <v>3</v>
      </c>
      <c r="B9" s="521" t="s">
        <v>692</v>
      </c>
      <c r="C9" s="761">
        <v>0</v>
      </c>
      <c r="D9" s="761">
        <v>0</v>
      </c>
      <c r="E9" s="761">
        <v>0</v>
      </c>
      <c r="F9" s="761">
        <v>0</v>
      </c>
      <c r="G9" s="761">
        <v>0</v>
      </c>
      <c r="H9" s="761">
        <v>0</v>
      </c>
      <c r="I9" s="761">
        <v>0</v>
      </c>
      <c r="J9" s="761">
        <v>0</v>
      </c>
      <c r="K9" s="761">
        <v>0</v>
      </c>
      <c r="L9" s="761">
        <v>0</v>
      </c>
      <c r="M9" s="761">
        <v>0</v>
      </c>
      <c r="N9" s="761">
        <v>0</v>
      </c>
      <c r="O9" s="761">
        <v>0</v>
      </c>
      <c r="P9" s="761">
        <v>0</v>
      </c>
      <c r="Q9" s="761">
        <v>0</v>
      </c>
      <c r="R9" s="761">
        <v>0</v>
      </c>
      <c r="S9" s="763">
        <v>0</v>
      </c>
      <c r="T9" s="763">
        <v>0</v>
      </c>
      <c r="U9" s="763">
        <v>0</v>
      </c>
      <c r="V9" s="761">
        <v>0</v>
      </c>
    </row>
    <row r="10" spans="1:22">
      <c r="A10" s="522">
        <v>4</v>
      </c>
      <c r="B10" s="521" t="s">
        <v>693</v>
      </c>
      <c r="C10" s="761">
        <v>0</v>
      </c>
      <c r="D10" s="761">
        <v>0</v>
      </c>
      <c r="E10" s="761">
        <v>0</v>
      </c>
      <c r="F10" s="761">
        <v>0</v>
      </c>
      <c r="G10" s="761">
        <v>0</v>
      </c>
      <c r="H10" s="761">
        <v>0</v>
      </c>
      <c r="I10" s="761">
        <v>0</v>
      </c>
      <c r="J10" s="761">
        <v>0</v>
      </c>
      <c r="K10" s="761">
        <v>0</v>
      </c>
      <c r="L10" s="761">
        <v>0</v>
      </c>
      <c r="M10" s="761">
        <v>0</v>
      </c>
      <c r="N10" s="761">
        <v>0</v>
      </c>
      <c r="O10" s="761">
        <v>0</v>
      </c>
      <c r="P10" s="761">
        <v>0</v>
      </c>
      <c r="Q10" s="761">
        <v>0</v>
      </c>
      <c r="R10" s="761">
        <v>0</v>
      </c>
      <c r="S10" s="763">
        <v>0</v>
      </c>
      <c r="T10" s="763">
        <v>0</v>
      </c>
      <c r="U10" s="763">
        <v>0</v>
      </c>
      <c r="V10" s="761">
        <v>0</v>
      </c>
    </row>
    <row r="11" spans="1:22">
      <c r="A11" s="522">
        <v>5</v>
      </c>
      <c r="B11" s="521" t="s">
        <v>694</v>
      </c>
      <c r="C11" s="761">
        <v>426961.59</v>
      </c>
      <c r="D11" s="761">
        <v>397999.89</v>
      </c>
      <c r="E11" s="761">
        <v>6413.64</v>
      </c>
      <c r="F11" s="761">
        <v>22548.06</v>
      </c>
      <c r="G11" s="761">
        <v>0</v>
      </c>
      <c r="H11" s="761">
        <v>434661.38</v>
      </c>
      <c r="I11" s="761">
        <v>401880.02999999997</v>
      </c>
      <c r="J11" s="761">
        <v>6644.08</v>
      </c>
      <c r="K11" s="761">
        <v>26137.27</v>
      </c>
      <c r="L11" s="761">
        <v>0</v>
      </c>
      <c r="M11" s="761">
        <v>48215.240000000005</v>
      </c>
      <c r="N11" s="761">
        <v>17378.230000000007</v>
      </c>
      <c r="O11" s="761">
        <v>4699.74</v>
      </c>
      <c r="P11" s="761">
        <v>26137.27</v>
      </c>
      <c r="Q11" s="761">
        <v>0</v>
      </c>
      <c r="R11" s="761">
        <v>559</v>
      </c>
      <c r="S11" s="763">
        <v>0.16854078363507632</v>
      </c>
      <c r="T11" s="763">
        <v>0.1697462536793187</v>
      </c>
      <c r="U11" s="763">
        <v>0.15940476050784799</v>
      </c>
      <c r="V11" s="761">
        <v>6.2786360009573698</v>
      </c>
    </row>
    <row r="12" spans="1:22">
      <c r="A12" s="522">
        <v>6</v>
      </c>
      <c r="B12" s="521" t="s">
        <v>695</v>
      </c>
      <c r="C12" s="761">
        <v>502044.19000000006</v>
      </c>
      <c r="D12" s="761">
        <v>411608.39</v>
      </c>
      <c r="E12" s="761">
        <v>16321.52</v>
      </c>
      <c r="F12" s="761">
        <v>74114.28</v>
      </c>
      <c r="G12" s="761">
        <v>0</v>
      </c>
      <c r="H12" s="761">
        <v>500627.23</v>
      </c>
      <c r="I12" s="761">
        <v>410208.2</v>
      </c>
      <c r="J12" s="761">
        <v>16354.24</v>
      </c>
      <c r="K12" s="761">
        <v>74064.789999999994</v>
      </c>
      <c r="L12" s="761">
        <v>0</v>
      </c>
      <c r="M12" s="761">
        <v>106438.81999999999</v>
      </c>
      <c r="N12" s="761">
        <v>22786.070000000011</v>
      </c>
      <c r="O12" s="761">
        <v>11989.859999999999</v>
      </c>
      <c r="P12" s="761">
        <v>71662.889999999985</v>
      </c>
      <c r="Q12" s="761">
        <v>0</v>
      </c>
      <c r="R12" s="761">
        <v>391</v>
      </c>
      <c r="S12" s="763">
        <v>0.245461201871124</v>
      </c>
      <c r="T12" s="763">
        <v>0.31886606900647035</v>
      </c>
      <c r="U12" s="763">
        <v>0.22233220864824399</v>
      </c>
      <c r="V12" s="761">
        <v>108.20599568996199</v>
      </c>
    </row>
    <row r="13" spans="1:22">
      <c r="A13" s="522">
        <v>7</v>
      </c>
      <c r="B13" s="521" t="s">
        <v>696</v>
      </c>
      <c r="C13" s="761">
        <v>94208667.180000007</v>
      </c>
      <c r="D13" s="761">
        <v>77021586.319999993</v>
      </c>
      <c r="E13" s="761">
        <v>4400231.7</v>
      </c>
      <c r="F13" s="761">
        <v>12548120.010000002</v>
      </c>
      <c r="G13" s="761">
        <v>238729.15</v>
      </c>
      <c r="H13" s="761">
        <v>95019509.700000003</v>
      </c>
      <c r="I13" s="761">
        <v>77434835.74000001</v>
      </c>
      <c r="J13" s="761">
        <v>4486452.1399999997</v>
      </c>
      <c r="K13" s="761">
        <v>12847108.300000001</v>
      </c>
      <c r="L13" s="761">
        <v>251113.52</v>
      </c>
      <c r="M13" s="761">
        <v>2725642.14</v>
      </c>
      <c r="N13" s="761">
        <v>467030.95000000007</v>
      </c>
      <c r="O13" s="761">
        <v>340199.68000000005</v>
      </c>
      <c r="P13" s="761">
        <v>1881339.7799999998</v>
      </c>
      <c r="Q13" s="761">
        <v>37071.729999999996</v>
      </c>
      <c r="R13" s="761">
        <v>892</v>
      </c>
      <c r="S13" s="763">
        <v>0.11872863322879529</v>
      </c>
      <c r="T13" s="763">
        <v>0.126872153678079</v>
      </c>
      <c r="U13" s="763">
        <v>9.8188067901715997E-2</v>
      </c>
      <c r="V13" s="761">
        <v>133.193310641209</v>
      </c>
    </row>
    <row r="14" spans="1:22">
      <c r="A14" s="516">
        <v>7.1</v>
      </c>
      <c r="B14" s="515" t="s">
        <v>697</v>
      </c>
      <c r="C14" s="761">
        <v>75734666.99000001</v>
      </c>
      <c r="D14" s="761">
        <v>60793673.259999998</v>
      </c>
      <c r="E14" s="761">
        <v>3830785.27</v>
      </c>
      <c r="F14" s="761">
        <v>10871479.309999999</v>
      </c>
      <c r="G14" s="761">
        <v>238729.15</v>
      </c>
      <c r="H14" s="761">
        <v>76255285.929999992</v>
      </c>
      <c r="I14" s="761">
        <v>60973773.759999998</v>
      </c>
      <c r="J14" s="761">
        <v>3908750.62</v>
      </c>
      <c r="K14" s="761">
        <v>11135775.48</v>
      </c>
      <c r="L14" s="761">
        <v>236986.07</v>
      </c>
      <c r="M14" s="761">
        <v>2071081.6</v>
      </c>
      <c r="N14" s="761">
        <v>372989.17000000004</v>
      </c>
      <c r="O14" s="761">
        <v>292678.69</v>
      </c>
      <c r="P14" s="761">
        <v>1371139.25</v>
      </c>
      <c r="Q14" s="761">
        <v>34274.49</v>
      </c>
      <c r="R14" s="761">
        <v>605</v>
      </c>
      <c r="S14" s="763">
        <v>0.12772396172521649</v>
      </c>
      <c r="T14" s="763">
        <v>0.13677592479866132</v>
      </c>
      <c r="U14" s="763">
        <v>9.6301901624034597E-2</v>
      </c>
      <c r="V14" s="761">
        <v>134.409966670535</v>
      </c>
    </row>
    <row r="15" spans="1:22" ht="25.5">
      <c r="A15" s="516">
        <v>7.2</v>
      </c>
      <c r="B15" s="515" t="s">
        <v>698</v>
      </c>
      <c r="C15" s="761">
        <v>6014003.7599999998</v>
      </c>
      <c r="D15" s="761">
        <v>5648918.0800000001</v>
      </c>
      <c r="E15" s="761">
        <v>131074.87</v>
      </c>
      <c r="F15" s="761">
        <v>234010.81</v>
      </c>
      <c r="G15" s="761">
        <v>0</v>
      </c>
      <c r="H15" s="761">
        <v>6024923.0600000005</v>
      </c>
      <c r="I15" s="761">
        <v>5665408.5</v>
      </c>
      <c r="J15" s="761">
        <v>131712.95000000001</v>
      </c>
      <c r="K15" s="761">
        <v>227801.61</v>
      </c>
      <c r="L15" s="761">
        <v>0</v>
      </c>
      <c r="M15" s="761">
        <v>71490.86</v>
      </c>
      <c r="N15" s="761">
        <v>35310.06</v>
      </c>
      <c r="O15" s="761">
        <v>12118.01</v>
      </c>
      <c r="P15" s="761">
        <v>24062.789999999997</v>
      </c>
      <c r="Q15" s="761">
        <v>0</v>
      </c>
      <c r="R15" s="761">
        <v>73</v>
      </c>
      <c r="S15" s="763">
        <v>0</v>
      </c>
      <c r="T15" s="763">
        <v>0</v>
      </c>
      <c r="U15" s="763">
        <v>0.105084412185336</v>
      </c>
      <c r="V15" s="761">
        <v>135.664720959536</v>
      </c>
    </row>
    <row r="16" spans="1:22">
      <c r="A16" s="516">
        <v>7.3</v>
      </c>
      <c r="B16" s="515" t="s">
        <v>699</v>
      </c>
      <c r="C16" s="761">
        <v>12459996.430000002</v>
      </c>
      <c r="D16" s="761">
        <v>10578994.98</v>
      </c>
      <c r="E16" s="761">
        <v>438371.56000000006</v>
      </c>
      <c r="F16" s="761">
        <v>1442629.8900000001</v>
      </c>
      <c r="G16" s="761">
        <v>0</v>
      </c>
      <c r="H16" s="761">
        <v>12739300.710000001</v>
      </c>
      <c r="I16" s="761">
        <v>10795653.48</v>
      </c>
      <c r="J16" s="761">
        <v>445988.56999999995</v>
      </c>
      <c r="K16" s="761">
        <v>1483531.21</v>
      </c>
      <c r="L16" s="761">
        <v>14127.45</v>
      </c>
      <c r="M16" s="761">
        <v>583069.67999999993</v>
      </c>
      <c r="N16" s="761">
        <v>58731.719999999987</v>
      </c>
      <c r="O16" s="761">
        <v>35402.980000000003</v>
      </c>
      <c r="P16" s="761">
        <v>486137.74</v>
      </c>
      <c r="Q16" s="761">
        <v>2797.24</v>
      </c>
      <c r="R16" s="761">
        <v>214</v>
      </c>
      <c r="S16" s="763">
        <v>8.9682375056131802E-2</v>
      </c>
      <c r="T16" s="763">
        <v>9.4988748698295059E-2</v>
      </c>
      <c r="U16" s="763">
        <v>0.106323987927499</v>
      </c>
      <c r="V16" s="761">
        <v>124.605337862043</v>
      </c>
    </row>
    <row r="17" spans="1:22">
      <c r="A17" s="522">
        <v>8</v>
      </c>
      <c r="B17" s="521" t="s">
        <v>700</v>
      </c>
      <c r="C17" s="761">
        <v>0</v>
      </c>
      <c r="D17" s="761">
        <v>0</v>
      </c>
      <c r="E17" s="761">
        <v>0</v>
      </c>
      <c r="F17" s="761">
        <v>0</v>
      </c>
      <c r="G17" s="761">
        <v>0</v>
      </c>
      <c r="H17" s="761">
        <v>0</v>
      </c>
      <c r="I17" s="761">
        <v>0</v>
      </c>
      <c r="J17" s="761">
        <v>0</v>
      </c>
      <c r="K17" s="761">
        <v>0</v>
      </c>
      <c r="L17" s="761">
        <v>0</v>
      </c>
      <c r="M17" s="761">
        <v>0</v>
      </c>
      <c r="N17" s="761">
        <v>0</v>
      </c>
      <c r="O17" s="761">
        <v>0</v>
      </c>
      <c r="P17" s="761">
        <v>0</v>
      </c>
      <c r="Q17" s="761">
        <v>0</v>
      </c>
      <c r="R17" s="761">
        <v>0</v>
      </c>
      <c r="S17" s="763">
        <v>0</v>
      </c>
      <c r="T17" s="763">
        <v>0</v>
      </c>
      <c r="U17" s="763">
        <v>0</v>
      </c>
      <c r="V17" s="761">
        <v>0</v>
      </c>
    </row>
    <row r="18" spans="1:22">
      <c r="A18" s="520">
        <v>9</v>
      </c>
      <c r="B18" s="519" t="s">
        <v>701</v>
      </c>
      <c r="C18" s="762">
        <v>0</v>
      </c>
      <c r="D18" s="762">
        <v>0</v>
      </c>
      <c r="E18" s="762">
        <v>0</v>
      </c>
      <c r="F18" s="762">
        <v>0</v>
      </c>
      <c r="G18" s="762">
        <v>0</v>
      </c>
      <c r="H18" s="762">
        <v>0</v>
      </c>
      <c r="I18" s="762">
        <v>0</v>
      </c>
      <c r="J18" s="762">
        <v>0</v>
      </c>
      <c r="K18" s="762">
        <v>0</v>
      </c>
      <c r="L18" s="762">
        <v>0</v>
      </c>
      <c r="M18" s="762">
        <v>0</v>
      </c>
      <c r="N18" s="762">
        <v>0</v>
      </c>
      <c r="O18" s="762">
        <v>0</v>
      </c>
      <c r="P18" s="762">
        <v>0</v>
      </c>
      <c r="Q18" s="762">
        <v>0</v>
      </c>
      <c r="R18" s="762">
        <v>0</v>
      </c>
      <c r="S18" s="764">
        <v>0</v>
      </c>
      <c r="T18" s="764">
        <v>0</v>
      </c>
      <c r="U18" s="764">
        <v>0</v>
      </c>
      <c r="V18" s="762">
        <v>0</v>
      </c>
    </row>
    <row r="19" spans="1:22">
      <c r="A19" s="518">
        <v>10</v>
      </c>
      <c r="B19" s="517" t="s">
        <v>717</v>
      </c>
      <c r="C19" s="761">
        <v>156057534.39000002</v>
      </c>
      <c r="D19" s="761">
        <v>127344386.73999999</v>
      </c>
      <c r="E19" s="761">
        <v>8175526.8200000003</v>
      </c>
      <c r="F19" s="761">
        <v>20275592.630000003</v>
      </c>
      <c r="G19" s="761">
        <v>262028.19999999998</v>
      </c>
      <c r="H19" s="761">
        <v>157449000.29999998</v>
      </c>
      <c r="I19" s="761">
        <v>127984597.93000001</v>
      </c>
      <c r="J19" s="761">
        <v>8314732.6200000001</v>
      </c>
      <c r="K19" s="761">
        <v>20872749.18</v>
      </c>
      <c r="L19" s="761">
        <v>276920.57</v>
      </c>
      <c r="M19" s="761">
        <v>6716431.7400000002</v>
      </c>
      <c r="N19" s="761">
        <v>1141027.5</v>
      </c>
      <c r="O19" s="761">
        <v>905606.25999999989</v>
      </c>
      <c r="P19" s="761">
        <v>4630413.9400000004</v>
      </c>
      <c r="Q19" s="761">
        <v>39384.039999999994</v>
      </c>
      <c r="R19" s="761">
        <v>4327</v>
      </c>
      <c r="S19" s="763">
        <v>0.13960399619439567</v>
      </c>
      <c r="T19" s="763">
        <v>0.15260748607925567</v>
      </c>
      <c r="U19" s="763">
        <v>0.109784787066197</v>
      </c>
      <c r="V19" s="761">
        <v>112.21339765790199</v>
      </c>
    </row>
    <row r="20" spans="1:22" ht="25.5">
      <c r="A20" s="516">
        <v>10.1</v>
      </c>
      <c r="B20" s="515" t="s">
        <v>720</v>
      </c>
      <c r="C20" s="761">
        <v>0</v>
      </c>
      <c r="D20" s="761">
        <v>0</v>
      </c>
      <c r="E20" s="761">
        <v>0</v>
      </c>
      <c r="F20" s="761">
        <v>0</v>
      </c>
      <c r="G20" s="761">
        <v>0</v>
      </c>
      <c r="H20" s="761">
        <v>0</v>
      </c>
      <c r="I20" s="761">
        <v>0</v>
      </c>
      <c r="J20" s="761">
        <v>0</v>
      </c>
      <c r="K20" s="761">
        <v>0</v>
      </c>
      <c r="L20" s="761">
        <v>0</v>
      </c>
      <c r="M20" s="761">
        <v>0</v>
      </c>
      <c r="N20" s="761">
        <v>0</v>
      </c>
      <c r="O20" s="761">
        <v>0</v>
      </c>
      <c r="P20" s="761">
        <v>0</v>
      </c>
      <c r="Q20" s="761">
        <v>0</v>
      </c>
      <c r="R20" s="761">
        <v>0</v>
      </c>
      <c r="S20" s="763">
        <v>0</v>
      </c>
      <c r="T20" s="763">
        <v>0</v>
      </c>
      <c r="U20" s="763">
        <v>0</v>
      </c>
      <c r="V20" s="761">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9"/>
  <sheetViews>
    <sheetView topLeftCell="A21" zoomScale="70" zoomScaleNormal="70" workbookViewId="0">
      <selection activeCell="C7" sqref="C7:H69"/>
    </sheetView>
  </sheetViews>
  <sheetFormatPr defaultRowHeight="15"/>
  <cols>
    <col min="1" max="1" width="8.7109375" style="420"/>
    <col min="2" max="2" width="69.28515625" style="395" customWidth="1"/>
    <col min="3" max="3" width="14.85546875" bestFit="1" customWidth="1"/>
    <col min="4" max="4" width="14.42578125" customWidth="1"/>
    <col min="5" max="6" width="14.85546875" bestFit="1" customWidth="1"/>
    <col min="7" max="7" width="14.7109375" customWidth="1"/>
    <col min="8" max="8" width="15.85546875" bestFit="1" customWidth="1"/>
  </cols>
  <sheetData>
    <row r="1" spans="1:8" ht="15.75">
      <c r="A1" s="16" t="s">
        <v>108</v>
      </c>
      <c r="B1" s="287" t="str">
        <f>Info!C2</f>
        <v>სს "ხალიკ ბანკი საქართველო"</v>
      </c>
      <c r="C1" s="15"/>
      <c r="D1" s="205"/>
      <c r="E1" s="205"/>
      <c r="F1" s="205"/>
      <c r="G1" s="205"/>
    </row>
    <row r="2" spans="1:8" ht="15.75">
      <c r="A2" s="16" t="s">
        <v>109</v>
      </c>
      <c r="B2" s="303">
        <f>'1. key ratios'!B2</f>
        <v>45016</v>
      </c>
      <c r="C2" s="28"/>
      <c r="D2" s="17"/>
      <c r="E2" s="17"/>
      <c r="F2" s="17"/>
      <c r="G2" s="17"/>
      <c r="H2" s="1"/>
    </row>
    <row r="3" spans="1:8" ht="15.75">
      <c r="A3" s="16"/>
      <c r="B3" s="15"/>
      <c r="C3" s="28"/>
      <c r="D3" s="17"/>
      <c r="E3" s="17"/>
      <c r="F3" s="17"/>
      <c r="G3" s="17"/>
      <c r="H3" s="1"/>
    </row>
    <row r="4" spans="1:8" ht="21" customHeight="1">
      <c r="A4" s="784" t="s">
        <v>25</v>
      </c>
      <c r="B4" s="785" t="s">
        <v>729</v>
      </c>
      <c r="C4" s="787" t="s">
        <v>114</v>
      </c>
      <c r="D4" s="787"/>
      <c r="E4" s="787"/>
      <c r="F4" s="787" t="s">
        <v>115</v>
      </c>
      <c r="G4" s="787"/>
      <c r="H4" s="788"/>
    </row>
    <row r="5" spans="1:8" ht="21" customHeight="1">
      <c r="A5" s="784"/>
      <c r="B5" s="786"/>
      <c r="C5" s="366" t="s">
        <v>26</v>
      </c>
      <c r="D5" s="366" t="s">
        <v>88</v>
      </c>
      <c r="E5" s="366" t="s">
        <v>66</v>
      </c>
      <c r="F5" s="366" t="s">
        <v>26</v>
      </c>
      <c r="G5" s="366" t="s">
        <v>88</v>
      </c>
      <c r="H5" s="366" t="s">
        <v>66</v>
      </c>
    </row>
    <row r="6" spans="1:8" ht="26.45" customHeight="1">
      <c r="A6" s="784"/>
      <c r="B6" s="367" t="s">
        <v>95</v>
      </c>
      <c r="C6" s="789"/>
      <c r="D6" s="790"/>
      <c r="E6" s="790"/>
      <c r="F6" s="790"/>
      <c r="G6" s="790"/>
      <c r="H6" s="791"/>
    </row>
    <row r="7" spans="1:8" ht="23.1" customHeight="1">
      <c r="A7" s="411">
        <v>1</v>
      </c>
      <c r="B7" s="368" t="s">
        <v>843</v>
      </c>
      <c r="C7" s="589">
        <f>SUM(C8:C10)</f>
        <v>95078175.99000001</v>
      </c>
      <c r="D7" s="589">
        <f>SUM(D8:D10)</f>
        <v>33953558.640000001</v>
      </c>
      <c r="E7" s="590">
        <f>C7+D7</f>
        <v>129031734.63000001</v>
      </c>
      <c r="F7" s="589">
        <f>SUM(F8:F10)</f>
        <v>77608726.900000006</v>
      </c>
      <c r="G7" s="589">
        <f>SUM(G8:G10)</f>
        <v>46584286.570000008</v>
      </c>
      <c r="H7" s="590">
        <f>F7+G7</f>
        <v>124193013.47000001</v>
      </c>
    </row>
    <row r="8" spans="1:8">
      <c r="A8" s="411">
        <v>1.1000000000000001</v>
      </c>
      <c r="B8" s="369" t="s">
        <v>96</v>
      </c>
      <c r="C8" s="589">
        <v>9084908.1999999993</v>
      </c>
      <c r="D8" s="589">
        <v>8060792.7700000033</v>
      </c>
      <c r="E8" s="590">
        <f t="shared" ref="E8:E36" si="0">C8+D8</f>
        <v>17145700.970000003</v>
      </c>
      <c r="F8" s="589">
        <v>4872079.1499999994</v>
      </c>
      <c r="G8" s="589">
        <v>7249971.740000003</v>
      </c>
      <c r="H8" s="590">
        <f t="shared" ref="H8:H36" si="1">F8+G8</f>
        <v>12122050.890000002</v>
      </c>
    </row>
    <row r="9" spans="1:8">
      <c r="A9" s="411">
        <v>1.2</v>
      </c>
      <c r="B9" s="369" t="s">
        <v>97</v>
      </c>
      <c r="C9" s="589">
        <v>35700705.090000004</v>
      </c>
      <c r="D9" s="589">
        <v>1330054.6199999973</v>
      </c>
      <c r="E9" s="590">
        <f t="shared" si="0"/>
        <v>37030759.710000001</v>
      </c>
      <c r="F9" s="589">
        <v>59241204.380000003</v>
      </c>
      <c r="G9" s="589">
        <v>11927714.479999997</v>
      </c>
      <c r="H9" s="590">
        <f t="shared" si="1"/>
        <v>71168918.859999999</v>
      </c>
    </row>
    <row r="10" spans="1:8">
      <c r="A10" s="411">
        <v>1.3</v>
      </c>
      <c r="B10" s="369" t="s">
        <v>98</v>
      </c>
      <c r="C10" s="589">
        <v>50292562.700000003</v>
      </c>
      <c r="D10" s="589">
        <v>24562711.25</v>
      </c>
      <c r="E10" s="590">
        <f t="shared" si="0"/>
        <v>74855273.950000003</v>
      </c>
      <c r="F10" s="589">
        <v>13495443.369999999</v>
      </c>
      <c r="G10" s="589">
        <v>27406600.350000009</v>
      </c>
      <c r="H10" s="590">
        <f t="shared" si="1"/>
        <v>40902043.720000006</v>
      </c>
    </row>
    <row r="11" spans="1:8">
      <c r="A11" s="411">
        <v>2</v>
      </c>
      <c r="B11" s="370" t="s">
        <v>730</v>
      </c>
      <c r="C11" s="589">
        <v>31230</v>
      </c>
      <c r="D11" s="589">
        <v>0</v>
      </c>
      <c r="E11" s="590">
        <f t="shared" si="0"/>
        <v>31230</v>
      </c>
      <c r="F11" s="589">
        <v>737488.91</v>
      </c>
      <c r="G11" s="589">
        <v>0</v>
      </c>
      <c r="H11" s="590">
        <f t="shared" si="1"/>
        <v>737488.91</v>
      </c>
    </row>
    <row r="12" spans="1:8">
      <c r="A12" s="411">
        <v>2.1</v>
      </c>
      <c r="B12" s="371" t="s">
        <v>731</v>
      </c>
      <c r="C12" s="589">
        <v>31230</v>
      </c>
      <c r="D12" s="589">
        <v>0</v>
      </c>
      <c r="E12" s="590">
        <f t="shared" si="0"/>
        <v>31230</v>
      </c>
      <c r="F12" s="589">
        <v>737488.91</v>
      </c>
      <c r="G12" s="589">
        <v>0</v>
      </c>
      <c r="H12" s="590">
        <f t="shared" si="1"/>
        <v>737488.91</v>
      </c>
    </row>
    <row r="13" spans="1:8" ht="26.45" customHeight="1">
      <c r="A13" s="411">
        <v>3</v>
      </c>
      <c r="B13" s="372" t="s">
        <v>732</v>
      </c>
      <c r="C13" s="589">
        <v>0</v>
      </c>
      <c r="D13" s="589">
        <v>0</v>
      </c>
      <c r="E13" s="590">
        <f t="shared" si="0"/>
        <v>0</v>
      </c>
      <c r="F13" s="589">
        <v>0</v>
      </c>
      <c r="G13" s="589">
        <v>0</v>
      </c>
      <c r="H13" s="590">
        <f t="shared" si="1"/>
        <v>0</v>
      </c>
    </row>
    <row r="14" spans="1:8" ht="26.45" customHeight="1">
      <c r="A14" s="411">
        <v>4</v>
      </c>
      <c r="B14" s="373" t="s">
        <v>733</v>
      </c>
      <c r="C14" s="589">
        <v>0</v>
      </c>
      <c r="D14" s="589">
        <v>0</v>
      </c>
      <c r="E14" s="590">
        <f t="shared" si="0"/>
        <v>0</v>
      </c>
      <c r="F14" s="589">
        <v>0</v>
      </c>
      <c r="G14" s="589">
        <v>0</v>
      </c>
      <c r="H14" s="590">
        <f t="shared" si="1"/>
        <v>0</v>
      </c>
    </row>
    <row r="15" spans="1:8" ht="24.6" customHeight="1">
      <c r="A15" s="411">
        <v>5</v>
      </c>
      <c r="B15" s="373" t="s">
        <v>734</v>
      </c>
      <c r="C15" s="591">
        <f>SUM(C16:C18)</f>
        <v>54000</v>
      </c>
      <c r="D15" s="591">
        <f>SUM(D16:D18)</f>
        <v>0</v>
      </c>
      <c r="E15" s="592">
        <f t="shared" si="0"/>
        <v>54000</v>
      </c>
      <c r="F15" s="591">
        <f>SUM(F16:F18)</f>
        <v>54000</v>
      </c>
      <c r="G15" s="591">
        <f>SUM(G16:G18)</f>
        <v>0</v>
      </c>
      <c r="H15" s="592">
        <f t="shared" si="1"/>
        <v>54000</v>
      </c>
    </row>
    <row r="16" spans="1:8">
      <c r="A16" s="411">
        <v>5.0999999999999996</v>
      </c>
      <c r="B16" s="374" t="s">
        <v>735</v>
      </c>
      <c r="C16" s="589">
        <v>54000</v>
      </c>
      <c r="D16" s="589">
        <v>0</v>
      </c>
      <c r="E16" s="590">
        <f t="shared" si="0"/>
        <v>54000</v>
      </c>
      <c r="F16" s="589">
        <v>54000</v>
      </c>
      <c r="G16" s="589">
        <v>0</v>
      </c>
      <c r="H16" s="590">
        <f t="shared" si="1"/>
        <v>54000</v>
      </c>
    </row>
    <row r="17" spans="1:8">
      <c r="A17" s="411">
        <v>5.2</v>
      </c>
      <c r="B17" s="374" t="s">
        <v>569</v>
      </c>
      <c r="C17" s="589">
        <v>0</v>
      </c>
      <c r="D17" s="589">
        <v>0</v>
      </c>
      <c r="E17" s="590">
        <f t="shared" si="0"/>
        <v>0</v>
      </c>
      <c r="F17" s="589">
        <v>0</v>
      </c>
      <c r="G17" s="589">
        <v>0</v>
      </c>
      <c r="H17" s="590">
        <f t="shared" si="1"/>
        <v>0</v>
      </c>
    </row>
    <row r="18" spans="1:8">
      <c r="A18" s="411">
        <v>5.3</v>
      </c>
      <c r="B18" s="374" t="s">
        <v>736</v>
      </c>
      <c r="C18" s="589">
        <v>0</v>
      </c>
      <c r="D18" s="589">
        <v>0</v>
      </c>
      <c r="E18" s="590">
        <f t="shared" si="0"/>
        <v>0</v>
      </c>
      <c r="F18" s="589">
        <v>0</v>
      </c>
      <c r="G18" s="589">
        <v>0</v>
      </c>
      <c r="H18" s="590">
        <f t="shared" si="1"/>
        <v>0</v>
      </c>
    </row>
    <row r="19" spans="1:8">
      <c r="A19" s="411">
        <v>6</v>
      </c>
      <c r="B19" s="372" t="s">
        <v>737</v>
      </c>
      <c r="C19" s="589">
        <f>SUM(C20:C21)</f>
        <v>193468941.41126773</v>
      </c>
      <c r="D19" s="589">
        <f>SUM(D20:D21)</f>
        <v>548606137.0511539</v>
      </c>
      <c r="E19" s="590">
        <f t="shared" si="0"/>
        <v>742075078.46242166</v>
      </c>
      <c r="F19" s="589">
        <f>SUM(F20:F21)</f>
        <v>215097600.82257184</v>
      </c>
      <c r="G19" s="589">
        <f>SUM(G20:G21)</f>
        <v>619414205.79518044</v>
      </c>
      <c r="H19" s="590">
        <f t="shared" si="1"/>
        <v>834511806.61775231</v>
      </c>
    </row>
    <row r="20" spans="1:8">
      <c r="A20" s="411">
        <v>6.1</v>
      </c>
      <c r="B20" s="374" t="s">
        <v>569</v>
      </c>
      <c r="C20" s="589">
        <v>16892371.02</v>
      </c>
      <c r="D20" s="589">
        <v>0</v>
      </c>
      <c r="E20" s="590">
        <f t="shared" si="0"/>
        <v>16892371.02</v>
      </c>
      <c r="F20" s="589">
        <v>16878006.219999999</v>
      </c>
      <c r="G20" s="589">
        <v>0</v>
      </c>
      <c r="H20" s="590">
        <f t="shared" si="1"/>
        <v>16878006.219999999</v>
      </c>
    </row>
    <row r="21" spans="1:8">
      <c r="A21" s="411">
        <v>6.2</v>
      </c>
      <c r="B21" s="374" t="s">
        <v>736</v>
      </c>
      <c r="C21" s="589">
        <v>176576570.39126772</v>
      </c>
      <c r="D21" s="589">
        <v>548606137.0511539</v>
      </c>
      <c r="E21" s="590">
        <f t="shared" si="0"/>
        <v>725182707.44242167</v>
      </c>
      <c r="F21" s="589">
        <v>198219594.60257185</v>
      </c>
      <c r="G21" s="589">
        <v>619414205.79518044</v>
      </c>
      <c r="H21" s="590">
        <f t="shared" si="1"/>
        <v>817633800.39775229</v>
      </c>
    </row>
    <row r="22" spans="1:8">
      <c r="A22" s="411">
        <v>7</v>
      </c>
      <c r="B22" s="375" t="s">
        <v>738</v>
      </c>
      <c r="C22" s="589">
        <v>0</v>
      </c>
      <c r="D22" s="589">
        <v>0</v>
      </c>
      <c r="E22" s="590">
        <f t="shared" si="0"/>
        <v>0</v>
      </c>
      <c r="F22" s="589">
        <v>0</v>
      </c>
      <c r="G22" s="589">
        <v>0</v>
      </c>
      <c r="H22" s="590">
        <f t="shared" si="1"/>
        <v>0</v>
      </c>
    </row>
    <row r="23" spans="1:8" ht="21">
      <c r="A23" s="411">
        <v>8</v>
      </c>
      <c r="B23" s="376" t="s">
        <v>739</v>
      </c>
      <c r="C23" s="589">
        <v>0</v>
      </c>
      <c r="D23" s="589">
        <v>0</v>
      </c>
      <c r="E23" s="590">
        <f t="shared" si="0"/>
        <v>0</v>
      </c>
      <c r="F23" s="589">
        <v>0</v>
      </c>
      <c r="G23" s="589">
        <v>0</v>
      </c>
      <c r="H23" s="590">
        <f t="shared" si="1"/>
        <v>0</v>
      </c>
    </row>
    <row r="24" spans="1:8">
      <c r="A24" s="411">
        <v>9</v>
      </c>
      <c r="B24" s="373" t="s">
        <v>740</v>
      </c>
      <c r="C24" s="589">
        <f>SUM(C25:C26)</f>
        <v>16377982.290000005</v>
      </c>
      <c r="D24" s="589">
        <f>SUM(D25:D26)</f>
        <v>0</v>
      </c>
      <c r="E24" s="590">
        <f t="shared" si="0"/>
        <v>16377982.290000005</v>
      </c>
      <c r="F24" s="589">
        <f>SUM(F25:F26)</f>
        <v>16874030.979999997</v>
      </c>
      <c r="G24" s="589">
        <f>SUM(G25:G26)</f>
        <v>0</v>
      </c>
      <c r="H24" s="590">
        <f t="shared" si="1"/>
        <v>16874030.979999997</v>
      </c>
    </row>
    <row r="25" spans="1:8">
      <c r="A25" s="411">
        <v>9.1</v>
      </c>
      <c r="B25" s="377" t="s">
        <v>741</v>
      </c>
      <c r="C25" s="589">
        <v>16377982.290000005</v>
      </c>
      <c r="D25" s="589">
        <v>0</v>
      </c>
      <c r="E25" s="590">
        <f t="shared" si="0"/>
        <v>16377982.290000005</v>
      </c>
      <c r="F25" s="589">
        <v>16874030.979999997</v>
      </c>
      <c r="G25" s="589">
        <v>0</v>
      </c>
      <c r="H25" s="590">
        <f t="shared" si="1"/>
        <v>16874030.979999997</v>
      </c>
    </row>
    <row r="26" spans="1:8">
      <c r="A26" s="411">
        <v>9.1999999999999993</v>
      </c>
      <c r="B26" s="377" t="s">
        <v>742</v>
      </c>
      <c r="C26" s="589">
        <v>0</v>
      </c>
      <c r="D26" s="589">
        <v>0</v>
      </c>
      <c r="E26" s="590">
        <f t="shared" si="0"/>
        <v>0</v>
      </c>
      <c r="F26" s="589">
        <v>0</v>
      </c>
      <c r="G26" s="589">
        <v>0</v>
      </c>
      <c r="H26" s="590">
        <f t="shared" si="1"/>
        <v>0</v>
      </c>
    </row>
    <row r="27" spans="1:8">
      <c r="A27" s="411">
        <v>10</v>
      </c>
      <c r="B27" s="373" t="s">
        <v>36</v>
      </c>
      <c r="C27" s="589">
        <f>SUM(C28:C29)</f>
        <v>5491942.3399999989</v>
      </c>
      <c r="D27" s="589">
        <f>SUM(D28:D29)</f>
        <v>0</v>
      </c>
      <c r="E27" s="590">
        <f t="shared" si="0"/>
        <v>5491942.3399999989</v>
      </c>
      <c r="F27" s="589">
        <f>SUM(F28:F29)</f>
        <v>4576553.0499999989</v>
      </c>
      <c r="G27" s="589">
        <f>SUM(G28:G29)</f>
        <v>0</v>
      </c>
      <c r="H27" s="590">
        <f t="shared" si="1"/>
        <v>4576553.0499999989</v>
      </c>
    </row>
    <row r="28" spans="1:8">
      <c r="A28" s="411">
        <v>10.1</v>
      </c>
      <c r="B28" s="377" t="s">
        <v>743</v>
      </c>
      <c r="C28" s="589">
        <v>0</v>
      </c>
      <c r="D28" s="589">
        <v>0</v>
      </c>
      <c r="E28" s="590">
        <f t="shared" si="0"/>
        <v>0</v>
      </c>
      <c r="F28" s="589">
        <v>0</v>
      </c>
      <c r="G28" s="589">
        <v>0</v>
      </c>
      <c r="H28" s="590">
        <f t="shared" si="1"/>
        <v>0</v>
      </c>
    </row>
    <row r="29" spans="1:8">
      <c r="A29" s="411">
        <v>10.199999999999999</v>
      </c>
      <c r="B29" s="377" t="s">
        <v>744</v>
      </c>
      <c r="C29" s="589">
        <v>5491942.3399999989</v>
      </c>
      <c r="D29" s="589">
        <v>0</v>
      </c>
      <c r="E29" s="590">
        <f t="shared" si="0"/>
        <v>5491942.3399999989</v>
      </c>
      <c r="F29" s="589">
        <v>4576553.0499999989</v>
      </c>
      <c r="G29" s="589">
        <v>0</v>
      </c>
      <c r="H29" s="590">
        <f t="shared" si="1"/>
        <v>4576553.0499999989</v>
      </c>
    </row>
    <row r="30" spans="1:8">
      <c r="A30" s="411">
        <v>11</v>
      </c>
      <c r="B30" s="373" t="s">
        <v>745</v>
      </c>
      <c r="C30" s="589">
        <f>SUM(C31:C32)</f>
        <v>67296.78</v>
      </c>
      <c r="D30" s="589">
        <f>SUM(D31:D32)</f>
        <v>0</v>
      </c>
      <c r="E30" s="590">
        <f t="shared" si="0"/>
        <v>67296.78</v>
      </c>
      <c r="F30" s="589">
        <f>SUM(F31:F32)</f>
        <v>20916.78</v>
      </c>
      <c r="G30" s="589">
        <f>SUM(G31:G32)</f>
        <v>0</v>
      </c>
      <c r="H30" s="590">
        <f t="shared" si="1"/>
        <v>20916.78</v>
      </c>
    </row>
    <row r="31" spans="1:8">
      <c r="A31" s="411">
        <v>11.1</v>
      </c>
      <c r="B31" s="377" t="s">
        <v>746</v>
      </c>
      <c r="C31" s="589">
        <v>67296.78</v>
      </c>
      <c r="D31" s="589">
        <v>0</v>
      </c>
      <c r="E31" s="590">
        <f t="shared" si="0"/>
        <v>67296.78</v>
      </c>
      <c r="F31" s="589">
        <v>20916.78</v>
      </c>
      <c r="G31" s="589">
        <v>0</v>
      </c>
      <c r="H31" s="590">
        <f t="shared" si="1"/>
        <v>20916.78</v>
      </c>
    </row>
    <row r="32" spans="1:8">
      <c r="A32" s="411">
        <v>11.2</v>
      </c>
      <c r="B32" s="377" t="s">
        <v>747</v>
      </c>
      <c r="C32" s="589">
        <v>0</v>
      </c>
      <c r="D32" s="589">
        <v>0</v>
      </c>
      <c r="E32" s="590">
        <f t="shared" si="0"/>
        <v>0</v>
      </c>
      <c r="F32" s="589">
        <v>0</v>
      </c>
      <c r="G32" s="589">
        <v>0</v>
      </c>
      <c r="H32" s="590">
        <f t="shared" si="1"/>
        <v>0</v>
      </c>
    </row>
    <row r="33" spans="1:8">
      <c r="A33" s="411">
        <v>13</v>
      </c>
      <c r="B33" s="373" t="s">
        <v>99</v>
      </c>
      <c r="C33" s="589">
        <v>11687636.799999999</v>
      </c>
      <c r="D33" s="589">
        <v>31343282.180000015</v>
      </c>
      <c r="E33" s="590">
        <f t="shared" si="0"/>
        <v>43030918.980000012</v>
      </c>
      <c r="F33" s="589">
        <v>18194104.796675917</v>
      </c>
      <c r="G33" s="589">
        <v>2703048.1652841717</v>
      </c>
      <c r="H33" s="590">
        <f t="shared" si="1"/>
        <v>20897152.961960088</v>
      </c>
    </row>
    <row r="34" spans="1:8">
      <c r="A34" s="411">
        <v>13.1</v>
      </c>
      <c r="B34" s="378" t="s">
        <v>748</v>
      </c>
      <c r="C34" s="589">
        <v>9597863.4700000007</v>
      </c>
      <c r="D34" s="589">
        <v>0</v>
      </c>
      <c r="E34" s="590">
        <f t="shared" si="0"/>
        <v>9597863.4700000007</v>
      </c>
      <c r="F34" s="589">
        <v>15217352.540000001</v>
      </c>
      <c r="G34" s="589">
        <v>0</v>
      </c>
      <c r="H34" s="590">
        <f t="shared" si="1"/>
        <v>15217352.540000001</v>
      </c>
    </row>
    <row r="35" spans="1:8">
      <c r="A35" s="411">
        <v>13.2</v>
      </c>
      <c r="B35" s="378" t="s">
        <v>749</v>
      </c>
      <c r="C35" s="589">
        <v>0</v>
      </c>
      <c r="D35" s="589">
        <v>0</v>
      </c>
      <c r="E35" s="590">
        <f t="shared" si="0"/>
        <v>0</v>
      </c>
      <c r="F35" s="589">
        <v>0</v>
      </c>
      <c r="G35" s="589">
        <v>0</v>
      </c>
      <c r="H35" s="590">
        <f t="shared" si="1"/>
        <v>0</v>
      </c>
    </row>
    <row r="36" spans="1:8">
      <c r="A36" s="411">
        <v>14</v>
      </c>
      <c r="B36" s="379" t="s">
        <v>750</v>
      </c>
      <c r="C36" s="589">
        <f>SUM(C7,C11,C13,C14,C15,C19,C22,C23,C24,C27,C30,C33)</f>
        <v>322257205.61126775</v>
      </c>
      <c r="D36" s="589">
        <f>SUM(D7,D11,D13,D14,D15,D19,D22,D23,D24,D27,D30,D33)</f>
        <v>613902977.87115395</v>
      </c>
      <c r="E36" s="590">
        <f t="shared" si="0"/>
        <v>936160183.48242164</v>
      </c>
      <c r="F36" s="589">
        <f>SUM(F7,F11,F13,F14,F15,F19,F22,F23,F24,F27,F30,F33)</f>
        <v>333163422.23924774</v>
      </c>
      <c r="G36" s="589">
        <f>SUM(G7,G11,G13,G14,G15,G19,G22,G23,G24,G27,G30,G33)</f>
        <v>668701540.53046465</v>
      </c>
      <c r="H36" s="590">
        <f t="shared" si="1"/>
        <v>1001864962.7697124</v>
      </c>
    </row>
    <row r="37" spans="1:8" ht="22.5" customHeight="1">
      <c r="A37" s="411"/>
      <c r="B37" s="380" t="s">
        <v>104</v>
      </c>
      <c r="C37" s="778"/>
      <c r="D37" s="779"/>
      <c r="E37" s="779"/>
      <c r="F37" s="779"/>
      <c r="G37" s="779"/>
      <c r="H37" s="780"/>
    </row>
    <row r="38" spans="1:8">
      <c r="A38" s="411">
        <v>15</v>
      </c>
      <c r="B38" s="381" t="s">
        <v>751</v>
      </c>
      <c r="C38" s="589">
        <v>0</v>
      </c>
      <c r="D38" s="589">
        <v>0</v>
      </c>
      <c r="E38" s="593">
        <f>C38+D38</f>
        <v>0</v>
      </c>
      <c r="F38" s="589">
        <v>0</v>
      </c>
      <c r="G38" s="589">
        <v>0</v>
      </c>
      <c r="H38" s="593">
        <f>F38+G38</f>
        <v>0</v>
      </c>
    </row>
    <row r="39" spans="1:8">
      <c r="A39" s="411">
        <v>15.1</v>
      </c>
      <c r="B39" s="382" t="s">
        <v>731</v>
      </c>
      <c r="C39" s="589">
        <v>0</v>
      </c>
      <c r="D39" s="589">
        <v>0</v>
      </c>
      <c r="E39" s="593">
        <f t="shared" ref="E39:E53" si="2">C39+D39</f>
        <v>0</v>
      </c>
      <c r="F39" s="589">
        <v>0</v>
      </c>
      <c r="G39" s="589">
        <v>0</v>
      </c>
      <c r="H39" s="593">
        <f t="shared" ref="H39:H53" si="3">F39+G39</f>
        <v>0</v>
      </c>
    </row>
    <row r="40" spans="1:8" ht="24" customHeight="1">
      <c r="A40" s="411">
        <v>16</v>
      </c>
      <c r="B40" s="375" t="s">
        <v>752</v>
      </c>
      <c r="C40" s="589">
        <v>0</v>
      </c>
      <c r="D40" s="589">
        <v>0</v>
      </c>
      <c r="E40" s="593">
        <f t="shared" si="2"/>
        <v>0</v>
      </c>
      <c r="F40" s="589">
        <v>0</v>
      </c>
      <c r="G40" s="589">
        <v>0</v>
      </c>
      <c r="H40" s="593">
        <f t="shared" si="3"/>
        <v>0</v>
      </c>
    </row>
    <row r="41" spans="1:8" ht="21">
      <c r="A41" s="411">
        <v>17</v>
      </c>
      <c r="B41" s="375" t="s">
        <v>753</v>
      </c>
      <c r="C41" s="594">
        <f>SUM(C42:C45)</f>
        <v>157810449.63999996</v>
      </c>
      <c r="D41" s="594">
        <f>SUM(D42:D45)</f>
        <v>582753432.8299998</v>
      </c>
      <c r="E41" s="593">
        <f t="shared" si="2"/>
        <v>740563882.46999979</v>
      </c>
      <c r="F41" s="594">
        <f>SUM(F42:F45)</f>
        <v>197053708.07999998</v>
      </c>
      <c r="G41" s="594">
        <f>SUM(G42:G45)</f>
        <v>623180304.72000015</v>
      </c>
      <c r="H41" s="593">
        <f t="shared" si="3"/>
        <v>820234012.80000019</v>
      </c>
    </row>
    <row r="42" spans="1:8">
      <c r="A42" s="411">
        <v>17.100000000000001</v>
      </c>
      <c r="B42" s="383" t="s">
        <v>754</v>
      </c>
      <c r="C42" s="589">
        <v>155458960.05999994</v>
      </c>
      <c r="D42" s="589">
        <v>532612620.64999986</v>
      </c>
      <c r="E42" s="593">
        <f t="shared" si="2"/>
        <v>688071580.7099998</v>
      </c>
      <c r="F42" s="589">
        <v>196529961.47999999</v>
      </c>
      <c r="G42" s="589">
        <v>618636129.76000011</v>
      </c>
      <c r="H42" s="593">
        <f t="shared" si="3"/>
        <v>815166091.24000013</v>
      </c>
    </row>
    <row r="43" spans="1:8">
      <c r="A43" s="411">
        <v>17.2</v>
      </c>
      <c r="B43" s="384" t="s">
        <v>100</v>
      </c>
      <c r="C43" s="589">
        <v>0</v>
      </c>
      <c r="D43" s="589">
        <v>0</v>
      </c>
      <c r="E43" s="593">
        <f t="shared" si="2"/>
        <v>0</v>
      </c>
      <c r="F43" s="589">
        <v>0</v>
      </c>
      <c r="G43" s="589">
        <v>0</v>
      </c>
      <c r="H43" s="593">
        <f t="shared" si="3"/>
        <v>0</v>
      </c>
    </row>
    <row r="44" spans="1:8">
      <c r="A44" s="411">
        <v>17.3</v>
      </c>
      <c r="B44" s="383" t="s">
        <v>755</v>
      </c>
      <c r="C44" s="589">
        <v>0</v>
      </c>
      <c r="D44" s="589">
        <v>23151813.259999998</v>
      </c>
      <c r="E44" s="593">
        <f t="shared" si="2"/>
        <v>23151813.259999998</v>
      </c>
      <c r="F44" s="589">
        <v>0</v>
      </c>
      <c r="G44" s="589">
        <v>0</v>
      </c>
      <c r="H44" s="593">
        <f t="shared" si="3"/>
        <v>0</v>
      </c>
    </row>
    <row r="45" spans="1:8">
      <c r="A45" s="411">
        <v>17.399999999999999</v>
      </c>
      <c r="B45" s="383" t="s">
        <v>756</v>
      </c>
      <c r="C45" s="589">
        <v>2351489.58</v>
      </c>
      <c r="D45" s="589">
        <v>26988998.920000002</v>
      </c>
      <c r="E45" s="593">
        <f t="shared" si="2"/>
        <v>29340488.5</v>
      </c>
      <c r="F45" s="589">
        <v>523746.59999999992</v>
      </c>
      <c r="G45" s="589">
        <v>4544174.9600000009</v>
      </c>
      <c r="H45" s="593">
        <f t="shared" si="3"/>
        <v>5067921.5600000005</v>
      </c>
    </row>
    <row r="46" spans="1:8">
      <c r="A46" s="411">
        <v>18</v>
      </c>
      <c r="B46" s="385" t="s">
        <v>757</v>
      </c>
      <c r="C46" s="589">
        <v>106189.22201924978</v>
      </c>
      <c r="D46" s="589">
        <v>87124.437980750197</v>
      </c>
      <c r="E46" s="593">
        <f t="shared" si="2"/>
        <v>193313.65999999997</v>
      </c>
      <c r="F46" s="589">
        <v>117392.16143754168</v>
      </c>
      <c r="G46" s="589">
        <v>154007.45856245831</v>
      </c>
      <c r="H46" s="593">
        <f t="shared" si="3"/>
        <v>271399.62</v>
      </c>
    </row>
    <row r="47" spans="1:8">
      <c r="A47" s="411">
        <v>19</v>
      </c>
      <c r="B47" s="385" t="s">
        <v>758</v>
      </c>
      <c r="C47" s="594">
        <f>SUM(C48:C49)</f>
        <v>4707630.33</v>
      </c>
      <c r="D47" s="594">
        <f>SUM(D48:D49)</f>
        <v>0</v>
      </c>
      <c r="E47" s="593">
        <f t="shared" si="2"/>
        <v>4707630.33</v>
      </c>
      <c r="F47" s="594">
        <f>SUM(F48:F49)</f>
        <v>1405938.2</v>
      </c>
      <c r="G47" s="594">
        <f>SUM(G48:G49)</f>
        <v>0</v>
      </c>
      <c r="H47" s="593">
        <f t="shared" si="3"/>
        <v>1405938.2</v>
      </c>
    </row>
    <row r="48" spans="1:8">
      <c r="A48" s="411">
        <v>19.100000000000001</v>
      </c>
      <c r="B48" s="386" t="s">
        <v>759</v>
      </c>
      <c r="C48" s="589">
        <v>4500236.87</v>
      </c>
      <c r="D48" s="589">
        <v>0</v>
      </c>
      <c r="E48" s="593">
        <f t="shared" si="2"/>
        <v>4500236.87</v>
      </c>
      <c r="F48" s="589">
        <v>472272</v>
      </c>
      <c r="G48" s="589">
        <v>0</v>
      </c>
      <c r="H48" s="593">
        <f t="shared" si="3"/>
        <v>472272</v>
      </c>
    </row>
    <row r="49" spans="1:8">
      <c r="A49" s="411">
        <v>19.2</v>
      </c>
      <c r="B49" s="387" t="s">
        <v>760</v>
      </c>
      <c r="C49" s="589">
        <v>207393.45999999996</v>
      </c>
      <c r="D49" s="589">
        <v>0</v>
      </c>
      <c r="E49" s="593">
        <f t="shared" si="2"/>
        <v>207393.45999999996</v>
      </c>
      <c r="F49" s="589">
        <v>933666.2</v>
      </c>
      <c r="G49" s="589">
        <v>0</v>
      </c>
      <c r="H49" s="593">
        <f t="shared" si="3"/>
        <v>933666.2</v>
      </c>
    </row>
    <row r="50" spans="1:8">
      <c r="A50" s="411">
        <v>20</v>
      </c>
      <c r="B50" s="388" t="s">
        <v>101</v>
      </c>
      <c r="C50" s="589">
        <v>0</v>
      </c>
      <c r="D50" s="589">
        <v>25671210.5</v>
      </c>
      <c r="E50" s="593">
        <f t="shared" si="2"/>
        <v>25671210.5</v>
      </c>
      <c r="F50" s="589">
        <v>0</v>
      </c>
      <c r="G50" s="589">
        <v>31094409.129999999</v>
      </c>
      <c r="H50" s="593">
        <f t="shared" si="3"/>
        <v>31094409.129999999</v>
      </c>
    </row>
    <row r="51" spans="1:8">
      <c r="A51" s="411">
        <v>21</v>
      </c>
      <c r="B51" s="389" t="s">
        <v>89</v>
      </c>
      <c r="C51" s="589">
        <v>3012432.65</v>
      </c>
      <c r="D51" s="589">
        <v>0</v>
      </c>
      <c r="E51" s="593">
        <f t="shared" si="2"/>
        <v>3012432.65</v>
      </c>
      <c r="F51" s="589">
        <v>2898343.32</v>
      </c>
      <c r="G51" s="589">
        <v>0</v>
      </c>
      <c r="H51" s="593">
        <f t="shared" si="3"/>
        <v>2898343.32</v>
      </c>
    </row>
    <row r="52" spans="1:8">
      <c r="A52" s="411">
        <v>21.1</v>
      </c>
      <c r="B52" s="384" t="s">
        <v>761</v>
      </c>
      <c r="C52" s="589">
        <v>0</v>
      </c>
      <c r="D52" s="589">
        <v>0</v>
      </c>
      <c r="E52" s="593">
        <f t="shared" si="2"/>
        <v>0</v>
      </c>
      <c r="F52" s="589">
        <v>0</v>
      </c>
      <c r="G52" s="589">
        <v>0</v>
      </c>
      <c r="H52" s="593">
        <f t="shared" si="3"/>
        <v>0</v>
      </c>
    </row>
    <row r="53" spans="1:8">
      <c r="A53" s="411">
        <v>22</v>
      </c>
      <c r="B53" s="388" t="s">
        <v>762</v>
      </c>
      <c r="C53" s="594">
        <f>SUM(C38,C40,C41,C46,C47,C50,C51)</f>
        <v>165636701.84201923</v>
      </c>
      <c r="D53" s="594">
        <f>SUM(D38,D40,D41,D46,D47,D50,D51)</f>
        <v>608511767.76798058</v>
      </c>
      <c r="E53" s="593">
        <f t="shared" si="2"/>
        <v>774148469.60999978</v>
      </c>
      <c r="F53" s="594">
        <f>SUM(F38,F40,F41,F46,F47,F50,F51)</f>
        <v>201475381.76143751</v>
      </c>
      <c r="G53" s="594">
        <f>SUM(G38,G40,G41,G46,G47,G50,G51)</f>
        <v>654428721.30856264</v>
      </c>
      <c r="H53" s="593">
        <f t="shared" si="3"/>
        <v>855904103.07000017</v>
      </c>
    </row>
    <row r="54" spans="1:8" ht="24" customHeight="1">
      <c r="A54" s="411"/>
      <c r="B54" s="390" t="s">
        <v>763</v>
      </c>
      <c r="C54" s="781"/>
      <c r="D54" s="782"/>
      <c r="E54" s="782"/>
      <c r="F54" s="782"/>
      <c r="G54" s="782"/>
      <c r="H54" s="783"/>
    </row>
    <row r="55" spans="1:8">
      <c r="A55" s="411">
        <v>23</v>
      </c>
      <c r="B55" s="388" t="s">
        <v>105</v>
      </c>
      <c r="C55" s="589">
        <v>76000000</v>
      </c>
      <c r="D55" s="589">
        <v>0</v>
      </c>
      <c r="E55" s="593">
        <f>C55+D55</f>
        <v>76000000</v>
      </c>
      <c r="F55" s="589">
        <v>76000000</v>
      </c>
      <c r="G55" s="589">
        <v>0</v>
      </c>
      <c r="H55" s="593">
        <f>F55+G55</f>
        <v>76000000</v>
      </c>
    </row>
    <row r="56" spans="1:8">
      <c r="A56" s="411">
        <v>24</v>
      </c>
      <c r="B56" s="388" t="s">
        <v>764</v>
      </c>
      <c r="C56" s="589">
        <v>0</v>
      </c>
      <c r="D56" s="589">
        <v>0</v>
      </c>
      <c r="E56" s="593">
        <f t="shared" ref="E56:E69" si="4">C56+D56</f>
        <v>0</v>
      </c>
      <c r="F56" s="589">
        <v>0</v>
      </c>
      <c r="G56" s="589">
        <v>0</v>
      </c>
      <c r="H56" s="593">
        <f t="shared" ref="H56:H69" si="5">F56+G56</f>
        <v>0</v>
      </c>
    </row>
    <row r="57" spans="1:8">
      <c r="A57" s="411">
        <v>25</v>
      </c>
      <c r="B57" s="391" t="s">
        <v>102</v>
      </c>
      <c r="C57" s="589">
        <v>0</v>
      </c>
      <c r="D57" s="589">
        <v>0</v>
      </c>
      <c r="E57" s="593">
        <f t="shared" si="4"/>
        <v>0</v>
      </c>
      <c r="F57" s="589">
        <v>0</v>
      </c>
      <c r="G57" s="589">
        <v>0</v>
      </c>
      <c r="H57" s="593">
        <f t="shared" si="5"/>
        <v>0</v>
      </c>
    </row>
    <row r="58" spans="1:8">
      <c r="A58" s="411">
        <v>26</v>
      </c>
      <c r="B58" s="385" t="s">
        <v>765</v>
      </c>
      <c r="C58" s="589">
        <v>0</v>
      </c>
      <c r="D58" s="589">
        <v>0</v>
      </c>
      <c r="E58" s="593">
        <f t="shared" si="4"/>
        <v>0</v>
      </c>
      <c r="F58" s="589">
        <v>0</v>
      </c>
      <c r="G58" s="589">
        <v>0</v>
      </c>
      <c r="H58" s="593">
        <f t="shared" si="5"/>
        <v>0</v>
      </c>
    </row>
    <row r="59" spans="1:8" ht="21">
      <c r="A59" s="411">
        <v>27</v>
      </c>
      <c r="B59" s="385" t="s">
        <v>766</v>
      </c>
      <c r="C59" s="594">
        <f>SUM(C60:C61)</f>
        <v>0</v>
      </c>
      <c r="D59" s="594">
        <f>SUM(D60:D61)</f>
        <v>0</v>
      </c>
      <c r="E59" s="593">
        <f t="shared" si="4"/>
        <v>0</v>
      </c>
      <c r="F59" s="589">
        <v>0</v>
      </c>
      <c r="G59" s="589">
        <v>0</v>
      </c>
      <c r="H59" s="593">
        <f t="shared" si="5"/>
        <v>0</v>
      </c>
    </row>
    <row r="60" spans="1:8">
      <c r="A60" s="411">
        <v>27.1</v>
      </c>
      <c r="B60" s="392" t="s">
        <v>767</v>
      </c>
      <c r="C60" s="589">
        <v>0</v>
      </c>
      <c r="D60" s="589">
        <v>0</v>
      </c>
      <c r="E60" s="593">
        <f t="shared" si="4"/>
        <v>0</v>
      </c>
      <c r="F60" s="589">
        <v>0</v>
      </c>
      <c r="G60" s="589">
        <v>0</v>
      </c>
      <c r="H60" s="593">
        <f t="shared" si="5"/>
        <v>0</v>
      </c>
    </row>
    <row r="61" spans="1:8">
      <c r="A61" s="411">
        <v>27.2</v>
      </c>
      <c r="B61" s="383" t="s">
        <v>768</v>
      </c>
      <c r="C61" s="589">
        <v>0</v>
      </c>
      <c r="D61" s="589">
        <v>0</v>
      </c>
      <c r="E61" s="593">
        <f t="shared" si="4"/>
        <v>0</v>
      </c>
      <c r="F61" s="589">
        <v>0</v>
      </c>
      <c r="G61" s="589">
        <v>0</v>
      </c>
      <c r="H61" s="593">
        <f t="shared" si="5"/>
        <v>0</v>
      </c>
    </row>
    <row r="62" spans="1:8">
      <c r="A62" s="411">
        <v>28</v>
      </c>
      <c r="B62" s="389" t="s">
        <v>769</v>
      </c>
      <c r="C62" s="589">
        <v>0</v>
      </c>
      <c r="D62" s="589">
        <v>0</v>
      </c>
      <c r="E62" s="593">
        <f t="shared" si="4"/>
        <v>0</v>
      </c>
      <c r="F62" s="589">
        <v>0</v>
      </c>
      <c r="G62" s="589">
        <v>0</v>
      </c>
      <c r="H62" s="593">
        <f t="shared" si="5"/>
        <v>0</v>
      </c>
    </row>
    <row r="63" spans="1:8">
      <c r="A63" s="411">
        <v>29</v>
      </c>
      <c r="B63" s="385" t="s">
        <v>770</v>
      </c>
      <c r="C63" s="594">
        <f>SUM(C64:C66)</f>
        <v>1857760.64</v>
      </c>
      <c r="D63" s="594">
        <f>SUM(D64:D66)</f>
        <v>0</v>
      </c>
      <c r="E63" s="593">
        <f t="shared" si="4"/>
        <v>1857760.64</v>
      </c>
      <c r="F63" s="594">
        <f>SUM(F64:F66)</f>
        <v>1952777.82</v>
      </c>
      <c r="G63" s="594">
        <f>SUM(G64:G66)</f>
        <v>0</v>
      </c>
      <c r="H63" s="593">
        <f t="shared" si="5"/>
        <v>1952777.82</v>
      </c>
    </row>
    <row r="64" spans="1:8">
      <c r="A64" s="411">
        <v>29.1</v>
      </c>
      <c r="B64" s="374" t="s">
        <v>771</v>
      </c>
      <c r="C64" s="589">
        <v>1857760.64</v>
      </c>
      <c r="D64" s="589">
        <v>0</v>
      </c>
      <c r="E64" s="593">
        <f t="shared" si="4"/>
        <v>1857760.64</v>
      </c>
      <c r="F64" s="589">
        <v>1952777.82</v>
      </c>
      <c r="G64" s="589">
        <v>0</v>
      </c>
      <c r="H64" s="593">
        <f t="shared" si="5"/>
        <v>1952777.82</v>
      </c>
    </row>
    <row r="65" spans="1:8" ht="24.95" customHeight="1">
      <c r="A65" s="411">
        <v>29.2</v>
      </c>
      <c r="B65" s="392" t="s">
        <v>772</v>
      </c>
      <c r="C65" s="589">
        <v>0</v>
      </c>
      <c r="D65" s="589">
        <v>0</v>
      </c>
      <c r="E65" s="593">
        <f t="shared" si="4"/>
        <v>0</v>
      </c>
      <c r="F65" s="589">
        <v>0</v>
      </c>
      <c r="G65" s="589">
        <v>0</v>
      </c>
      <c r="H65" s="593">
        <f t="shared" si="5"/>
        <v>0</v>
      </c>
    </row>
    <row r="66" spans="1:8" ht="22.5" customHeight="1">
      <c r="A66" s="411">
        <v>29.3</v>
      </c>
      <c r="B66" s="377" t="s">
        <v>773</v>
      </c>
      <c r="C66" s="589">
        <v>0</v>
      </c>
      <c r="D66" s="589">
        <v>0</v>
      </c>
      <c r="E66" s="593">
        <f t="shared" si="4"/>
        <v>0</v>
      </c>
      <c r="F66" s="589">
        <v>0</v>
      </c>
      <c r="G66" s="589">
        <v>0</v>
      </c>
      <c r="H66" s="593">
        <f t="shared" si="5"/>
        <v>0</v>
      </c>
    </row>
    <row r="67" spans="1:8">
      <c r="A67" s="411">
        <v>30</v>
      </c>
      <c r="B67" s="373" t="s">
        <v>103</v>
      </c>
      <c r="C67" s="589">
        <v>84153953.230000004</v>
      </c>
      <c r="D67" s="589">
        <v>0</v>
      </c>
      <c r="E67" s="593">
        <f t="shared" si="4"/>
        <v>84153953.230000004</v>
      </c>
      <c r="F67" s="589">
        <v>68008082.039999992</v>
      </c>
      <c r="G67" s="589">
        <v>0</v>
      </c>
      <c r="H67" s="593">
        <f t="shared" si="5"/>
        <v>68008082.039999992</v>
      </c>
    </row>
    <row r="68" spans="1:8">
      <c r="A68" s="411">
        <v>31</v>
      </c>
      <c r="B68" s="393" t="s">
        <v>774</v>
      </c>
      <c r="C68" s="594">
        <f>SUM(C55,C56,C57,C58,C59,C62,C63,C67)</f>
        <v>162011713.87</v>
      </c>
      <c r="D68" s="594">
        <f>SUM(D55,D56,D57,D58,D59,D62,D63,D67)</f>
        <v>0</v>
      </c>
      <c r="E68" s="593">
        <f t="shared" si="4"/>
        <v>162011713.87</v>
      </c>
      <c r="F68" s="594">
        <f>SUM(F55,F56,F57,F58,F59,F62,F63,F67)</f>
        <v>145960859.85999998</v>
      </c>
      <c r="G68" s="594">
        <f>SUM(G55,G56,G57,G58,G59,G62,G63,G67)</f>
        <v>0</v>
      </c>
      <c r="H68" s="593">
        <f t="shared" si="5"/>
        <v>145960859.85999998</v>
      </c>
    </row>
    <row r="69" spans="1:8">
      <c r="A69" s="411">
        <v>32</v>
      </c>
      <c r="B69" s="394" t="s">
        <v>775</v>
      </c>
      <c r="C69" s="594">
        <f>SUM(C53,C68)</f>
        <v>327648415.71201921</v>
      </c>
      <c r="D69" s="594">
        <f>SUM(D53,D68)</f>
        <v>608511767.76798058</v>
      </c>
      <c r="E69" s="593">
        <f t="shared" si="4"/>
        <v>936160183.47999978</v>
      </c>
      <c r="F69" s="594">
        <f>SUM(F53,F68)</f>
        <v>347436241.62143749</v>
      </c>
      <c r="G69" s="594">
        <f>SUM(G53,G68)</f>
        <v>654428721.30856264</v>
      </c>
      <c r="H69" s="593">
        <f t="shared" si="5"/>
        <v>1001864962.9300001</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zoomScale="80" zoomScaleNormal="80" workbookViewId="0">
      <selection sqref="A1:C1"/>
    </sheetView>
  </sheetViews>
  <sheetFormatPr defaultColWidth="43.5703125" defaultRowHeight="11.25"/>
  <cols>
    <col min="1" max="1" width="8" style="156" customWidth="1"/>
    <col min="2" max="2" width="66.140625" style="157" customWidth="1"/>
    <col min="3" max="3" width="131.42578125" style="158" customWidth="1"/>
    <col min="4" max="5" width="10.28515625" style="149" customWidth="1"/>
    <col min="6" max="6" width="67.5703125" style="149" customWidth="1"/>
    <col min="7" max="16384" width="43.5703125" style="149"/>
  </cols>
  <sheetData>
    <row r="1" spans="1:3" ht="12.75" thickTop="1" thickBot="1">
      <c r="A1" s="900" t="s">
        <v>187</v>
      </c>
      <c r="B1" s="901"/>
      <c r="C1" s="902"/>
    </row>
    <row r="2" spans="1:3" ht="26.25" customHeight="1">
      <c r="A2" s="356"/>
      <c r="B2" s="903" t="s">
        <v>188</v>
      </c>
      <c r="C2" s="903"/>
    </row>
    <row r="3" spans="1:3" s="154" customFormat="1" ht="11.25" customHeight="1">
      <c r="A3" s="153"/>
      <c r="B3" s="903" t="s">
        <v>263</v>
      </c>
      <c r="C3" s="903"/>
    </row>
    <row r="4" spans="1:3" ht="12" customHeight="1" thickBot="1">
      <c r="A4" s="904" t="s">
        <v>267</v>
      </c>
      <c r="B4" s="905"/>
      <c r="C4" s="906"/>
    </row>
    <row r="5" spans="1:3" ht="12" thickTop="1">
      <c r="A5" s="150"/>
      <c r="B5" s="907" t="s">
        <v>189</v>
      </c>
      <c r="C5" s="908"/>
    </row>
    <row r="6" spans="1:3">
      <c r="A6" s="356"/>
      <c r="B6" s="909" t="s">
        <v>264</v>
      </c>
      <c r="C6" s="910"/>
    </row>
    <row r="7" spans="1:3">
      <c r="A7" s="356"/>
      <c r="B7" s="909" t="s">
        <v>190</v>
      </c>
      <c r="C7" s="910"/>
    </row>
    <row r="8" spans="1:3">
      <c r="A8" s="356"/>
      <c r="B8" s="909" t="s">
        <v>265</v>
      </c>
      <c r="C8" s="910"/>
    </row>
    <row r="9" spans="1:3">
      <c r="A9" s="356"/>
      <c r="B9" s="915" t="s">
        <v>266</v>
      </c>
      <c r="C9" s="916"/>
    </row>
    <row r="10" spans="1:3">
      <c r="A10" s="356"/>
      <c r="B10" s="911" t="s">
        <v>191</v>
      </c>
      <c r="C10" s="912" t="s">
        <v>191</v>
      </c>
    </row>
    <row r="11" spans="1:3">
      <c r="A11" s="356"/>
      <c r="B11" s="911" t="s">
        <v>192</v>
      </c>
      <c r="C11" s="912" t="s">
        <v>192</v>
      </c>
    </row>
    <row r="12" spans="1:3">
      <c r="A12" s="356"/>
      <c r="B12" s="911" t="s">
        <v>193</v>
      </c>
      <c r="C12" s="912" t="s">
        <v>193</v>
      </c>
    </row>
    <row r="13" spans="1:3">
      <c r="A13" s="356"/>
      <c r="B13" s="911" t="s">
        <v>194</v>
      </c>
      <c r="C13" s="912" t="s">
        <v>194</v>
      </c>
    </row>
    <row r="14" spans="1:3">
      <c r="A14" s="356"/>
      <c r="B14" s="911" t="s">
        <v>195</v>
      </c>
      <c r="C14" s="912" t="s">
        <v>195</v>
      </c>
    </row>
    <row r="15" spans="1:3" ht="21.75" customHeight="1">
      <c r="A15" s="356"/>
      <c r="B15" s="911" t="s">
        <v>196</v>
      </c>
      <c r="C15" s="912" t="s">
        <v>196</v>
      </c>
    </row>
    <row r="16" spans="1:3">
      <c r="A16" s="356"/>
      <c r="B16" s="911" t="s">
        <v>197</v>
      </c>
      <c r="C16" s="912" t="s">
        <v>198</v>
      </c>
    </row>
    <row r="17" spans="1:6">
      <c r="A17" s="356"/>
      <c r="B17" s="911" t="s">
        <v>199</v>
      </c>
      <c r="C17" s="912" t="s">
        <v>200</v>
      </c>
    </row>
    <row r="18" spans="1:6">
      <c r="A18" s="356"/>
      <c r="B18" s="911" t="s">
        <v>201</v>
      </c>
      <c r="C18" s="912" t="s">
        <v>202</v>
      </c>
    </row>
    <row r="19" spans="1:6">
      <c r="A19" s="356"/>
      <c r="B19" s="911" t="s">
        <v>203</v>
      </c>
      <c r="C19" s="912" t="s">
        <v>203</v>
      </c>
    </row>
    <row r="20" spans="1:6">
      <c r="A20" s="356"/>
      <c r="B20" s="913" t="s">
        <v>959</v>
      </c>
      <c r="C20" s="914" t="s">
        <v>204</v>
      </c>
    </row>
    <row r="21" spans="1:6">
      <c r="A21" s="356"/>
      <c r="B21" s="911" t="s">
        <v>948</v>
      </c>
      <c r="C21" s="912" t="s">
        <v>205</v>
      </c>
    </row>
    <row r="22" spans="1:6" ht="23.25" customHeight="1">
      <c r="A22" s="356"/>
      <c r="B22" s="911" t="s">
        <v>206</v>
      </c>
      <c r="C22" s="912" t="s">
        <v>207</v>
      </c>
      <c r="F22" s="579"/>
    </row>
    <row r="23" spans="1:6">
      <c r="A23" s="356"/>
      <c r="B23" s="911" t="s">
        <v>208</v>
      </c>
      <c r="C23" s="912" t="s">
        <v>208</v>
      </c>
    </row>
    <row r="24" spans="1:6">
      <c r="A24" s="356"/>
      <c r="B24" s="911" t="s">
        <v>209</v>
      </c>
      <c r="C24" s="912" t="s">
        <v>210</v>
      </c>
    </row>
    <row r="25" spans="1:6" ht="12" thickBot="1">
      <c r="A25" s="151"/>
      <c r="B25" s="922" t="s">
        <v>211</v>
      </c>
      <c r="C25" s="923"/>
    </row>
    <row r="26" spans="1:6" ht="12.75" thickTop="1" thickBot="1">
      <c r="A26" s="904" t="s">
        <v>844</v>
      </c>
      <c r="B26" s="905"/>
      <c r="C26" s="906"/>
    </row>
    <row r="27" spans="1:6" ht="12.75" thickTop="1" thickBot="1">
      <c r="A27" s="152"/>
      <c r="B27" s="924" t="s">
        <v>845</v>
      </c>
      <c r="C27" s="925"/>
    </row>
    <row r="28" spans="1:6" ht="12.75" thickTop="1" thickBot="1">
      <c r="A28" s="904" t="s">
        <v>268</v>
      </c>
      <c r="B28" s="905"/>
      <c r="C28" s="906"/>
    </row>
    <row r="29" spans="1:6" ht="12" thickTop="1">
      <c r="A29" s="150"/>
      <c r="B29" s="926" t="s">
        <v>848</v>
      </c>
      <c r="C29" s="927" t="s">
        <v>212</v>
      </c>
    </row>
    <row r="30" spans="1:6">
      <c r="A30" s="356"/>
      <c r="B30" s="917" t="s">
        <v>216</v>
      </c>
      <c r="C30" s="918" t="s">
        <v>213</v>
      </c>
    </row>
    <row r="31" spans="1:6">
      <c r="A31" s="356"/>
      <c r="B31" s="917" t="s">
        <v>846</v>
      </c>
      <c r="C31" s="918" t="s">
        <v>214</v>
      </c>
    </row>
    <row r="32" spans="1:6">
      <c r="A32" s="356"/>
      <c r="B32" s="917" t="s">
        <v>847</v>
      </c>
      <c r="C32" s="918" t="s">
        <v>215</v>
      </c>
    </row>
    <row r="33" spans="1:3">
      <c r="A33" s="356"/>
      <c r="B33" s="917" t="s">
        <v>219</v>
      </c>
      <c r="C33" s="918" t="s">
        <v>220</v>
      </c>
    </row>
    <row r="34" spans="1:3">
      <c r="A34" s="356"/>
      <c r="B34" s="917" t="s">
        <v>849</v>
      </c>
      <c r="C34" s="918" t="s">
        <v>217</v>
      </c>
    </row>
    <row r="35" spans="1:3">
      <c r="A35" s="356"/>
      <c r="B35" s="917" t="s">
        <v>850</v>
      </c>
      <c r="C35" s="918" t="s">
        <v>218</v>
      </c>
    </row>
    <row r="36" spans="1:3">
      <c r="A36" s="356"/>
      <c r="B36" s="919" t="s">
        <v>851</v>
      </c>
      <c r="C36" s="920"/>
    </row>
    <row r="37" spans="1:3" ht="24.75" customHeight="1">
      <c r="A37" s="356"/>
      <c r="B37" s="917" t="s">
        <v>852</v>
      </c>
      <c r="C37" s="918" t="s">
        <v>221</v>
      </c>
    </row>
    <row r="38" spans="1:3" ht="23.25" customHeight="1">
      <c r="A38" s="356"/>
      <c r="B38" s="917" t="s">
        <v>853</v>
      </c>
      <c r="C38" s="918" t="s">
        <v>222</v>
      </c>
    </row>
    <row r="39" spans="1:3" ht="23.25" customHeight="1">
      <c r="A39" s="422"/>
      <c r="B39" s="919" t="s">
        <v>854</v>
      </c>
      <c r="C39" s="921"/>
    </row>
    <row r="40" spans="1:3" ht="12" customHeight="1">
      <c r="A40" s="356"/>
      <c r="B40" s="917" t="s">
        <v>855</v>
      </c>
      <c r="C40" s="918"/>
    </row>
    <row r="41" spans="1:3" ht="12" thickBot="1">
      <c r="A41" s="904" t="s">
        <v>269</v>
      </c>
      <c r="B41" s="905"/>
      <c r="C41" s="906"/>
    </row>
    <row r="42" spans="1:3" ht="12" thickTop="1">
      <c r="A42" s="150"/>
      <c r="B42" s="907" t="s">
        <v>299</v>
      </c>
      <c r="C42" s="908" t="s">
        <v>223</v>
      </c>
    </row>
    <row r="43" spans="1:3">
      <c r="A43" s="356"/>
      <c r="B43" s="909" t="s">
        <v>298</v>
      </c>
      <c r="C43" s="910"/>
    </row>
    <row r="44" spans="1:3" ht="23.25" customHeight="1" thickBot="1">
      <c r="A44" s="151"/>
      <c r="B44" s="928" t="s">
        <v>224</v>
      </c>
      <c r="C44" s="929" t="s">
        <v>225</v>
      </c>
    </row>
    <row r="45" spans="1:3" ht="11.25" customHeight="1" thickTop="1" thickBot="1">
      <c r="A45" s="904" t="s">
        <v>270</v>
      </c>
      <c r="B45" s="905"/>
      <c r="C45" s="906"/>
    </row>
    <row r="46" spans="1:3" ht="26.25" customHeight="1" thickTop="1">
      <c r="A46" s="356"/>
      <c r="B46" s="909" t="s">
        <v>271</v>
      </c>
      <c r="C46" s="910"/>
    </row>
    <row r="47" spans="1:3" ht="12" thickBot="1">
      <c r="A47" s="904" t="s">
        <v>272</v>
      </c>
      <c r="B47" s="905"/>
      <c r="C47" s="906"/>
    </row>
    <row r="48" spans="1:3" ht="12" thickTop="1">
      <c r="A48" s="150"/>
      <c r="B48" s="907" t="s">
        <v>226</v>
      </c>
      <c r="C48" s="908" t="s">
        <v>226</v>
      </c>
    </row>
    <row r="49" spans="1:3" ht="11.25" customHeight="1">
      <c r="A49" s="356"/>
      <c r="B49" s="909" t="s">
        <v>227</v>
      </c>
      <c r="C49" s="910" t="s">
        <v>227</v>
      </c>
    </row>
    <row r="50" spans="1:3">
      <c r="A50" s="356"/>
      <c r="B50" s="909" t="s">
        <v>228</v>
      </c>
      <c r="C50" s="910" t="s">
        <v>228</v>
      </c>
    </row>
    <row r="51" spans="1:3" ht="11.25" customHeight="1">
      <c r="A51" s="356"/>
      <c r="B51" s="909" t="s">
        <v>857</v>
      </c>
      <c r="C51" s="910" t="s">
        <v>229</v>
      </c>
    </row>
    <row r="52" spans="1:3" ht="33.6" customHeight="1">
      <c r="A52" s="356"/>
      <c r="B52" s="909" t="s">
        <v>230</v>
      </c>
      <c r="C52" s="910" t="s">
        <v>230</v>
      </c>
    </row>
    <row r="53" spans="1:3" ht="11.25" customHeight="1">
      <c r="A53" s="356"/>
      <c r="B53" s="909" t="s">
        <v>319</v>
      </c>
      <c r="C53" s="910" t="s">
        <v>231</v>
      </c>
    </row>
    <row r="54" spans="1:3" ht="11.25" customHeight="1" thickBot="1">
      <c r="A54" s="904" t="s">
        <v>273</v>
      </c>
      <c r="B54" s="905"/>
      <c r="C54" s="906"/>
    </row>
    <row r="55" spans="1:3" ht="12" thickTop="1">
      <c r="A55" s="150"/>
      <c r="B55" s="907" t="s">
        <v>226</v>
      </c>
      <c r="C55" s="908" t="s">
        <v>226</v>
      </c>
    </row>
    <row r="56" spans="1:3">
      <c r="A56" s="356"/>
      <c r="B56" s="909" t="s">
        <v>232</v>
      </c>
      <c r="C56" s="910" t="s">
        <v>232</v>
      </c>
    </row>
    <row r="57" spans="1:3">
      <c r="A57" s="356"/>
      <c r="B57" s="909" t="s">
        <v>276</v>
      </c>
      <c r="C57" s="910" t="s">
        <v>233</v>
      </c>
    </row>
    <row r="58" spans="1:3">
      <c r="A58" s="356"/>
      <c r="B58" s="909" t="s">
        <v>234</v>
      </c>
      <c r="C58" s="910" t="s">
        <v>234</v>
      </c>
    </row>
    <row r="59" spans="1:3">
      <c r="A59" s="356"/>
      <c r="B59" s="909" t="s">
        <v>235</v>
      </c>
      <c r="C59" s="910" t="s">
        <v>235</v>
      </c>
    </row>
    <row r="60" spans="1:3">
      <c r="A60" s="356"/>
      <c r="B60" s="909" t="s">
        <v>236</v>
      </c>
      <c r="C60" s="910" t="s">
        <v>236</v>
      </c>
    </row>
    <row r="61" spans="1:3">
      <c r="A61" s="356"/>
      <c r="B61" s="909" t="s">
        <v>277</v>
      </c>
      <c r="C61" s="910" t="s">
        <v>237</v>
      </c>
    </row>
    <row r="62" spans="1:3">
      <c r="A62" s="356"/>
      <c r="B62" s="909" t="s">
        <v>238</v>
      </c>
      <c r="C62" s="910" t="s">
        <v>238</v>
      </c>
    </row>
    <row r="63" spans="1:3" ht="12" thickBot="1">
      <c r="A63" s="151"/>
      <c r="B63" s="928" t="s">
        <v>239</v>
      </c>
      <c r="C63" s="929" t="s">
        <v>239</v>
      </c>
    </row>
    <row r="64" spans="1:3" ht="11.25" customHeight="1" thickTop="1">
      <c r="A64" s="932" t="s">
        <v>274</v>
      </c>
      <c r="B64" s="933"/>
      <c r="C64" s="934"/>
    </row>
    <row r="65" spans="1:3" ht="12" thickBot="1">
      <c r="A65" s="151"/>
      <c r="B65" s="928" t="s">
        <v>240</v>
      </c>
      <c r="C65" s="929" t="s">
        <v>240</v>
      </c>
    </row>
    <row r="66" spans="1:3" ht="11.25" customHeight="1" thickTop="1" thickBot="1">
      <c r="A66" s="904" t="s">
        <v>275</v>
      </c>
      <c r="B66" s="905"/>
      <c r="C66" s="906"/>
    </row>
    <row r="67" spans="1:3" ht="12" thickTop="1">
      <c r="A67" s="150"/>
      <c r="B67" s="907" t="s">
        <v>241</v>
      </c>
      <c r="C67" s="908" t="s">
        <v>241</v>
      </c>
    </row>
    <row r="68" spans="1:3">
      <c r="A68" s="356"/>
      <c r="B68" s="909" t="s">
        <v>859</v>
      </c>
      <c r="C68" s="910" t="s">
        <v>242</v>
      </c>
    </row>
    <row r="69" spans="1:3">
      <c r="A69" s="356"/>
      <c r="B69" s="909" t="s">
        <v>243</v>
      </c>
      <c r="C69" s="910" t="s">
        <v>243</v>
      </c>
    </row>
    <row r="70" spans="1:3" ht="54.95" customHeight="1">
      <c r="A70" s="356"/>
      <c r="B70" s="930" t="s">
        <v>688</v>
      </c>
      <c r="C70" s="931" t="s">
        <v>244</v>
      </c>
    </row>
    <row r="71" spans="1:3" ht="33.75" customHeight="1">
      <c r="A71" s="356"/>
      <c r="B71" s="930" t="s">
        <v>278</v>
      </c>
      <c r="C71" s="931" t="s">
        <v>245</v>
      </c>
    </row>
    <row r="72" spans="1:3" ht="15.75" customHeight="1">
      <c r="A72" s="356"/>
      <c r="B72" s="930" t="s">
        <v>860</v>
      </c>
      <c r="C72" s="931" t="s">
        <v>246</v>
      </c>
    </row>
    <row r="73" spans="1:3">
      <c r="A73" s="356"/>
      <c r="B73" s="909" t="s">
        <v>247</v>
      </c>
      <c r="C73" s="910" t="s">
        <v>247</v>
      </c>
    </row>
    <row r="74" spans="1:3" ht="12" thickBot="1">
      <c r="A74" s="151"/>
      <c r="B74" s="928" t="s">
        <v>248</v>
      </c>
      <c r="C74" s="929" t="s">
        <v>248</v>
      </c>
    </row>
    <row r="75" spans="1:3" ht="12" thickTop="1">
      <c r="A75" s="932" t="s">
        <v>302</v>
      </c>
      <c r="B75" s="933"/>
      <c r="C75" s="934"/>
    </row>
    <row r="76" spans="1:3">
      <c r="A76" s="356"/>
      <c r="B76" s="909" t="s">
        <v>240</v>
      </c>
      <c r="C76" s="910"/>
    </row>
    <row r="77" spans="1:3">
      <c r="A77" s="356"/>
      <c r="B77" s="909" t="s">
        <v>300</v>
      </c>
      <c r="C77" s="910"/>
    </row>
    <row r="78" spans="1:3">
      <c r="A78" s="356"/>
      <c r="B78" s="909" t="s">
        <v>301</v>
      </c>
      <c r="C78" s="910"/>
    </row>
    <row r="79" spans="1:3">
      <c r="A79" s="932" t="s">
        <v>303</v>
      </c>
      <c r="B79" s="933"/>
      <c r="C79" s="934"/>
    </row>
    <row r="80" spans="1:3">
      <c r="A80" s="356"/>
      <c r="B80" s="909" t="s">
        <v>240</v>
      </c>
      <c r="C80" s="910"/>
    </row>
    <row r="81" spans="1:3">
      <c r="A81" s="356"/>
      <c r="B81" s="909" t="s">
        <v>304</v>
      </c>
      <c r="C81" s="910"/>
    </row>
    <row r="82" spans="1:3" ht="79.5" customHeight="1">
      <c r="A82" s="356"/>
      <c r="B82" s="909" t="s">
        <v>318</v>
      </c>
      <c r="C82" s="910"/>
    </row>
    <row r="83" spans="1:3" ht="53.25" customHeight="1">
      <c r="A83" s="356"/>
      <c r="B83" s="909" t="s">
        <v>317</v>
      </c>
      <c r="C83" s="910"/>
    </row>
    <row r="84" spans="1:3">
      <c r="A84" s="356"/>
      <c r="B84" s="909" t="s">
        <v>305</v>
      </c>
      <c r="C84" s="910"/>
    </row>
    <row r="85" spans="1:3">
      <c r="A85" s="356"/>
      <c r="B85" s="909" t="s">
        <v>306</v>
      </c>
      <c r="C85" s="910"/>
    </row>
    <row r="86" spans="1:3">
      <c r="A86" s="356"/>
      <c r="B86" s="909" t="s">
        <v>307</v>
      </c>
      <c r="C86" s="910"/>
    </row>
    <row r="87" spans="1:3">
      <c r="A87" s="932" t="s">
        <v>308</v>
      </c>
      <c r="B87" s="933"/>
      <c r="C87" s="934"/>
    </row>
    <row r="88" spans="1:3">
      <c r="A88" s="356"/>
      <c r="B88" s="909" t="s">
        <v>240</v>
      </c>
      <c r="C88" s="910"/>
    </row>
    <row r="89" spans="1:3">
      <c r="A89" s="356"/>
      <c r="B89" s="909" t="s">
        <v>310</v>
      </c>
      <c r="C89" s="910"/>
    </row>
    <row r="90" spans="1:3" ht="12" customHeight="1">
      <c r="A90" s="356"/>
      <c r="B90" s="909" t="s">
        <v>311</v>
      </c>
      <c r="C90" s="910"/>
    </row>
    <row r="91" spans="1:3">
      <c r="A91" s="356"/>
      <c r="B91" s="909" t="s">
        <v>312</v>
      </c>
      <c r="C91" s="910"/>
    </row>
    <row r="92" spans="1:3" ht="24.75" customHeight="1">
      <c r="A92" s="356"/>
      <c r="B92" s="935" t="s">
        <v>348</v>
      </c>
      <c r="C92" s="936"/>
    </row>
    <row r="93" spans="1:3" ht="24" customHeight="1">
      <c r="A93" s="356"/>
      <c r="B93" s="935" t="s">
        <v>349</v>
      </c>
      <c r="C93" s="936"/>
    </row>
    <row r="94" spans="1:3" ht="13.5" customHeight="1">
      <c r="A94" s="356"/>
      <c r="B94" s="937" t="s">
        <v>313</v>
      </c>
      <c r="C94" s="938"/>
    </row>
    <row r="95" spans="1:3" ht="11.25" customHeight="1" thickBot="1">
      <c r="A95" s="939" t="s">
        <v>344</v>
      </c>
      <c r="B95" s="940"/>
      <c r="C95" s="941"/>
    </row>
    <row r="96" spans="1:3" ht="12.75" thickTop="1" thickBot="1">
      <c r="A96" s="948" t="s">
        <v>249</v>
      </c>
      <c r="B96" s="948"/>
      <c r="C96" s="948"/>
    </row>
    <row r="97" spans="1:3">
      <c r="A97" s="208">
        <v>2</v>
      </c>
      <c r="B97" s="341" t="s">
        <v>324</v>
      </c>
      <c r="C97" s="341" t="s">
        <v>345</v>
      </c>
    </row>
    <row r="98" spans="1:3">
      <c r="A98" s="155">
        <v>3</v>
      </c>
      <c r="B98" s="342" t="s">
        <v>325</v>
      </c>
      <c r="C98" s="343" t="s">
        <v>346</v>
      </c>
    </row>
    <row r="99" spans="1:3">
      <c r="A99" s="155">
        <v>4</v>
      </c>
      <c r="B99" s="342" t="s">
        <v>326</v>
      </c>
      <c r="C99" s="343" t="s">
        <v>350</v>
      </c>
    </row>
    <row r="100" spans="1:3" ht="11.25" customHeight="1">
      <c r="A100" s="155">
        <v>5</v>
      </c>
      <c r="B100" s="342" t="s">
        <v>327</v>
      </c>
      <c r="C100" s="343" t="s">
        <v>347</v>
      </c>
    </row>
    <row r="101" spans="1:3" ht="12" customHeight="1">
      <c r="A101" s="155">
        <v>6</v>
      </c>
      <c r="B101" s="342" t="s">
        <v>342</v>
      </c>
      <c r="C101" s="343" t="s">
        <v>328</v>
      </c>
    </row>
    <row r="102" spans="1:3" ht="12" customHeight="1">
      <c r="A102" s="155">
        <v>7</v>
      </c>
      <c r="B102" s="342" t="s">
        <v>329</v>
      </c>
      <c r="C102" s="343" t="s">
        <v>343</v>
      </c>
    </row>
    <row r="103" spans="1:3">
      <c r="A103" s="155">
        <v>8</v>
      </c>
      <c r="B103" s="342" t="s">
        <v>334</v>
      </c>
      <c r="C103" s="343" t="s">
        <v>354</v>
      </c>
    </row>
    <row r="104" spans="1:3" ht="11.25" customHeight="1">
      <c r="A104" s="932" t="s">
        <v>314</v>
      </c>
      <c r="B104" s="933"/>
      <c r="C104" s="934"/>
    </row>
    <row r="105" spans="1:3" ht="12" customHeight="1">
      <c r="A105" s="356"/>
      <c r="B105" s="909" t="s">
        <v>240</v>
      </c>
      <c r="C105" s="910"/>
    </row>
    <row r="106" spans="1:3">
      <c r="A106" s="932" t="s">
        <v>489</v>
      </c>
      <c r="B106" s="933"/>
      <c r="C106" s="934"/>
    </row>
    <row r="107" spans="1:3" ht="12" customHeight="1">
      <c r="A107" s="356"/>
      <c r="B107" s="909" t="s">
        <v>491</v>
      </c>
      <c r="C107" s="910"/>
    </row>
    <row r="108" spans="1:3">
      <c r="A108" s="356"/>
      <c r="B108" s="909" t="s">
        <v>492</v>
      </c>
      <c r="C108" s="910"/>
    </row>
    <row r="109" spans="1:3">
      <c r="A109" s="356"/>
      <c r="B109" s="909" t="s">
        <v>490</v>
      </c>
      <c r="C109" s="910"/>
    </row>
    <row r="110" spans="1:3">
      <c r="A110" s="942" t="s">
        <v>724</v>
      </c>
      <c r="B110" s="942"/>
      <c r="C110" s="942"/>
    </row>
    <row r="111" spans="1:3">
      <c r="A111" s="943" t="s">
        <v>187</v>
      </c>
      <c r="B111" s="943"/>
      <c r="C111" s="943"/>
    </row>
    <row r="112" spans="1:3">
      <c r="A112" s="557">
        <v>1</v>
      </c>
      <c r="B112" s="944" t="s">
        <v>607</v>
      </c>
      <c r="C112" s="945"/>
    </row>
    <row r="113" spans="1:3">
      <c r="A113" s="557">
        <v>2</v>
      </c>
      <c r="B113" s="946" t="s">
        <v>608</v>
      </c>
      <c r="C113" s="947"/>
    </row>
    <row r="114" spans="1:3">
      <c r="A114" s="557">
        <v>3</v>
      </c>
      <c r="B114" s="944" t="s">
        <v>934</v>
      </c>
      <c r="C114" s="945"/>
    </row>
    <row r="115" spans="1:3">
      <c r="A115" s="557">
        <v>4</v>
      </c>
      <c r="B115" s="944" t="s">
        <v>933</v>
      </c>
      <c r="C115" s="945"/>
    </row>
    <row r="116" spans="1:3">
      <c r="A116" s="557">
        <v>5</v>
      </c>
      <c r="B116" s="561" t="s">
        <v>932</v>
      </c>
      <c r="C116" s="560"/>
    </row>
    <row r="117" spans="1:3">
      <c r="A117" s="557">
        <v>6</v>
      </c>
      <c r="B117" s="944" t="s">
        <v>946</v>
      </c>
      <c r="C117" s="945"/>
    </row>
    <row r="118" spans="1:3" ht="48.6" customHeight="1">
      <c r="A118" s="557">
        <v>7</v>
      </c>
      <c r="B118" s="944" t="s">
        <v>947</v>
      </c>
      <c r="C118" s="945"/>
    </row>
    <row r="119" spans="1:3">
      <c r="A119" s="531">
        <v>8</v>
      </c>
      <c r="B119" s="528" t="s">
        <v>634</v>
      </c>
      <c r="C119" s="554" t="s">
        <v>931</v>
      </c>
    </row>
    <row r="120" spans="1:3" ht="22.5">
      <c r="A120" s="557">
        <v>9.01</v>
      </c>
      <c r="B120" s="528" t="s">
        <v>518</v>
      </c>
      <c r="C120" s="541" t="s">
        <v>683</v>
      </c>
    </row>
    <row r="121" spans="1:3" ht="33.75">
      <c r="A121" s="557">
        <v>9.02</v>
      </c>
      <c r="B121" s="528" t="s">
        <v>519</v>
      </c>
      <c r="C121" s="541" t="s">
        <v>686</v>
      </c>
    </row>
    <row r="122" spans="1:3">
      <c r="A122" s="557">
        <v>9.0299999999999994</v>
      </c>
      <c r="B122" s="544" t="s">
        <v>868</v>
      </c>
      <c r="C122" s="544" t="s">
        <v>609</v>
      </c>
    </row>
    <row r="123" spans="1:3">
      <c r="A123" s="557">
        <v>9.0399999999999991</v>
      </c>
      <c r="B123" s="528" t="s">
        <v>520</v>
      </c>
      <c r="C123" s="544" t="s">
        <v>610</v>
      </c>
    </row>
    <row r="124" spans="1:3">
      <c r="A124" s="557">
        <v>9.0500000000000007</v>
      </c>
      <c r="B124" s="528" t="s">
        <v>521</v>
      </c>
      <c r="C124" s="544" t="s">
        <v>611</v>
      </c>
    </row>
    <row r="125" spans="1:3" ht="22.5">
      <c r="A125" s="557">
        <v>9.06</v>
      </c>
      <c r="B125" s="528" t="s">
        <v>522</v>
      </c>
      <c r="C125" s="544" t="s">
        <v>612</v>
      </c>
    </row>
    <row r="126" spans="1:3">
      <c r="A126" s="557">
        <v>9.07</v>
      </c>
      <c r="B126" s="559" t="s">
        <v>523</v>
      </c>
      <c r="C126" s="544" t="s">
        <v>613</v>
      </c>
    </row>
    <row r="127" spans="1:3" ht="22.5">
      <c r="A127" s="557">
        <v>9.08</v>
      </c>
      <c r="B127" s="528" t="s">
        <v>524</v>
      </c>
      <c r="C127" s="544" t="s">
        <v>614</v>
      </c>
    </row>
    <row r="128" spans="1:3" ht="22.5">
      <c r="A128" s="557">
        <v>9.09</v>
      </c>
      <c r="B128" s="528" t="s">
        <v>525</v>
      </c>
      <c r="C128" s="544" t="s">
        <v>615</v>
      </c>
    </row>
    <row r="129" spans="1:3">
      <c r="A129" s="558">
        <v>9.1</v>
      </c>
      <c r="B129" s="528" t="s">
        <v>526</v>
      </c>
      <c r="C129" s="544" t="s">
        <v>616</v>
      </c>
    </row>
    <row r="130" spans="1:3">
      <c r="A130" s="557">
        <v>9.11</v>
      </c>
      <c r="B130" s="528" t="s">
        <v>527</v>
      </c>
      <c r="C130" s="544" t="s">
        <v>617</v>
      </c>
    </row>
    <row r="131" spans="1:3">
      <c r="A131" s="557">
        <v>9.1199999999999992</v>
      </c>
      <c r="B131" s="528" t="s">
        <v>528</v>
      </c>
      <c r="C131" s="544" t="s">
        <v>618</v>
      </c>
    </row>
    <row r="132" spans="1:3">
      <c r="A132" s="557">
        <v>9.1300000000000008</v>
      </c>
      <c r="B132" s="528" t="s">
        <v>529</v>
      </c>
      <c r="C132" s="544" t="s">
        <v>619</v>
      </c>
    </row>
    <row r="133" spans="1:3">
      <c r="A133" s="557">
        <v>9.14</v>
      </c>
      <c r="B133" s="528" t="s">
        <v>530</v>
      </c>
      <c r="C133" s="544" t="s">
        <v>620</v>
      </c>
    </row>
    <row r="134" spans="1:3">
      <c r="A134" s="557">
        <v>9.15</v>
      </c>
      <c r="B134" s="528" t="s">
        <v>531</v>
      </c>
      <c r="C134" s="544" t="s">
        <v>621</v>
      </c>
    </row>
    <row r="135" spans="1:3" ht="22.5">
      <c r="A135" s="557">
        <v>9.16</v>
      </c>
      <c r="B135" s="528" t="s">
        <v>532</v>
      </c>
      <c r="C135" s="544" t="s">
        <v>622</v>
      </c>
    </row>
    <row r="136" spans="1:3">
      <c r="A136" s="557">
        <v>9.17</v>
      </c>
      <c r="B136" s="544" t="s">
        <v>533</v>
      </c>
      <c r="C136" s="544" t="s">
        <v>623</v>
      </c>
    </row>
    <row r="137" spans="1:3" ht="22.5">
      <c r="A137" s="557">
        <v>9.18</v>
      </c>
      <c r="B137" s="528" t="s">
        <v>534</v>
      </c>
      <c r="C137" s="544" t="s">
        <v>624</v>
      </c>
    </row>
    <row r="138" spans="1:3">
      <c r="A138" s="557">
        <v>9.19</v>
      </c>
      <c r="B138" s="528" t="s">
        <v>535</v>
      </c>
      <c r="C138" s="544" t="s">
        <v>625</v>
      </c>
    </row>
    <row r="139" spans="1:3">
      <c r="A139" s="558">
        <v>9.1999999999999993</v>
      </c>
      <c r="B139" s="528" t="s">
        <v>536</v>
      </c>
      <c r="C139" s="544" t="s">
        <v>626</v>
      </c>
    </row>
    <row r="140" spans="1:3">
      <c r="A140" s="557">
        <v>9.2100000000000009</v>
      </c>
      <c r="B140" s="528" t="s">
        <v>537</v>
      </c>
      <c r="C140" s="544" t="s">
        <v>627</v>
      </c>
    </row>
    <row r="141" spans="1:3">
      <c r="A141" s="557">
        <v>9.2200000000000006</v>
      </c>
      <c r="B141" s="528" t="s">
        <v>538</v>
      </c>
      <c r="C141" s="544" t="s">
        <v>628</v>
      </c>
    </row>
    <row r="142" spans="1:3" ht="22.5">
      <c r="A142" s="557">
        <v>9.23</v>
      </c>
      <c r="B142" s="528" t="s">
        <v>539</v>
      </c>
      <c r="C142" s="544" t="s">
        <v>629</v>
      </c>
    </row>
    <row r="143" spans="1:3" ht="22.5">
      <c r="A143" s="557">
        <v>9.24</v>
      </c>
      <c r="B143" s="528" t="s">
        <v>540</v>
      </c>
      <c r="C143" s="544" t="s">
        <v>630</v>
      </c>
    </row>
    <row r="144" spans="1:3">
      <c r="A144" s="557">
        <v>9.2500000000000107</v>
      </c>
      <c r="B144" s="528" t="s">
        <v>541</v>
      </c>
      <c r="C144" s="544" t="s">
        <v>631</v>
      </c>
    </row>
    <row r="145" spans="1:3" ht="22.5">
      <c r="A145" s="557">
        <v>9.2600000000000193</v>
      </c>
      <c r="B145" s="528" t="s">
        <v>632</v>
      </c>
      <c r="C145" s="556" t="s">
        <v>633</v>
      </c>
    </row>
    <row r="146" spans="1:3" s="357" customFormat="1" ht="22.5">
      <c r="A146" s="557">
        <v>9.2700000000000298</v>
      </c>
      <c r="B146" s="528" t="s">
        <v>99</v>
      </c>
      <c r="C146" s="556" t="s">
        <v>684</v>
      </c>
    </row>
    <row r="147" spans="1:3" s="357" customFormat="1">
      <c r="A147" s="532"/>
      <c r="B147" s="950" t="s">
        <v>635</v>
      </c>
      <c r="C147" s="951"/>
    </row>
    <row r="148" spans="1:3" s="357" customFormat="1">
      <c r="A148" s="531">
        <v>1</v>
      </c>
      <c r="B148" s="952" t="s">
        <v>930</v>
      </c>
      <c r="C148" s="953"/>
    </row>
    <row r="149" spans="1:3" s="357" customFormat="1">
      <c r="A149" s="531">
        <v>2</v>
      </c>
      <c r="B149" s="952" t="s">
        <v>685</v>
      </c>
      <c r="C149" s="953"/>
    </row>
    <row r="150" spans="1:3" s="357" customFormat="1">
      <c r="A150" s="531">
        <v>3</v>
      </c>
      <c r="B150" s="952" t="s">
        <v>682</v>
      </c>
      <c r="C150" s="953"/>
    </row>
    <row r="151" spans="1:3" s="357" customFormat="1">
      <c r="A151" s="532"/>
      <c r="B151" s="950" t="s">
        <v>636</v>
      </c>
      <c r="C151" s="951"/>
    </row>
    <row r="152" spans="1:3" s="357" customFormat="1">
      <c r="A152" s="531">
        <v>1</v>
      </c>
      <c r="B152" s="961" t="s">
        <v>929</v>
      </c>
      <c r="C152" s="962"/>
    </row>
    <row r="153" spans="1:3" s="357" customFormat="1">
      <c r="A153" s="531">
        <v>2</v>
      </c>
      <c r="B153" s="528" t="s">
        <v>866</v>
      </c>
      <c r="C153" s="554" t="s">
        <v>951</v>
      </c>
    </row>
    <row r="154" spans="1:3" ht="22.5">
      <c r="A154" s="531">
        <v>3</v>
      </c>
      <c r="B154" s="528" t="s">
        <v>865</v>
      </c>
      <c r="C154" s="554" t="s">
        <v>928</v>
      </c>
    </row>
    <row r="155" spans="1:3">
      <c r="A155" s="531">
        <v>4</v>
      </c>
      <c r="B155" s="528" t="s">
        <v>511</v>
      </c>
      <c r="C155" s="528" t="s">
        <v>952</v>
      </c>
    </row>
    <row r="156" spans="1:3" ht="24.95" customHeight="1">
      <c r="A156" s="532"/>
      <c r="B156" s="950" t="s">
        <v>637</v>
      </c>
      <c r="C156" s="951"/>
    </row>
    <row r="157" spans="1:3" ht="33.75">
      <c r="A157" s="531"/>
      <c r="B157" s="528" t="s">
        <v>917</v>
      </c>
      <c r="C157" s="533" t="s">
        <v>953</v>
      </c>
    </row>
    <row r="158" spans="1:3">
      <c r="A158" s="532"/>
      <c r="B158" s="950" t="s">
        <v>638</v>
      </c>
      <c r="C158" s="951"/>
    </row>
    <row r="159" spans="1:3" ht="39" customHeight="1">
      <c r="A159" s="532"/>
      <c r="B159" s="959" t="s">
        <v>927</v>
      </c>
      <c r="C159" s="960"/>
    </row>
    <row r="160" spans="1:3">
      <c r="A160" s="532" t="s">
        <v>639</v>
      </c>
      <c r="B160" s="555" t="s">
        <v>549</v>
      </c>
      <c r="C160" s="546" t="s">
        <v>640</v>
      </c>
    </row>
    <row r="161" spans="1:3">
      <c r="A161" s="532" t="s">
        <v>369</v>
      </c>
      <c r="B161" s="552" t="s">
        <v>550</v>
      </c>
      <c r="C161" s="554" t="s">
        <v>926</v>
      </c>
    </row>
    <row r="162" spans="1:3" ht="22.5">
      <c r="A162" s="532" t="s">
        <v>376</v>
      </c>
      <c r="B162" s="546" t="s">
        <v>551</v>
      </c>
      <c r="C162" s="554" t="s">
        <v>641</v>
      </c>
    </row>
    <row r="163" spans="1:3">
      <c r="A163" s="532" t="s">
        <v>642</v>
      </c>
      <c r="B163" s="552" t="s">
        <v>552</v>
      </c>
      <c r="C163" s="553" t="s">
        <v>643</v>
      </c>
    </row>
    <row r="164" spans="1:3" ht="22.5">
      <c r="A164" s="532" t="s">
        <v>644</v>
      </c>
      <c r="B164" s="552" t="s">
        <v>881</v>
      </c>
      <c r="C164" s="551" t="s">
        <v>925</v>
      </c>
    </row>
    <row r="165" spans="1:3" ht="22.5">
      <c r="A165" s="532" t="s">
        <v>377</v>
      </c>
      <c r="B165" s="552" t="s">
        <v>553</v>
      </c>
      <c r="C165" s="551" t="s">
        <v>646</v>
      </c>
    </row>
    <row r="166" spans="1:3" ht="22.5">
      <c r="A166" s="532" t="s">
        <v>645</v>
      </c>
      <c r="B166" s="549" t="s">
        <v>556</v>
      </c>
      <c r="C166" s="550" t="s">
        <v>653</v>
      </c>
    </row>
    <row r="167" spans="1:3" ht="22.5">
      <c r="A167" s="532" t="s">
        <v>647</v>
      </c>
      <c r="B167" s="549" t="s">
        <v>554</v>
      </c>
      <c r="C167" s="551" t="s">
        <v>649</v>
      </c>
    </row>
    <row r="168" spans="1:3" ht="26.45" customHeight="1">
      <c r="A168" s="532" t="s">
        <v>648</v>
      </c>
      <c r="B168" s="549" t="s">
        <v>555</v>
      </c>
      <c r="C168" s="550" t="s">
        <v>651</v>
      </c>
    </row>
    <row r="169" spans="1:3" ht="22.5">
      <c r="A169" s="532" t="s">
        <v>650</v>
      </c>
      <c r="B169" s="526" t="s">
        <v>557</v>
      </c>
      <c r="C169" s="550" t="s">
        <v>655</v>
      </c>
    </row>
    <row r="170" spans="1:3" ht="22.5">
      <c r="A170" s="532" t="s">
        <v>652</v>
      </c>
      <c r="B170" s="549" t="s">
        <v>558</v>
      </c>
      <c r="C170" s="548" t="s">
        <v>656</v>
      </c>
    </row>
    <row r="171" spans="1:3">
      <c r="A171" s="532" t="s">
        <v>654</v>
      </c>
      <c r="B171" s="547" t="s">
        <v>559</v>
      </c>
      <c r="C171" s="546" t="s">
        <v>657</v>
      </c>
    </row>
    <row r="172" spans="1:3" ht="22.5">
      <c r="A172" s="532"/>
      <c r="B172" s="545" t="s">
        <v>924</v>
      </c>
      <c r="C172" s="544" t="s">
        <v>658</v>
      </c>
    </row>
    <row r="173" spans="1:3" ht="22.5">
      <c r="A173" s="532"/>
      <c r="B173" s="545" t="s">
        <v>923</v>
      </c>
      <c r="C173" s="544" t="s">
        <v>659</v>
      </c>
    </row>
    <row r="174" spans="1:3" ht="22.5">
      <c r="A174" s="532"/>
      <c r="B174" s="545" t="s">
        <v>922</v>
      </c>
      <c r="C174" s="544" t="s">
        <v>660</v>
      </c>
    </row>
    <row r="175" spans="1:3">
      <c r="A175" s="532"/>
      <c r="B175" s="950" t="s">
        <v>661</v>
      </c>
      <c r="C175" s="951"/>
    </row>
    <row r="176" spans="1:3">
      <c r="A176" s="532"/>
      <c r="B176" s="952" t="s">
        <v>921</v>
      </c>
      <c r="C176" s="953"/>
    </row>
    <row r="177" spans="1:3">
      <c r="A177" s="531">
        <v>1</v>
      </c>
      <c r="B177" s="544" t="s">
        <v>563</v>
      </c>
      <c r="C177" s="544" t="s">
        <v>563</v>
      </c>
    </row>
    <row r="178" spans="1:3" ht="33.75">
      <c r="A178" s="531">
        <v>2</v>
      </c>
      <c r="B178" s="544" t="s">
        <v>662</v>
      </c>
      <c r="C178" s="544" t="s">
        <v>663</v>
      </c>
    </row>
    <row r="179" spans="1:3">
      <c r="A179" s="531">
        <v>3</v>
      </c>
      <c r="B179" s="544" t="s">
        <v>565</v>
      </c>
      <c r="C179" s="544" t="s">
        <v>664</v>
      </c>
    </row>
    <row r="180" spans="1:3" ht="22.5">
      <c r="A180" s="531">
        <v>4</v>
      </c>
      <c r="B180" s="544" t="s">
        <v>566</v>
      </c>
      <c r="C180" s="544" t="s">
        <v>665</v>
      </c>
    </row>
    <row r="181" spans="1:3" ht="22.5">
      <c r="A181" s="531">
        <v>5</v>
      </c>
      <c r="B181" s="544" t="s">
        <v>567</v>
      </c>
      <c r="C181" s="544" t="s">
        <v>687</v>
      </c>
    </row>
    <row r="182" spans="1:3" ht="45">
      <c r="A182" s="531">
        <v>6</v>
      </c>
      <c r="B182" s="544" t="s">
        <v>568</v>
      </c>
      <c r="C182" s="544" t="s">
        <v>666</v>
      </c>
    </row>
    <row r="183" spans="1:3">
      <c r="A183" s="532"/>
      <c r="B183" s="950" t="s">
        <v>667</v>
      </c>
      <c r="C183" s="951"/>
    </row>
    <row r="184" spans="1:3">
      <c r="A184" s="532"/>
      <c r="B184" s="954" t="s">
        <v>920</v>
      </c>
      <c r="C184" s="955"/>
    </row>
    <row r="185" spans="1:3" ht="22.5">
      <c r="A185" s="532">
        <v>1.1000000000000001</v>
      </c>
      <c r="B185" s="543" t="s">
        <v>573</v>
      </c>
      <c r="C185" s="541" t="s">
        <v>668</v>
      </c>
    </row>
    <row r="186" spans="1:3" ht="50.1" customHeight="1">
      <c r="A186" s="532" t="s">
        <v>157</v>
      </c>
      <c r="B186" s="527" t="s">
        <v>574</v>
      </c>
      <c r="C186" s="541" t="s">
        <v>669</v>
      </c>
    </row>
    <row r="187" spans="1:3">
      <c r="A187" s="532" t="s">
        <v>575</v>
      </c>
      <c r="B187" s="542" t="s">
        <v>576</v>
      </c>
      <c r="C187" s="956" t="s">
        <v>919</v>
      </c>
    </row>
    <row r="188" spans="1:3">
      <c r="A188" s="532" t="s">
        <v>577</v>
      </c>
      <c r="B188" s="542" t="s">
        <v>578</v>
      </c>
      <c r="C188" s="956"/>
    </row>
    <row r="189" spans="1:3">
      <c r="A189" s="532" t="s">
        <v>579</v>
      </c>
      <c r="B189" s="542" t="s">
        <v>580</v>
      </c>
      <c r="C189" s="956"/>
    </row>
    <row r="190" spans="1:3">
      <c r="A190" s="532" t="s">
        <v>581</v>
      </c>
      <c r="B190" s="542" t="s">
        <v>582</v>
      </c>
      <c r="C190" s="956"/>
    </row>
    <row r="191" spans="1:3" ht="25.5" customHeight="1">
      <c r="A191" s="532">
        <v>1.2</v>
      </c>
      <c r="B191" s="540" t="s">
        <v>895</v>
      </c>
      <c r="C191" s="525" t="s">
        <v>954</v>
      </c>
    </row>
    <row r="192" spans="1:3" ht="22.5">
      <c r="A192" s="532" t="s">
        <v>584</v>
      </c>
      <c r="B192" s="535" t="s">
        <v>585</v>
      </c>
      <c r="C192" s="538" t="s">
        <v>670</v>
      </c>
    </row>
    <row r="193" spans="1:4" ht="22.5">
      <c r="A193" s="532" t="s">
        <v>586</v>
      </c>
      <c r="B193" s="539" t="s">
        <v>587</v>
      </c>
      <c r="C193" s="538" t="s">
        <v>671</v>
      </c>
    </row>
    <row r="194" spans="1:4" ht="26.1" customHeight="1">
      <c r="A194" s="532" t="s">
        <v>588</v>
      </c>
      <c r="B194" s="537" t="s">
        <v>589</v>
      </c>
      <c r="C194" s="525" t="s">
        <v>672</v>
      </c>
    </row>
    <row r="195" spans="1:4" ht="22.5">
      <c r="A195" s="532" t="s">
        <v>590</v>
      </c>
      <c r="B195" s="536" t="s">
        <v>591</v>
      </c>
      <c r="C195" s="525" t="s">
        <v>673</v>
      </c>
      <c r="D195" s="358"/>
    </row>
    <row r="196" spans="1:4" ht="22.5">
      <c r="A196" s="532">
        <v>1.4</v>
      </c>
      <c r="B196" s="535" t="s">
        <v>680</v>
      </c>
      <c r="C196" s="534" t="s">
        <v>674</v>
      </c>
      <c r="D196" s="359"/>
    </row>
    <row r="197" spans="1:4" ht="12.75">
      <c r="A197" s="532">
        <v>1.5</v>
      </c>
      <c r="B197" s="535" t="s">
        <v>681</v>
      </c>
      <c r="C197" s="534" t="s">
        <v>674</v>
      </c>
      <c r="D197" s="360"/>
    </row>
    <row r="198" spans="1:4" ht="12.75">
      <c r="A198" s="532"/>
      <c r="B198" s="942" t="s">
        <v>675</v>
      </c>
      <c r="C198" s="942"/>
      <c r="D198" s="360"/>
    </row>
    <row r="199" spans="1:4" ht="12.75">
      <c r="A199" s="532"/>
      <c r="B199" s="954" t="s">
        <v>918</v>
      </c>
      <c r="C199" s="954"/>
      <c r="D199" s="360"/>
    </row>
    <row r="200" spans="1:4" ht="12.75">
      <c r="A200" s="531"/>
      <c r="B200" s="528" t="s">
        <v>917</v>
      </c>
      <c r="C200" s="533" t="s">
        <v>951</v>
      </c>
      <c r="D200" s="360"/>
    </row>
    <row r="201" spans="1:4" ht="12.75">
      <c r="A201" s="532"/>
      <c r="B201" s="942" t="s">
        <v>676</v>
      </c>
      <c r="C201" s="942"/>
      <c r="D201" s="361"/>
    </row>
    <row r="202" spans="1:4" ht="12.75">
      <c r="A202" s="531"/>
      <c r="B202" s="957" t="s">
        <v>916</v>
      </c>
      <c r="C202" s="957"/>
      <c r="D202" s="362"/>
    </row>
    <row r="203" spans="1:4" ht="12.75">
      <c r="B203" s="942" t="s">
        <v>714</v>
      </c>
      <c r="C203" s="942"/>
      <c r="D203" s="363"/>
    </row>
    <row r="204" spans="1:4" ht="22.5">
      <c r="A204" s="527">
        <v>1</v>
      </c>
      <c r="B204" s="528" t="s">
        <v>690</v>
      </c>
      <c r="C204" s="525" t="s">
        <v>702</v>
      </c>
      <c r="D204" s="362"/>
    </row>
    <row r="205" spans="1:4" ht="18" customHeight="1">
      <c r="A205" s="527">
        <v>2</v>
      </c>
      <c r="B205" s="528" t="s">
        <v>691</v>
      </c>
      <c r="C205" s="525" t="s">
        <v>703</v>
      </c>
      <c r="D205" s="363"/>
    </row>
    <row r="206" spans="1:4" ht="22.5">
      <c r="A206" s="527">
        <v>3</v>
      </c>
      <c r="B206" s="528" t="s">
        <v>692</v>
      </c>
      <c r="C206" s="528" t="s">
        <v>704</v>
      </c>
      <c r="D206" s="364"/>
    </row>
    <row r="207" spans="1:4" ht="12.75">
      <c r="A207" s="527">
        <v>4</v>
      </c>
      <c r="B207" s="528" t="s">
        <v>693</v>
      </c>
      <c r="C207" s="528" t="s">
        <v>705</v>
      </c>
      <c r="D207" s="364"/>
    </row>
    <row r="208" spans="1:4" ht="22.5">
      <c r="A208" s="527">
        <v>5</v>
      </c>
      <c r="B208" s="528" t="s">
        <v>694</v>
      </c>
      <c r="C208" s="528" t="s">
        <v>706</v>
      </c>
    </row>
    <row r="209" spans="1:3" ht="24.6" customHeight="1">
      <c r="A209" s="527">
        <v>6</v>
      </c>
      <c r="B209" s="528" t="s">
        <v>695</v>
      </c>
      <c r="C209" s="528" t="s">
        <v>707</v>
      </c>
    </row>
    <row r="210" spans="1:3" ht="22.5">
      <c r="A210" s="527">
        <v>7</v>
      </c>
      <c r="B210" s="528" t="s">
        <v>696</v>
      </c>
      <c r="C210" s="528" t="s">
        <v>708</v>
      </c>
    </row>
    <row r="211" spans="1:3">
      <c r="A211" s="527">
        <v>7.1</v>
      </c>
      <c r="B211" s="530" t="s">
        <v>697</v>
      </c>
      <c r="C211" s="528" t="s">
        <v>709</v>
      </c>
    </row>
    <row r="212" spans="1:3" ht="22.5">
      <c r="A212" s="527">
        <v>7.2</v>
      </c>
      <c r="B212" s="530" t="s">
        <v>698</v>
      </c>
      <c r="C212" s="528" t="s">
        <v>710</v>
      </c>
    </row>
    <row r="213" spans="1:3">
      <c r="A213" s="527">
        <v>7.3</v>
      </c>
      <c r="B213" s="529" t="s">
        <v>699</v>
      </c>
      <c r="C213" s="528" t="s">
        <v>711</v>
      </c>
    </row>
    <row r="214" spans="1:3" ht="39.6" customHeight="1">
      <c r="A214" s="527">
        <v>8</v>
      </c>
      <c r="B214" s="528" t="s">
        <v>700</v>
      </c>
      <c r="C214" s="525" t="s">
        <v>712</v>
      </c>
    </row>
    <row r="215" spans="1:3">
      <c r="A215" s="527">
        <v>9</v>
      </c>
      <c r="B215" s="528" t="s">
        <v>701</v>
      </c>
      <c r="C215" s="525" t="s">
        <v>713</v>
      </c>
    </row>
    <row r="216" spans="1:3" ht="22.5">
      <c r="A216" s="570">
        <v>10.1</v>
      </c>
      <c r="B216" s="571" t="s">
        <v>721</v>
      </c>
      <c r="C216" s="562" t="s">
        <v>722</v>
      </c>
    </row>
    <row r="217" spans="1:3">
      <c r="A217" s="958"/>
      <c r="B217" s="572" t="s">
        <v>908</v>
      </c>
      <c r="C217" s="525" t="s">
        <v>915</v>
      </c>
    </row>
    <row r="218" spans="1:3">
      <c r="A218" s="958"/>
      <c r="B218" s="526" t="s">
        <v>572</v>
      </c>
      <c r="C218" s="525" t="s">
        <v>914</v>
      </c>
    </row>
    <row r="219" spans="1:3">
      <c r="A219" s="958"/>
      <c r="B219" s="526" t="s">
        <v>907</v>
      </c>
      <c r="C219" s="525" t="s">
        <v>955</v>
      </c>
    </row>
    <row r="220" spans="1:3">
      <c r="A220" s="958"/>
      <c r="B220" s="526" t="s">
        <v>715</v>
      </c>
      <c r="C220" s="525" t="s">
        <v>913</v>
      </c>
    </row>
    <row r="221" spans="1:3" ht="22.5">
      <c r="A221" s="958"/>
      <c r="B221" s="526" t="s">
        <v>719</v>
      </c>
      <c r="C221" s="541" t="s">
        <v>912</v>
      </c>
    </row>
    <row r="222" spans="1:3" ht="33.75">
      <c r="A222" s="958"/>
      <c r="B222" s="526" t="s">
        <v>718</v>
      </c>
      <c r="C222" s="525" t="s">
        <v>911</v>
      </c>
    </row>
    <row r="223" spans="1:3">
      <c r="A223" s="958"/>
      <c r="B223" s="526" t="s">
        <v>956</v>
      </c>
      <c r="C223" s="525" t="s">
        <v>910</v>
      </c>
    </row>
    <row r="224" spans="1:3" ht="22.5">
      <c r="A224" s="958"/>
      <c r="B224" s="526" t="s">
        <v>957</v>
      </c>
      <c r="C224" s="525" t="s">
        <v>909</v>
      </c>
    </row>
    <row r="225" spans="1:3" ht="12.75">
      <c r="A225" s="563"/>
      <c r="B225" s="564"/>
      <c r="C225" s="565"/>
    </row>
    <row r="226" spans="1:3" ht="12.75">
      <c r="A226" s="563"/>
      <c r="B226" s="565"/>
      <c r="C226" s="566"/>
    </row>
    <row r="227" spans="1:3" ht="12.75">
      <c r="A227" s="563"/>
      <c r="B227" s="565"/>
      <c r="C227" s="566"/>
    </row>
    <row r="228" spans="1:3" ht="12.75">
      <c r="A228" s="563"/>
      <c r="B228" s="567"/>
      <c r="C228" s="566"/>
    </row>
    <row r="229" spans="1:3" ht="12.75">
      <c r="A229" s="949"/>
      <c r="B229" s="568"/>
      <c r="C229" s="566"/>
    </row>
    <row r="230" spans="1:3" ht="12.75">
      <c r="A230" s="949"/>
      <c r="B230" s="568"/>
      <c r="C230" s="566"/>
    </row>
    <row r="231" spans="1:3" ht="12.75">
      <c r="A231" s="949"/>
      <c r="B231" s="568"/>
      <c r="C231" s="566"/>
    </row>
    <row r="232" spans="1:3" ht="12.75">
      <c r="A232" s="949"/>
      <c r="B232" s="568"/>
      <c r="C232" s="569"/>
    </row>
    <row r="233" spans="1:3" ht="40.5" customHeight="1">
      <c r="A233" s="949"/>
      <c r="B233" s="568"/>
      <c r="C233" s="566"/>
    </row>
    <row r="234" spans="1:3" ht="24" customHeight="1">
      <c r="A234" s="949"/>
      <c r="B234" s="568"/>
      <c r="C234" s="566"/>
    </row>
    <row r="235" spans="1:3" ht="12.75">
      <c r="A235" s="949"/>
      <c r="B235" s="568"/>
      <c r="C235" s="566"/>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09:C109"/>
    <mergeCell ref="A110:C110"/>
    <mergeCell ref="A111:C111"/>
    <mergeCell ref="B112:C112"/>
    <mergeCell ref="B113:C113"/>
    <mergeCell ref="B114:C114"/>
    <mergeCell ref="A96:C96"/>
    <mergeCell ref="A104:C104"/>
    <mergeCell ref="B105:C105"/>
    <mergeCell ref="A106:C106"/>
    <mergeCell ref="B107:C107"/>
    <mergeCell ref="B108:C108"/>
    <mergeCell ref="B90:C90"/>
    <mergeCell ref="B91:C91"/>
    <mergeCell ref="B92:C92"/>
    <mergeCell ref="B93:C93"/>
    <mergeCell ref="B94:C94"/>
    <mergeCell ref="A95:C95"/>
    <mergeCell ref="B84:C84"/>
    <mergeCell ref="B85:C85"/>
    <mergeCell ref="B86:C86"/>
    <mergeCell ref="A87:C87"/>
    <mergeCell ref="B88:C88"/>
    <mergeCell ref="B89:C89"/>
    <mergeCell ref="B78:C78"/>
    <mergeCell ref="A79:C79"/>
    <mergeCell ref="B80:C80"/>
    <mergeCell ref="B81:C81"/>
    <mergeCell ref="B82:C82"/>
    <mergeCell ref="B83:C83"/>
    <mergeCell ref="B72:C72"/>
    <mergeCell ref="B73:C73"/>
    <mergeCell ref="B74:C74"/>
    <mergeCell ref="A75:C75"/>
    <mergeCell ref="B76:C76"/>
    <mergeCell ref="B77:C77"/>
    <mergeCell ref="A66:C66"/>
    <mergeCell ref="B67:C67"/>
    <mergeCell ref="B68:C68"/>
    <mergeCell ref="B69:C69"/>
    <mergeCell ref="B70:C70"/>
    <mergeCell ref="B71:C71"/>
    <mergeCell ref="B60:C60"/>
    <mergeCell ref="B61:C61"/>
    <mergeCell ref="B62:C62"/>
    <mergeCell ref="B63:C63"/>
    <mergeCell ref="A64:C64"/>
    <mergeCell ref="B65:C65"/>
    <mergeCell ref="A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A45:C45"/>
    <mergeCell ref="B46:C46"/>
    <mergeCell ref="A47:C47"/>
    <mergeCell ref="B37:C37"/>
    <mergeCell ref="B38:C38"/>
    <mergeCell ref="B40:C40"/>
    <mergeCell ref="A41:C41"/>
    <mergeCell ref="B35:C35"/>
    <mergeCell ref="B33:C33"/>
    <mergeCell ref="B36:C36"/>
    <mergeCell ref="B39:C39"/>
    <mergeCell ref="B25:C25"/>
    <mergeCell ref="A26:C26"/>
    <mergeCell ref="B27:C27"/>
    <mergeCell ref="A28:C28"/>
    <mergeCell ref="B29:C29"/>
    <mergeCell ref="B30:C30"/>
    <mergeCell ref="B22:C22"/>
    <mergeCell ref="B23:C23"/>
    <mergeCell ref="B24:C24"/>
    <mergeCell ref="B16:C16"/>
    <mergeCell ref="B17:C17"/>
    <mergeCell ref="B18:C18"/>
    <mergeCell ref="B31:C31"/>
    <mergeCell ref="B32:C32"/>
    <mergeCell ref="B34:C34"/>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25">
    <cfRule type="duplicateValues" dxfId="7" priority="5"/>
    <cfRule type="duplicateValues" dxfId="6" priority="6"/>
  </conditionalFormatting>
  <conditionalFormatting sqref="B225">
    <cfRule type="duplicateValues" dxfId="5" priority="7"/>
  </conditionalFormatting>
  <conditionalFormatting sqref="B225">
    <cfRule type="duplicateValues" dxfId="4" priority="8"/>
  </conditionalFormatting>
  <conditionalFormatting sqref="B213">
    <cfRule type="duplicateValues" dxfId="3" priority="1"/>
    <cfRule type="duplicateValues" dxfId="2" priority="2"/>
  </conditionalFormatting>
  <conditionalFormatting sqref="B213">
    <cfRule type="duplicateValues" dxfId="1" priority="3"/>
  </conditionalFormatting>
  <conditionalFormatting sqref="B213">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5"/>
  <sheetViews>
    <sheetView topLeftCell="A16" zoomScale="70" zoomScaleNormal="70" workbookViewId="0">
      <selection activeCell="G31" sqref="G31"/>
    </sheetView>
  </sheetViews>
  <sheetFormatPr defaultRowHeight="15"/>
  <cols>
    <col min="2" max="2" width="66.5703125" customWidth="1"/>
    <col min="3" max="8" width="17.85546875" customWidth="1"/>
  </cols>
  <sheetData>
    <row r="1" spans="1:8" ht="15.75">
      <c r="A1" s="16" t="s">
        <v>108</v>
      </c>
      <c r="B1" s="287" t="str">
        <f>Info!C2</f>
        <v>სს "ხალიკ ბანკი საქართველო"</v>
      </c>
      <c r="C1" s="15"/>
      <c r="D1" s="205"/>
      <c r="E1" s="205"/>
      <c r="F1" s="205"/>
      <c r="G1" s="205"/>
    </row>
    <row r="2" spans="1:8" ht="15.75">
      <c r="A2" s="16" t="s">
        <v>109</v>
      </c>
      <c r="B2" s="303">
        <f>'1. key ratios'!B2</f>
        <v>45016</v>
      </c>
      <c r="C2" s="28"/>
      <c r="D2" s="17"/>
      <c r="E2" s="17"/>
      <c r="F2" s="17"/>
      <c r="G2" s="17"/>
      <c r="H2" s="1"/>
    </row>
    <row r="3" spans="1:8" ht="15.75">
      <c r="A3" s="16"/>
      <c r="B3" s="15"/>
      <c r="C3" s="28"/>
      <c r="D3" s="17"/>
      <c r="E3" s="17"/>
      <c r="F3" s="17"/>
      <c r="G3" s="17"/>
      <c r="H3" s="1"/>
    </row>
    <row r="4" spans="1:8">
      <c r="A4" s="794" t="s">
        <v>25</v>
      </c>
      <c r="B4" s="792" t="s">
        <v>166</v>
      </c>
      <c r="C4" s="787" t="s">
        <v>114</v>
      </c>
      <c r="D4" s="787"/>
      <c r="E4" s="787"/>
      <c r="F4" s="787" t="s">
        <v>115</v>
      </c>
      <c r="G4" s="787"/>
      <c r="H4" s="788"/>
    </row>
    <row r="5" spans="1:8" ht="15.6" customHeight="1">
      <c r="A5" s="795"/>
      <c r="B5" s="793"/>
      <c r="C5" s="396" t="s">
        <v>26</v>
      </c>
      <c r="D5" s="396" t="s">
        <v>88</v>
      </c>
      <c r="E5" s="396" t="s">
        <v>66</v>
      </c>
      <c r="F5" s="396" t="s">
        <v>26</v>
      </c>
      <c r="G5" s="396" t="s">
        <v>88</v>
      </c>
      <c r="H5" s="396" t="s">
        <v>66</v>
      </c>
    </row>
    <row r="6" spans="1:8">
      <c r="A6" s="423">
        <v>1</v>
      </c>
      <c r="B6" s="397" t="s">
        <v>776</v>
      </c>
      <c r="C6" s="588">
        <f>SUM(C7:C12)</f>
        <v>8909275.2000000048</v>
      </c>
      <c r="D6" s="588">
        <f>SUM(D7:D12)</f>
        <v>7727536.5099999979</v>
      </c>
      <c r="E6" s="587">
        <f>C6+D6</f>
        <v>16636811.710000003</v>
      </c>
      <c r="F6" s="588">
        <f>SUM(F7:F12)</f>
        <v>8687393.2599999979</v>
      </c>
      <c r="G6" s="588">
        <f>SUM(G7:G12)</f>
        <v>8315329.8200000003</v>
      </c>
      <c r="H6" s="587">
        <f>F6+G6</f>
        <v>17002723.079999998</v>
      </c>
    </row>
    <row r="7" spans="1:8">
      <c r="A7" s="423">
        <v>1.1000000000000001</v>
      </c>
      <c r="B7" s="398" t="s">
        <v>730</v>
      </c>
      <c r="C7" s="588">
        <v>0</v>
      </c>
      <c r="D7" s="588">
        <v>0</v>
      </c>
      <c r="E7" s="587">
        <f t="shared" ref="E7:E45" si="0">C7+D7</f>
        <v>0</v>
      </c>
      <c r="F7" s="588">
        <v>0</v>
      </c>
      <c r="G7" s="588">
        <v>0</v>
      </c>
      <c r="H7" s="587">
        <f t="shared" ref="H7:H45" si="1">F7+G7</f>
        <v>0</v>
      </c>
    </row>
    <row r="8" spans="1:8" ht="21">
      <c r="A8" s="423">
        <v>1.2</v>
      </c>
      <c r="B8" s="398" t="s">
        <v>777</v>
      </c>
      <c r="C8" s="588">
        <v>0</v>
      </c>
      <c r="D8" s="588">
        <v>0</v>
      </c>
      <c r="E8" s="587">
        <f t="shared" si="0"/>
        <v>0</v>
      </c>
      <c r="F8" s="588">
        <v>0</v>
      </c>
      <c r="G8" s="588">
        <v>0</v>
      </c>
      <c r="H8" s="587">
        <f t="shared" si="1"/>
        <v>0</v>
      </c>
    </row>
    <row r="9" spans="1:8" ht="21.6" customHeight="1">
      <c r="A9" s="423">
        <v>1.3</v>
      </c>
      <c r="B9" s="392" t="s">
        <v>778</v>
      </c>
      <c r="C9" s="588">
        <v>0</v>
      </c>
      <c r="D9" s="588">
        <v>0</v>
      </c>
      <c r="E9" s="587">
        <f t="shared" si="0"/>
        <v>0</v>
      </c>
      <c r="F9" s="588">
        <v>0</v>
      </c>
      <c r="G9" s="588">
        <v>0</v>
      </c>
      <c r="H9" s="587">
        <f t="shared" si="1"/>
        <v>0</v>
      </c>
    </row>
    <row r="10" spans="1:8" ht="21">
      <c r="A10" s="423">
        <v>1.4</v>
      </c>
      <c r="B10" s="392" t="s">
        <v>734</v>
      </c>
      <c r="C10" s="588">
        <v>0</v>
      </c>
      <c r="D10" s="588">
        <v>0</v>
      </c>
      <c r="E10" s="587">
        <f t="shared" si="0"/>
        <v>0</v>
      </c>
      <c r="F10" s="588">
        <v>0</v>
      </c>
      <c r="G10" s="588">
        <v>0</v>
      </c>
      <c r="H10" s="587">
        <f t="shared" si="1"/>
        <v>0</v>
      </c>
    </row>
    <row r="11" spans="1:8">
      <c r="A11" s="423">
        <v>1.5</v>
      </c>
      <c r="B11" s="392" t="s">
        <v>737</v>
      </c>
      <c r="C11" s="588">
        <v>8909275.2000000048</v>
      </c>
      <c r="D11" s="588">
        <v>7727536.5099999979</v>
      </c>
      <c r="E11" s="587">
        <f t="shared" si="0"/>
        <v>16636811.710000003</v>
      </c>
      <c r="F11" s="588">
        <v>8687393.2599999979</v>
      </c>
      <c r="G11" s="588">
        <v>8315329.8200000003</v>
      </c>
      <c r="H11" s="587">
        <f t="shared" si="1"/>
        <v>17002723.079999998</v>
      </c>
    </row>
    <row r="12" spans="1:8">
      <c r="A12" s="423">
        <v>1.6</v>
      </c>
      <c r="B12" s="399" t="s">
        <v>99</v>
      </c>
      <c r="C12" s="588">
        <v>0</v>
      </c>
      <c r="D12" s="588">
        <v>0</v>
      </c>
      <c r="E12" s="587">
        <f t="shared" si="0"/>
        <v>0</v>
      </c>
      <c r="F12" s="588">
        <v>0</v>
      </c>
      <c r="G12" s="588">
        <v>0</v>
      </c>
      <c r="H12" s="587">
        <f t="shared" si="1"/>
        <v>0</v>
      </c>
    </row>
    <row r="13" spans="1:8">
      <c r="A13" s="423">
        <v>2</v>
      </c>
      <c r="B13" s="400" t="s">
        <v>779</v>
      </c>
      <c r="C13" s="588">
        <f>SUM(C14:C17)</f>
        <v>-3692638.5899999994</v>
      </c>
      <c r="D13" s="588">
        <f>SUM(D14:D17)</f>
        <v>-4051471.4999999995</v>
      </c>
      <c r="E13" s="587">
        <f t="shared" si="0"/>
        <v>-7744110.0899999989</v>
      </c>
      <c r="F13" s="588">
        <f>SUM(F14:F17)</f>
        <v>-4764391.68</v>
      </c>
      <c r="G13" s="588">
        <f>SUM(G14:G17)</f>
        <v>-3659867.660000002</v>
      </c>
      <c r="H13" s="587">
        <f t="shared" si="1"/>
        <v>-8424259.3400000017</v>
      </c>
    </row>
    <row r="14" spans="1:8">
      <c r="A14" s="423">
        <v>2.1</v>
      </c>
      <c r="B14" s="392" t="s">
        <v>780</v>
      </c>
      <c r="C14" s="588">
        <v>0</v>
      </c>
      <c r="D14" s="588">
        <v>0</v>
      </c>
      <c r="E14" s="587">
        <f t="shared" si="0"/>
        <v>0</v>
      </c>
      <c r="F14" s="588">
        <v>0</v>
      </c>
      <c r="G14" s="588">
        <v>0</v>
      </c>
      <c r="H14" s="587">
        <f t="shared" si="1"/>
        <v>0</v>
      </c>
    </row>
    <row r="15" spans="1:8" ht="24.6" customHeight="1">
      <c r="A15" s="423">
        <v>2.2000000000000002</v>
      </c>
      <c r="B15" s="392" t="s">
        <v>781</v>
      </c>
      <c r="C15" s="588">
        <v>0</v>
      </c>
      <c r="D15" s="588">
        <v>0</v>
      </c>
      <c r="E15" s="587">
        <f t="shared" si="0"/>
        <v>0</v>
      </c>
      <c r="F15" s="588">
        <v>0</v>
      </c>
      <c r="G15" s="588">
        <v>0</v>
      </c>
      <c r="H15" s="587">
        <f t="shared" si="1"/>
        <v>0</v>
      </c>
    </row>
    <row r="16" spans="1:8" ht="20.45" customHeight="1">
      <c r="A16" s="423">
        <v>2.2999999999999998</v>
      </c>
      <c r="B16" s="392" t="s">
        <v>782</v>
      </c>
      <c r="C16" s="588">
        <v>-3692638.5899999994</v>
      </c>
      <c r="D16" s="588">
        <v>-4051471.4999999995</v>
      </c>
      <c r="E16" s="587">
        <f t="shared" si="0"/>
        <v>-7744110.0899999989</v>
      </c>
      <c r="F16" s="588">
        <v>-4764391.68</v>
      </c>
      <c r="G16" s="588">
        <v>-3659867.660000002</v>
      </c>
      <c r="H16" s="587">
        <f t="shared" si="1"/>
        <v>-8424259.3400000017</v>
      </c>
    </row>
    <row r="17" spans="1:8">
      <c r="A17" s="423">
        <v>2.4</v>
      </c>
      <c r="B17" s="392" t="s">
        <v>783</v>
      </c>
      <c r="C17" s="588">
        <v>0</v>
      </c>
      <c r="D17" s="588">
        <v>0</v>
      </c>
      <c r="E17" s="587">
        <f t="shared" si="0"/>
        <v>0</v>
      </c>
      <c r="F17" s="588">
        <v>0</v>
      </c>
      <c r="G17" s="588">
        <v>0</v>
      </c>
      <c r="H17" s="587">
        <f t="shared" si="1"/>
        <v>0</v>
      </c>
    </row>
    <row r="18" spans="1:8">
      <c r="A18" s="423">
        <v>3</v>
      </c>
      <c r="B18" s="400" t="s">
        <v>784</v>
      </c>
      <c r="C18" s="588">
        <v>0</v>
      </c>
      <c r="D18" s="588">
        <v>0</v>
      </c>
      <c r="E18" s="587">
        <f t="shared" si="0"/>
        <v>0</v>
      </c>
      <c r="F18" s="588">
        <v>0</v>
      </c>
      <c r="G18" s="588">
        <v>0</v>
      </c>
      <c r="H18" s="587">
        <f t="shared" si="1"/>
        <v>0</v>
      </c>
    </row>
    <row r="19" spans="1:8">
      <c r="A19" s="423">
        <v>4</v>
      </c>
      <c r="B19" s="400" t="s">
        <v>785</v>
      </c>
      <c r="C19" s="588">
        <v>267070.87999999995</v>
      </c>
      <c r="D19" s="588">
        <v>275681.18</v>
      </c>
      <c r="E19" s="587">
        <f t="shared" si="0"/>
        <v>542752.05999999994</v>
      </c>
      <c r="F19" s="588">
        <v>230795.69</v>
      </c>
      <c r="G19" s="588">
        <v>352359.06000000011</v>
      </c>
      <c r="H19" s="587">
        <f t="shared" si="1"/>
        <v>583154.75000000012</v>
      </c>
    </row>
    <row r="20" spans="1:8">
      <c r="A20" s="423">
        <v>5</v>
      </c>
      <c r="B20" s="400" t="s">
        <v>786</v>
      </c>
      <c r="C20" s="588">
        <v>-154592.65000000002</v>
      </c>
      <c r="D20" s="588">
        <v>-457560.15</v>
      </c>
      <c r="E20" s="587">
        <f t="shared" si="0"/>
        <v>-612152.80000000005</v>
      </c>
      <c r="F20" s="588">
        <v>-159973.85</v>
      </c>
      <c r="G20" s="588">
        <v>-376570.94000000006</v>
      </c>
      <c r="H20" s="587">
        <f t="shared" si="1"/>
        <v>-536544.79</v>
      </c>
    </row>
    <row r="21" spans="1:8" ht="38.450000000000003" customHeight="1">
      <c r="A21" s="423">
        <v>6</v>
      </c>
      <c r="B21" s="400" t="s">
        <v>787</v>
      </c>
      <c r="C21" s="588">
        <v>0</v>
      </c>
      <c r="D21" s="588">
        <v>0</v>
      </c>
      <c r="E21" s="587">
        <f t="shared" si="0"/>
        <v>0</v>
      </c>
      <c r="F21" s="588">
        <v>0</v>
      </c>
      <c r="G21" s="588">
        <v>0</v>
      </c>
      <c r="H21" s="587">
        <f t="shared" si="1"/>
        <v>0</v>
      </c>
    </row>
    <row r="22" spans="1:8" ht="27.6" customHeight="1">
      <c r="A22" s="423">
        <v>7</v>
      </c>
      <c r="B22" s="400" t="s">
        <v>788</v>
      </c>
      <c r="C22" s="588">
        <v>31230</v>
      </c>
      <c r="D22" s="588">
        <v>0</v>
      </c>
      <c r="E22" s="587">
        <f t="shared" si="0"/>
        <v>31230</v>
      </c>
      <c r="F22" s="588">
        <v>657094.68999999994</v>
      </c>
      <c r="G22" s="588">
        <v>0</v>
      </c>
      <c r="H22" s="587">
        <f t="shared" si="1"/>
        <v>657094.68999999994</v>
      </c>
    </row>
    <row r="23" spans="1:8" ht="36.950000000000003" customHeight="1">
      <c r="A23" s="423">
        <v>8</v>
      </c>
      <c r="B23" s="401" t="s">
        <v>789</v>
      </c>
      <c r="C23" s="588">
        <v>0</v>
      </c>
      <c r="D23" s="588">
        <v>0</v>
      </c>
      <c r="E23" s="587">
        <f t="shared" si="0"/>
        <v>0</v>
      </c>
      <c r="F23" s="588">
        <v>0</v>
      </c>
      <c r="G23" s="588">
        <v>0</v>
      </c>
      <c r="H23" s="587">
        <f t="shared" si="1"/>
        <v>0</v>
      </c>
    </row>
    <row r="24" spans="1:8" ht="34.5" customHeight="1">
      <c r="A24" s="423">
        <v>9</v>
      </c>
      <c r="B24" s="401" t="s">
        <v>790</v>
      </c>
      <c r="C24" s="588">
        <v>0</v>
      </c>
      <c r="D24" s="588">
        <v>0</v>
      </c>
      <c r="E24" s="587">
        <f t="shared" si="0"/>
        <v>0</v>
      </c>
      <c r="F24" s="588">
        <v>0</v>
      </c>
      <c r="G24" s="588">
        <v>0</v>
      </c>
      <c r="H24" s="587">
        <f t="shared" si="1"/>
        <v>0</v>
      </c>
    </row>
    <row r="25" spans="1:8">
      <c r="A25" s="423">
        <v>10</v>
      </c>
      <c r="B25" s="400" t="s">
        <v>791</v>
      </c>
      <c r="C25" s="588">
        <v>2163203.2900000005</v>
      </c>
      <c r="D25" s="588">
        <v>0</v>
      </c>
      <c r="E25" s="587">
        <f t="shared" si="0"/>
        <v>2163203.2900000005</v>
      </c>
      <c r="F25" s="588">
        <v>88203.460000000894</v>
      </c>
      <c r="G25" s="588">
        <v>0</v>
      </c>
      <c r="H25" s="587">
        <f t="shared" si="1"/>
        <v>88203.460000000894</v>
      </c>
    </row>
    <row r="26" spans="1:8" ht="27" customHeight="1">
      <c r="A26" s="423">
        <v>11</v>
      </c>
      <c r="B26" s="402" t="s">
        <v>792</v>
      </c>
      <c r="C26" s="588">
        <v>0</v>
      </c>
      <c r="D26" s="588">
        <v>0</v>
      </c>
      <c r="E26" s="587">
        <f t="shared" si="0"/>
        <v>0</v>
      </c>
      <c r="F26" s="588">
        <v>0</v>
      </c>
      <c r="G26" s="588">
        <v>0</v>
      </c>
      <c r="H26" s="587">
        <f t="shared" si="1"/>
        <v>0</v>
      </c>
    </row>
    <row r="27" spans="1:8">
      <c r="A27" s="423">
        <v>12</v>
      </c>
      <c r="B27" s="400" t="s">
        <v>793</v>
      </c>
      <c r="C27" s="588">
        <v>412381.57999999996</v>
      </c>
      <c r="D27" s="588">
        <v>0</v>
      </c>
      <c r="E27" s="587">
        <f t="shared" si="0"/>
        <v>412381.57999999996</v>
      </c>
      <c r="F27" s="588">
        <v>110930.65000000001</v>
      </c>
      <c r="G27" s="588">
        <v>0</v>
      </c>
      <c r="H27" s="587">
        <f t="shared" si="1"/>
        <v>110930.65000000001</v>
      </c>
    </row>
    <row r="28" spans="1:8">
      <c r="A28" s="423">
        <v>13</v>
      </c>
      <c r="B28" s="403" t="s">
        <v>794</v>
      </c>
      <c r="C28" s="588">
        <v>-950620.5</v>
      </c>
      <c r="D28" s="588">
        <v>0</v>
      </c>
      <c r="E28" s="587">
        <f t="shared" si="0"/>
        <v>-950620.5</v>
      </c>
      <c r="F28" s="588">
        <v>-1062381.7899999998</v>
      </c>
      <c r="G28" s="588">
        <v>-6910.8499999999995</v>
      </c>
      <c r="H28" s="587">
        <f t="shared" si="1"/>
        <v>-1069292.6399999999</v>
      </c>
    </row>
    <row r="29" spans="1:8">
      <c r="A29" s="423">
        <v>14</v>
      </c>
      <c r="B29" s="404" t="s">
        <v>795</v>
      </c>
      <c r="C29" s="588">
        <f>SUM(C30:C31)</f>
        <v>-3669642.35</v>
      </c>
      <c r="D29" s="588">
        <f>SUM(D30:D31)</f>
        <v>0</v>
      </c>
      <c r="E29" s="587">
        <f t="shared" si="0"/>
        <v>-3669642.35</v>
      </c>
      <c r="F29" s="588">
        <f>SUM(F30:F31)</f>
        <v>-3450126.85</v>
      </c>
      <c r="G29" s="588">
        <f>SUM(G30:G31)</f>
        <v>0</v>
      </c>
      <c r="H29" s="587">
        <f t="shared" si="1"/>
        <v>-3450126.85</v>
      </c>
    </row>
    <row r="30" spans="1:8">
      <c r="A30" s="423">
        <v>14.1</v>
      </c>
      <c r="B30" s="377" t="s">
        <v>796</v>
      </c>
      <c r="C30" s="588">
        <v>-3376546.2800000003</v>
      </c>
      <c r="D30" s="588">
        <v>0</v>
      </c>
      <c r="E30" s="587">
        <f t="shared" si="0"/>
        <v>-3376546.2800000003</v>
      </c>
      <c r="F30" s="588">
        <v>-3152904.3200000003</v>
      </c>
      <c r="G30" s="588">
        <v>0</v>
      </c>
      <c r="H30" s="587">
        <f t="shared" si="1"/>
        <v>-3152904.3200000003</v>
      </c>
    </row>
    <row r="31" spans="1:8">
      <c r="A31" s="423">
        <v>14.2</v>
      </c>
      <c r="B31" s="377" t="s">
        <v>797</v>
      </c>
      <c r="C31" s="588">
        <v>-293096.07</v>
      </c>
      <c r="D31" s="588">
        <v>0</v>
      </c>
      <c r="E31" s="587">
        <f t="shared" si="0"/>
        <v>-293096.07</v>
      </c>
      <c r="F31" s="588">
        <v>-297222.52999999991</v>
      </c>
      <c r="G31" s="588">
        <v>0</v>
      </c>
      <c r="H31" s="587">
        <f t="shared" si="1"/>
        <v>-297222.52999999991</v>
      </c>
    </row>
    <row r="32" spans="1:8">
      <c r="A32" s="423">
        <v>15</v>
      </c>
      <c r="B32" s="405" t="s">
        <v>798</v>
      </c>
      <c r="C32" s="588">
        <v>-687132.79</v>
      </c>
      <c r="D32" s="588">
        <v>0</v>
      </c>
      <c r="E32" s="587">
        <f t="shared" si="0"/>
        <v>-687132.79</v>
      </c>
      <c r="F32" s="588">
        <v>-649257.7699999999</v>
      </c>
      <c r="G32" s="588">
        <v>0</v>
      </c>
      <c r="H32" s="587">
        <f t="shared" si="1"/>
        <v>-649257.7699999999</v>
      </c>
    </row>
    <row r="33" spans="1:8" ht="22.5" customHeight="1">
      <c r="A33" s="423">
        <v>16</v>
      </c>
      <c r="B33" s="373" t="s">
        <v>799</v>
      </c>
      <c r="C33" s="588">
        <v>0</v>
      </c>
      <c r="D33" s="588">
        <v>0</v>
      </c>
      <c r="E33" s="587">
        <f t="shared" si="0"/>
        <v>0</v>
      </c>
      <c r="F33" s="588">
        <v>0</v>
      </c>
      <c r="G33" s="588">
        <v>0</v>
      </c>
      <c r="H33" s="587">
        <f t="shared" si="1"/>
        <v>0</v>
      </c>
    </row>
    <row r="34" spans="1:8">
      <c r="A34" s="423">
        <v>17</v>
      </c>
      <c r="B34" s="400" t="s">
        <v>800</v>
      </c>
      <c r="C34" s="588">
        <f>SUM(C35:C36)</f>
        <v>412233.7200000002</v>
      </c>
      <c r="D34" s="588">
        <f>SUM(D35:D36)</f>
        <v>0</v>
      </c>
      <c r="E34" s="587">
        <f t="shared" si="0"/>
        <v>412233.7200000002</v>
      </c>
      <c r="F34" s="588">
        <f>SUM(F35:F36)</f>
        <v>71019.920000000013</v>
      </c>
      <c r="G34" s="588">
        <f>SUM(G35:G36)</f>
        <v>-3.03</v>
      </c>
      <c r="H34" s="587">
        <f t="shared" si="1"/>
        <v>71016.890000000014</v>
      </c>
    </row>
    <row r="35" spans="1:8">
      <c r="A35" s="423">
        <v>17.100000000000001</v>
      </c>
      <c r="B35" s="406" t="s">
        <v>801</v>
      </c>
      <c r="C35" s="588">
        <v>-2207.6599999999744</v>
      </c>
      <c r="D35" s="588">
        <v>0</v>
      </c>
      <c r="E35" s="587">
        <f t="shared" si="0"/>
        <v>-2207.6599999999744</v>
      </c>
      <c r="F35" s="588">
        <v>94171.77</v>
      </c>
      <c r="G35" s="588">
        <v>0</v>
      </c>
      <c r="H35" s="587">
        <f t="shared" si="1"/>
        <v>94171.77</v>
      </c>
    </row>
    <row r="36" spans="1:8">
      <c r="A36" s="423">
        <v>17.2</v>
      </c>
      <c r="B36" s="377" t="s">
        <v>802</v>
      </c>
      <c r="C36" s="588">
        <v>414441.38000000018</v>
      </c>
      <c r="D36" s="588">
        <v>0</v>
      </c>
      <c r="E36" s="587">
        <f t="shared" si="0"/>
        <v>414441.38000000018</v>
      </c>
      <c r="F36" s="588">
        <v>-23151.849999999995</v>
      </c>
      <c r="G36" s="588">
        <v>-3.03</v>
      </c>
      <c r="H36" s="587">
        <f t="shared" si="1"/>
        <v>-23154.879999999994</v>
      </c>
    </row>
    <row r="37" spans="1:8" ht="41.45" customHeight="1">
      <c r="A37" s="423">
        <v>18</v>
      </c>
      <c r="B37" s="407" t="s">
        <v>803</v>
      </c>
      <c r="C37" s="588">
        <f>SUM(C38:C39)</f>
        <v>442513.5899999995</v>
      </c>
      <c r="D37" s="588">
        <f>SUM(D38:D39)</f>
        <v>655529.21999999986</v>
      </c>
      <c r="E37" s="587">
        <f t="shared" si="0"/>
        <v>1098042.8099999994</v>
      </c>
      <c r="F37" s="588">
        <f>SUM(F38:F39)</f>
        <v>-138411.88999999984</v>
      </c>
      <c r="G37" s="621">
        <f>SUM(G38:G39)</f>
        <v>1114118.1399999997</v>
      </c>
      <c r="H37" s="587">
        <f t="shared" si="1"/>
        <v>975706.24999999977</v>
      </c>
    </row>
    <row r="38" spans="1:8" ht="21">
      <c r="A38" s="423">
        <v>18.100000000000001</v>
      </c>
      <c r="B38" s="392" t="s">
        <v>804</v>
      </c>
      <c r="C38" s="588">
        <v>0</v>
      </c>
      <c r="D38" s="588">
        <v>0</v>
      </c>
      <c r="E38" s="587">
        <f t="shared" si="0"/>
        <v>0</v>
      </c>
      <c r="F38" s="588">
        <v>0</v>
      </c>
      <c r="G38" s="588">
        <v>0</v>
      </c>
      <c r="H38" s="587">
        <f t="shared" si="1"/>
        <v>0</v>
      </c>
    </row>
    <row r="39" spans="1:8">
      <c r="A39" s="423">
        <v>18.2</v>
      </c>
      <c r="B39" s="392" t="s">
        <v>805</v>
      </c>
      <c r="C39" s="588">
        <v>442513.5899999995</v>
      </c>
      <c r="D39" s="588">
        <v>655529.21999999986</v>
      </c>
      <c r="E39" s="587">
        <f t="shared" si="0"/>
        <v>1098042.8099999994</v>
      </c>
      <c r="F39" s="588">
        <v>-138411.88999999984</v>
      </c>
      <c r="G39" s="588">
        <v>1114118.1399999997</v>
      </c>
      <c r="H39" s="587">
        <f t="shared" si="1"/>
        <v>975706.24999999977</v>
      </c>
    </row>
    <row r="40" spans="1:8" ht="24.6" customHeight="1">
      <c r="A40" s="423">
        <v>19</v>
      </c>
      <c r="B40" s="407" t="s">
        <v>806</v>
      </c>
      <c r="C40" s="588">
        <v>0</v>
      </c>
      <c r="D40" s="588">
        <v>0</v>
      </c>
      <c r="E40" s="587">
        <f t="shared" si="0"/>
        <v>0</v>
      </c>
      <c r="F40" s="588">
        <v>0</v>
      </c>
      <c r="G40" s="588">
        <v>0</v>
      </c>
      <c r="H40" s="587">
        <f t="shared" si="1"/>
        <v>0</v>
      </c>
    </row>
    <row r="41" spans="1:8" ht="24.95" customHeight="1">
      <c r="A41" s="423">
        <v>20</v>
      </c>
      <c r="B41" s="407" t="s">
        <v>807</v>
      </c>
      <c r="C41" s="588">
        <v>0</v>
      </c>
      <c r="D41" s="588">
        <v>0</v>
      </c>
      <c r="E41" s="587">
        <f t="shared" si="0"/>
        <v>0</v>
      </c>
      <c r="F41" s="588">
        <v>0</v>
      </c>
      <c r="G41" s="588">
        <v>0</v>
      </c>
      <c r="H41" s="587">
        <f t="shared" si="1"/>
        <v>0</v>
      </c>
    </row>
    <row r="42" spans="1:8" ht="33" customHeight="1">
      <c r="A42" s="423">
        <v>21</v>
      </c>
      <c r="B42" s="408" t="s">
        <v>808</v>
      </c>
      <c r="C42" s="588">
        <v>0</v>
      </c>
      <c r="D42" s="588">
        <v>0</v>
      </c>
      <c r="E42" s="587">
        <f t="shared" si="0"/>
        <v>0</v>
      </c>
      <c r="F42" s="588">
        <v>0</v>
      </c>
      <c r="G42" s="588">
        <v>0</v>
      </c>
      <c r="H42" s="587">
        <f t="shared" si="1"/>
        <v>0</v>
      </c>
    </row>
    <row r="43" spans="1:8">
      <c r="A43" s="423">
        <v>22</v>
      </c>
      <c r="B43" s="409" t="s">
        <v>809</v>
      </c>
      <c r="C43" s="588">
        <f>SUM(C6,C13,C18,C19,C20,C21,C22,C23,C24,C25,C26,C27,C28,C29,C32,C33,C34,C37,C40,C41,C42)</f>
        <v>3483281.3800000041</v>
      </c>
      <c r="D43" s="588">
        <f>SUM(D6,D13,D18,D19,D20,D21,D22,D23,D24,D25,D26,D27,D28,D29,D32,D33,D34,D37,D40,D41,D42)</f>
        <v>4149715.2599999984</v>
      </c>
      <c r="E43" s="587">
        <f t="shared" si="0"/>
        <v>7632996.6400000025</v>
      </c>
      <c r="F43" s="588">
        <f>SUM(F6,F13,F18,F19,F20,F21,F22,F23,F24,F25,F26,F27,F28,F29,F32,F33,F34,F37,F40,F41,F42)</f>
        <v>-379106.16000000108</v>
      </c>
      <c r="G43" s="588">
        <f>SUM(G6,G13,G18,G19,G20,G21,G22,G23,G24,G25,G26,G27,G28,G29,G32,G33,G34,G37,G40,G41,G42)</f>
        <v>5738454.5399999982</v>
      </c>
      <c r="H43" s="587">
        <f t="shared" si="1"/>
        <v>5359348.3799999971</v>
      </c>
    </row>
    <row r="44" spans="1:8">
      <c r="A44" s="423">
        <v>23</v>
      </c>
      <c r="B44" s="409" t="s">
        <v>810</v>
      </c>
      <c r="C44" s="588">
        <v>1243077.19</v>
      </c>
      <c r="D44" s="588">
        <v>0</v>
      </c>
      <c r="E44" s="587">
        <f t="shared" si="0"/>
        <v>1243077.19</v>
      </c>
      <c r="F44" s="588">
        <v>581631</v>
      </c>
      <c r="G44" s="588">
        <v>0</v>
      </c>
      <c r="H44" s="587">
        <f t="shared" si="1"/>
        <v>581631</v>
      </c>
    </row>
    <row r="45" spans="1:8">
      <c r="A45" s="423">
        <v>24</v>
      </c>
      <c r="B45" s="409" t="s">
        <v>811</v>
      </c>
      <c r="C45" s="588">
        <f>C43-C44</f>
        <v>2240204.1900000041</v>
      </c>
      <c r="D45" s="588">
        <f>D43-D44</f>
        <v>4149715.2599999984</v>
      </c>
      <c r="E45" s="587">
        <f t="shared" si="0"/>
        <v>6389919.450000003</v>
      </c>
      <c r="F45" s="588">
        <f>F43-F44</f>
        <v>-960737.16000000108</v>
      </c>
      <c r="G45" s="588">
        <f>G43-G44</f>
        <v>5738454.5399999982</v>
      </c>
      <c r="H45" s="587">
        <f t="shared" si="1"/>
        <v>4777717.3799999971</v>
      </c>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7"/>
  <sheetViews>
    <sheetView zoomScale="70" zoomScaleNormal="70" workbookViewId="0">
      <selection activeCell="B7" sqref="B7"/>
    </sheetView>
  </sheetViews>
  <sheetFormatPr defaultRowHeight="15"/>
  <cols>
    <col min="1" max="1" width="8.7109375" style="420"/>
    <col min="2" max="2" width="87.5703125" bestFit="1" customWidth="1"/>
    <col min="3" max="6" width="12.7109375" customWidth="1"/>
    <col min="7" max="7" width="13.5703125" customWidth="1"/>
    <col min="8" max="8" width="14" customWidth="1"/>
  </cols>
  <sheetData>
    <row r="1" spans="1:9" ht="15.75">
      <c r="A1" s="16" t="s">
        <v>108</v>
      </c>
      <c r="B1" s="287" t="str">
        <f>Info!C2</f>
        <v>სს "ხალიკ ბანკი საქართველო"</v>
      </c>
      <c r="C1" s="15"/>
      <c r="D1" s="205"/>
      <c r="E1" s="205"/>
      <c r="F1" s="205"/>
      <c r="G1" s="205"/>
    </row>
    <row r="2" spans="1:9" ht="15.75">
      <c r="A2" s="16" t="s">
        <v>109</v>
      </c>
      <c r="B2" s="303">
        <f>'1. key ratios'!B2</f>
        <v>45016</v>
      </c>
      <c r="C2" s="28"/>
      <c r="D2" s="17"/>
      <c r="E2" s="17"/>
      <c r="F2" s="17"/>
      <c r="G2" s="17"/>
      <c r="H2" s="1"/>
    </row>
    <row r="3" spans="1:9" ht="15.75">
      <c r="A3" s="16"/>
      <c r="B3" s="15"/>
      <c r="C3" s="28"/>
      <c r="D3" s="17"/>
      <c r="E3" s="17"/>
      <c r="F3" s="17"/>
      <c r="G3" s="17"/>
      <c r="H3" s="1"/>
    </row>
    <row r="4" spans="1:9" ht="15.75">
      <c r="A4" s="784" t="s">
        <v>25</v>
      </c>
      <c r="B4" s="796" t="s">
        <v>151</v>
      </c>
      <c r="C4" s="797" t="s">
        <v>114</v>
      </c>
      <c r="D4" s="797"/>
      <c r="E4" s="797"/>
      <c r="F4" s="797" t="s">
        <v>115</v>
      </c>
      <c r="G4" s="797"/>
      <c r="H4" s="798"/>
    </row>
    <row r="5" spans="1:9">
      <c r="A5" s="784"/>
      <c r="B5" s="796"/>
      <c r="C5" s="396" t="s">
        <v>26</v>
      </c>
      <c r="D5" s="396" t="s">
        <v>88</v>
      </c>
      <c r="E5" s="396" t="s">
        <v>66</v>
      </c>
      <c r="F5" s="396" t="s">
        <v>26</v>
      </c>
      <c r="G5" s="396" t="s">
        <v>88</v>
      </c>
      <c r="H5" s="410" t="s">
        <v>66</v>
      </c>
    </row>
    <row r="6" spans="1:9" ht="15.75">
      <c r="A6" s="411">
        <v>1</v>
      </c>
      <c r="B6" s="412" t="s">
        <v>812</v>
      </c>
      <c r="C6" s="623">
        <v>0</v>
      </c>
      <c r="D6" s="623">
        <v>0</v>
      </c>
      <c r="E6" s="624">
        <f t="shared" ref="E6:E43" si="0">C6+D6</f>
        <v>0</v>
      </c>
      <c r="F6" s="623">
        <v>0</v>
      </c>
      <c r="G6" s="623">
        <v>0</v>
      </c>
      <c r="H6" s="625">
        <f t="shared" ref="H6:H43" si="1">F6+G6</f>
        <v>0</v>
      </c>
      <c r="I6" s="622"/>
    </row>
    <row r="7" spans="1:9" ht="25.5">
      <c r="A7" s="411">
        <v>2</v>
      </c>
      <c r="B7" s="412" t="s">
        <v>177</v>
      </c>
      <c r="C7" s="623">
        <v>0</v>
      </c>
      <c r="D7" s="623">
        <v>0</v>
      </c>
      <c r="E7" s="624">
        <f t="shared" si="0"/>
        <v>0</v>
      </c>
      <c r="F7" s="623">
        <v>0</v>
      </c>
      <c r="G7" s="623">
        <v>0</v>
      </c>
      <c r="H7" s="625">
        <f t="shared" si="1"/>
        <v>0</v>
      </c>
      <c r="I7" s="622"/>
    </row>
    <row r="8" spans="1:9" ht="15.75">
      <c r="A8" s="411">
        <v>3</v>
      </c>
      <c r="B8" s="412" t="s">
        <v>179</v>
      </c>
      <c r="C8" s="623">
        <f>C9+C10</f>
        <v>3899669.3</v>
      </c>
      <c r="D8" s="623">
        <f>D9+D10</f>
        <v>343537680.79000002</v>
      </c>
      <c r="E8" s="624">
        <f t="shared" si="0"/>
        <v>347437350.09000003</v>
      </c>
      <c r="F8" s="623">
        <f>F9+F10</f>
        <v>4739428.12</v>
      </c>
      <c r="G8" s="623">
        <f>G9+G10</f>
        <v>456108494.81999999</v>
      </c>
      <c r="H8" s="625">
        <f t="shared" si="1"/>
        <v>460847922.94</v>
      </c>
      <c r="I8" s="622"/>
    </row>
    <row r="9" spans="1:9" ht="15.75">
      <c r="A9" s="411">
        <v>3.1</v>
      </c>
      <c r="B9" s="413" t="s">
        <v>813</v>
      </c>
      <c r="C9" s="623">
        <v>3899669.3</v>
      </c>
      <c r="D9" s="623">
        <v>343503320.35000002</v>
      </c>
      <c r="E9" s="624">
        <f t="shared" si="0"/>
        <v>347402989.65000004</v>
      </c>
      <c r="F9" s="623">
        <v>4739428.12</v>
      </c>
      <c r="G9" s="623">
        <v>456063769.18000001</v>
      </c>
      <c r="H9" s="625">
        <f t="shared" si="1"/>
        <v>460803197.30000001</v>
      </c>
      <c r="I9" s="622"/>
    </row>
    <row r="10" spans="1:9" ht="15.75">
      <c r="A10" s="411">
        <v>3.2</v>
      </c>
      <c r="B10" s="413" t="s">
        <v>814</v>
      </c>
      <c r="C10" s="623">
        <v>0</v>
      </c>
      <c r="D10" s="623">
        <v>34360.44</v>
      </c>
      <c r="E10" s="624">
        <f t="shared" si="0"/>
        <v>34360.44</v>
      </c>
      <c r="F10" s="623">
        <v>0</v>
      </c>
      <c r="G10" s="623">
        <v>44725.64</v>
      </c>
      <c r="H10" s="625">
        <f t="shared" si="1"/>
        <v>44725.64</v>
      </c>
      <c r="I10" s="622"/>
    </row>
    <row r="11" spans="1:9" ht="25.5">
      <c r="A11" s="411">
        <v>4</v>
      </c>
      <c r="B11" s="412" t="s">
        <v>178</v>
      </c>
      <c r="C11" s="623">
        <f>C12+C13</f>
        <v>0</v>
      </c>
      <c r="D11" s="623">
        <f>D12+D13</f>
        <v>0</v>
      </c>
      <c r="E11" s="624">
        <f t="shared" si="0"/>
        <v>0</v>
      </c>
      <c r="F11" s="623">
        <f>F12+F13</f>
        <v>0</v>
      </c>
      <c r="G11" s="623">
        <f>G12+G13</f>
        <v>0</v>
      </c>
      <c r="H11" s="625">
        <f t="shared" si="1"/>
        <v>0</v>
      </c>
      <c r="I11" s="622"/>
    </row>
    <row r="12" spans="1:9" ht="15.75">
      <c r="A12" s="411">
        <v>4.0999999999999996</v>
      </c>
      <c r="B12" s="413" t="s">
        <v>815</v>
      </c>
      <c r="C12" s="623">
        <v>0</v>
      </c>
      <c r="D12" s="623">
        <v>0</v>
      </c>
      <c r="E12" s="624">
        <f t="shared" si="0"/>
        <v>0</v>
      </c>
      <c r="F12" s="623">
        <v>0</v>
      </c>
      <c r="G12" s="623">
        <v>0</v>
      </c>
      <c r="H12" s="625">
        <f t="shared" si="1"/>
        <v>0</v>
      </c>
      <c r="I12" s="622"/>
    </row>
    <row r="13" spans="1:9" ht="15.75">
      <c r="A13" s="411">
        <v>4.2</v>
      </c>
      <c r="B13" s="413" t="s">
        <v>816</v>
      </c>
      <c r="C13" s="623">
        <v>0</v>
      </c>
      <c r="D13" s="623">
        <v>0</v>
      </c>
      <c r="E13" s="624">
        <f t="shared" si="0"/>
        <v>0</v>
      </c>
      <c r="F13" s="623">
        <v>0</v>
      </c>
      <c r="G13" s="623">
        <v>0</v>
      </c>
      <c r="H13" s="625">
        <f t="shared" si="1"/>
        <v>0</v>
      </c>
      <c r="I13" s="622"/>
    </row>
    <row r="14" spans="1:9" ht="15.75">
      <c r="A14" s="411">
        <v>5</v>
      </c>
      <c r="B14" s="414" t="s">
        <v>817</v>
      </c>
      <c r="C14" s="623">
        <f>C15+C16+C17+C23+C24+C25+C26</f>
        <v>36306146.710000001</v>
      </c>
      <c r="D14" s="623">
        <f>D15+D16+D17+D23+D24+D25+D26</f>
        <v>963445553.95000005</v>
      </c>
      <c r="E14" s="624">
        <f t="shared" si="0"/>
        <v>999751700.66000009</v>
      </c>
      <c r="F14" s="623">
        <f>F15+F16+F17+F23+F24+F25+F26</f>
        <v>33982509.869999997</v>
      </c>
      <c r="G14" s="623">
        <f>G15+G16+G17+G23+G24+G25+G26</f>
        <v>1095547102.5899999</v>
      </c>
      <c r="H14" s="625">
        <f t="shared" si="1"/>
        <v>1129529612.4599998</v>
      </c>
      <c r="I14" s="622"/>
    </row>
    <row r="15" spans="1:9" ht="15.75">
      <c r="A15" s="411">
        <v>5.0999999999999996</v>
      </c>
      <c r="B15" s="415" t="s">
        <v>818</v>
      </c>
      <c r="C15" s="623">
        <v>12135554.710000001</v>
      </c>
      <c r="D15" s="623">
        <v>4808957.82</v>
      </c>
      <c r="E15" s="624">
        <f t="shared" si="0"/>
        <v>16944512.530000001</v>
      </c>
      <c r="F15" s="623">
        <v>3789745.87</v>
      </c>
      <c r="G15" s="623">
        <v>9578341.1699999999</v>
      </c>
      <c r="H15" s="625">
        <f t="shared" si="1"/>
        <v>13368087.039999999</v>
      </c>
      <c r="I15" s="622"/>
    </row>
    <row r="16" spans="1:9" ht="15.75">
      <c r="A16" s="411">
        <v>5.2</v>
      </c>
      <c r="B16" s="415" t="s">
        <v>819</v>
      </c>
      <c r="C16" s="623">
        <v>0</v>
      </c>
      <c r="D16" s="623">
        <v>0</v>
      </c>
      <c r="E16" s="624">
        <f t="shared" si="0"/>
        <v>0</v>
      </c>
      <c r="F16" s="623">
        <v>0</v>
      </c>
      <c r="G16" s="623">
        <v>0</v>
      </c>
      <c r="H16" s="625">
        <f t="shared" si="1"/>
        <v>0</v>
      </c>
      <c r="I16" s="622"/>
    </row>
    <row r="17" spans="1:9" ht="15.75">
      <c r="A17" s="411">
        <v>5.3</v>
      </c>
      <c r="B17" s="415" t="s">
        <v>820</v>
      </c>
      <c r="C17" s="623">
        <f>C18+C19+C20+C21+C22</f>
        <v>24038774</v>
      </c>
      <c r="D17" s="623">
        <f>D18+D19+D20+D21+D22</f>
        <v>939699575.57000005</v>
      </c>
      <c r="E17" s="624">
        <f t="shared" si="0"/>
        <v>963738349.57000005</v>
      </c>
      <c r="F17" s="623">
        <f>F18+F19+F20+F21+F22</f>
        <v>29827086</v>
      </c>
      <c r="G17" s="623">
        <f>G18+G19+G20+G21+G22</f>
        <v>1064579309.3499999</v>
      </c>
      <c r="H17" s="625">
        <f t="shared" si="1"/>
        <v>1094406395.3499999</v>
      </c>
      <c r="I17" s="622"/>
    </row>
    <row r="18" spans="1:9" ht="15.75">
      <c r="A18" s="411" t="s">
        <v>180</v>
      </c>
      <c r="B18" s="416" t="s">
        <v>821</v>
      </c>
      <c r="C18" s="623">
        <v>11721419</v>
      </c>
      <c r="D18" s="623">
        <v>328632565.79000002</v>
      </c>
      <c r="E18" s="624">
        <f t="shared" si="0"/>
        <v>340353984.79000002</v>
      </c>
      <c r="F18" s="623">
        <v>17072200</v>
      </c>
      <c r="G18" s="623">
        <v>348801123.99000001</v>
      </c>
      <c r="H18" s="625">
        <f t="shared" si="1"/>
        <v>365873323.99000001</v>
      </c>
      <c r="I18" s="622"/>
    </row>
    <row r="19" spans="1:9" ht="15.75">
      <c r="A19" s="411" t="s">
        <v>181</v>
      </c>
      <c r="B19" s="417" t="s">
        <v>822</v>
      </c>
      <c r="C19" s="623">
        <v>166091</v>
      </c>
      <c r="D19" s="623">
        <v>374436549.70999998</v>
      </c>
      <c r="E19" s="624">
        <f t="shared" si="0"/>
        <v>374602640.70999998</v>
      </c>
      <c r="F19" s="623">
        <v>141084</v>
      </c>
      <c r="G19" s="623">
        <v>436644562.39999998</v>
      </c>
      <c r="H19" s="625">
        <f t="shared" si="1"/>
        <v>436785646.39999998</v>
      </c>
      <c r="I19" s="622"/>
    </row>
    <row r="20" spans="1:9" ht="15.75">
      <c r="A20" s="411" t="s">
        <v>182</v>
      </c>
      <c r="B20" s="417" t="s">
        <v>823</v>
      </c>
      <c r="C20" s="623">
        <v>0</v>
      </c>
      <c r="D20" s="623">
        <v>1193579.1100000001</v>
      </c>
      <c r="E20" s="624">
        <f t="shared" si="0"/>
        <v>1193579.1100000001</v>
      </c>
      <c r="F20" s="623">
        <v>0</v>
      </c>
      <c r="G20" s="623">
        <v>1918157.15</v>
      </c>
      <c r="H20" s="625">
        <f t="shared" si="1"/>
        <v>1918157.15</v>
      </c>
      <c r="I20" s="622"/>
    </row>
    <row r="21" spans="1:9" ht="15.75">
      <c r="A21" s="411" t="s">
        <v>183</v>
      </c>
      <c r="B21" s="417" t="s">
        <v>824</v>
      </c>
      <c r="C21" s="623">
        <v>2106857</v>
      </c>
      <c r="D21" s="623">
        <v>183472144.47999999</v>
      </c>
      <c r="E21" s="624">
        <f t="shared" si="0"/>
        <v>185579001.47999999</v>
      </c>
      <c r="F21" s="623">
        <v>2575438</v>
      </c>
      <c r="G21" s="623">
        <v>200059990.88</v>
      </c>
      <c r="H21" s="625">
        <f t="shared" si="1"/>
        <v>202635428.88</v>
      </c>
      <c r="I21" s="622"/>
    </row>
    <row r="22" spans="1:9" ht="15.75">
      <c r="A22" s="411" t="s">
        <v>184</v>
      </c>
      <c r="B22" s="417" t="s">
        <v>541</v>
      </c>
      <c r="C22" s="623">
        <v>10044407</v>
      </c>
      <c r="D22" s="623">
        <v>51964736.479999997</v>
      </c>
      <c r="E22" s="624">
        <f t="shared" si="0"/>
        <v>62009143.479999997</v>
      </c>
      <c r="F22" s="623">
        <v>10038364</v>
      </c>
      <c r="G22" s="623">
        <v>77155474.930000007</v>
      </c>
      <c r="H22" s="625">
        <f t="shared" si="1"/>
        <v>87193838.930000007</v>
      </c>
      <c r="I22" s="622"/>
    </row>
    <row r="23" spans="1:9" ht="15.75">
      <c r="A23" s="411">
        <v>5.4</v>
      </c>
      <c r="B23" s="415" t="s">
        <v>825</v>
      </c>
      <c r="C23" s="623">
        <v>131818</v>
      </c>
      <c r="D23" s="623">
        <v>18937020.559999999</v>
      </c>
      <c r="E23" s="624">
        <f t="shared" si="0"/>
        <v>19068838.559999999</v>
      </c>
      <c r="F23" s="623">
        <v>365678</v>
      </c>
      <c r="G23" s="623">
        <v>21389452.07</v>
      </c>
      <c r="H23" s="625">
        <f t="shared" si="1"/>
        <v>21755130.07</v>
      </c>
      <c r="I23" s="622"/>
    </row>
    <row r="24" spans="1:9" ht="15.75">
      <c r="A24" s="411">
        <v>5.5</v>
      </c>
      <c r="B24" s="415" t="s">
        <v>826</v>
      </c>
      <c r="C24" s="623">
        <v>0</v>
      </c>
      <c r="D24" s="623">
        <v>0</v>
      </c>
      <c r="E24" s="624">
        <f t="shared" si="0"/>
        <v>0</v>
      </c>
      <c r="F24" s="623">
        <v>0</v>
      </c>
      <c r="G24" s="623">
        <v>0</v>
      </c>
      <c r="H24" s="625">
        <f t="shared" si="1"/>
        <v>0</v>
      </c>
      <c r="I24" s="622"/>
    </row>
    <row r="25" spans="1:9" ht="15.75">
      <c r="A25" s="411">
        <v>5.6</v>
      </c>
      <c r="B25" s="415" t="s">
        <v>827</v>
      </c>
      <c r="C25" s="623">
        <v>0</v>
      </c>
      <c r="D25" s="623">
        <v>0</v>
      </c>
      <c r="E25" s="624">
        <f t="shared" si="0"/>
        <v>0</v>
      </c>
      <c r="F25" s="623">
        <v>0</v>
      </c>
      <c r="G25" s="623">
        <v>0</v>
      </c>
      <c r="H25" s="625">
        <f t="shared" si="1"/>
        <v>0</v>
      </c>
      <c r="I25" s="622"/>
    </row>
    <row r="26" spans="1:9" ht="15.75">
      <c r="A26" s="411">
        <v>5.7</v>
      </c>
      <c r="B26" s="415" t="s">
        <v>541</v>
      </c>
      <c r="C26" s="623">
        <v>0</v>
      </c>
      <c r="D26" s="623">
        <v>0</v>
      </c>
      <c r="E26" s="624">
        <f t="shared" si="0"/>
        <v>0</v>
      </c>
      <c r="F26" s="623">
        <v>0</v>
      </c>
      <c r="G26" s="623">
        <v>0</v>
      </c>
      <c r="H26" s="625">
        <f t="shared" si="1"/>
        <v>0</v>
      </c>
      <c r="I26" s="622"/>
    </row>
    <row r="27" spans="1:9" ht="15.75">
      <c r="A27" s="411">
        <v>6</v>
      </c>
      <c r="B27" s="414" t="s">
        <v>828</v>
      </c>
      <c r="C27" s="623">
        <v>4541957.8900000006</v>
      </c>
      <c r="D27" s="623">
        <v>20241969.470000003</v>
      </c>
      <c r="E27" s="624">
        <f t="shared" si="0"/>
        <v>24783927.360000003</v>
      </c>
      <c r="F27" s="623">
        <v>5777207.0800000019</v>
      </c>
      <c r="G27" s="623">
        <v>19669968.090000004</v>
      </c>
      <c r="H27" s="625">
        <f t="shared" si="1"/>
        <v>25447175.170000006</v>
      </c>
      <c r="I27" s="622"/>
    </row>
    <row r="28" spans="1:9" ht="15.75">
      <c r="A28" s="411">
        <v>7</v>
      </c>
      <c r="B28" s="414" t="s">
        <v>829</v>
      </c>
      <c r="C28" s="623">
        <v>12120380.527934937</v>
      </c>
      <c r="D28" s="623">
        <v>558242.29201924987</v>
      </c>
      <c r="E28" s="624">
        <f t="shared" si="0"/>
        <v>12678622.819954187</v>
      </c>
      <c r="F28" s="623">
        <v>6858076.9057298629</v>
      </c>
      <c r="G28" s="623">
        <v>504626.53143754165</v>
      </c>
      <c r="H28" s="625">
        <f t="shared" si="1"/>
        <v>7362703.4371674042</v>
      </c>
      <c r="I28" s="622"/>
    </row>
    <row r="29" spans="1:9" ht="15.75">
      <c r="A29" s="411">
        <v>8</v>
      </c>
      <c r="B29" s="414" t="s">
        <v>830</v>
      </c>
      <c r="C29" s="623">
        <v>0</v>
      </c>
      <c r="D29" s="623">
        <v>0</v>
      </c>
      <c r="E29" s="624">
        <f t="shared" si="0"/>
        <v>0</v>
      </c>
      <c r="F29" s="623">
        <v>0</v>
      </c>
      <c r="G29" s="623">
        <v>0</v>
      </c>
      <c r="H29" s="625">
        <f t="shared" si="1"/>
        <v>0</v>
      </c>
      <c r="I29" s="622"/>
    </row>
    <row r="30" spans="1:9" ht="15.75">
      <c r="A30" s="411">
        <v>9</v>
      </c>
      <c r="B30" s="412" t="s">
        <v>185</v>
      </c>
      <c r="C30" s="623">
        <f>C31+C32+C33+C34+C35+C36+C37</f>
        <v>7712430</v>
      </c>
      <c r="D30" s="623">
        <f>D31+D32+D33+D34+D35+D36+D37</f>
        <v>7681200</v>
      </c>
      <c r="E30" s="624">
        <f t="shared" si="0"/>
        <v>15393630</v>
      </c>
      <c r="F30" s="623">
        <f>F31+F32+F33+F34+F35+F36+F37</f>
        <v>20294642.5</v>
      </c>
      <c r="G30" s="623">
        <f>G31+G32+G33+G34+G35+G36+G37</f>
        <v>19557153.59</v>
      </c>
      <c r="H30" s="625">
        <f t="shared" si="1"/>
        <v>39851796.090000004</v>
      </c>
      <c r="I30" s="622"/>
    </row>
    <row r="31" spans="1:9" ht="25.5">
      <c r="A31" s="411">
        <v>9.1</v>
      </c>
      <c r="B31" s="413" t="s">
        <v>831</v>
      </c>
      <c r="C31" s="623">
        <v>7712430</v>
      </c>
      <c r="D31" s="623">
        <v>0</v>
      </c>
      <c r="E31" s="624">
        <f t="shared" si="0"/>
        <v>7712430</v>
      </c>
      <c r="F31" s="623">
        <v>20294642.5</v>
      </c>
      <c r="G31" s="623">
        <v>0</v>
      </c>
      <c r="H31" s="625">
        <f t="shared" si="1"/>
        <v>20294642.5</v>
      </c>
      <c r="I31" s="622"/>
    </row>
    <row r="32" spans="1:9" ht="25.5">
      <c r="A32" s="411">
        <v>9.1999999999999993</v>
      </c>
      <c r="B32" s="413" t="s">
        <v>832</v>
      </c>
      <c r="C32" s="623">
        <v>0</v>
      </c>
      <c r="D32" s="623">
        <v>7681200</v>
      </c>
      <c r="E32" s="624">
        <f t="shared" si="0"/>
        <v>7681200</v>
      </c>
      <c r="F32" s="623">
        <v>0</v>
      </c>
      <c r="G32" s="623">
        <v>19557153.59</v>
      </c>
      <c r="H32" s="625">
        <f t="shared" si="1"/>
        <v>19557153.59</v>
      </c>
      <c r="I32" s="622"/>
    </row>
    <row r="33" spans="1:9" ht="25.5">
      <c r="A33" s="411">
        <v>9.3000000000000007</v>
      </c>
      <c r="B33" s="413" t="s">
        <v>833</v>
      </c>
      <c r="C33" s="623">
        <v>0</v>
      </c>
      <c r="D33" s="623">
        <v>0</v>
      </c>
      <c r="E33" s="624">
        <f t="shared" si="0"/>
        <v>0</v>
      </c>
      <c r="F33" s="623">
        <v>0</v>
      </c>
      <c r="G33" s="623">
        <v>0</v>
      </c>
      <c r="H33" s="625">
        <f t="shared" si="1"/>
        <v>0</v>
      </c>
      <c r="I33" s="622"/>
    </row>
    <row r="34" spans="1:9" ht="15.75">
      <c r="A34" s="411">
        <v>9.4</v>
      </c>
      <c r="B34" s="413" t="s">
        <v>834</v>
      </c>
      <c r="C34" s="623">
        <v>0</v>
      </c>
      <c r="D34" s="623">
        <v>0</v>
      </c>
      <c r="E34" s="624">
        <f t="shared" si="0"/>
        <v>0</v>
      </c>
      <c r="F34" s="623">
        <v>0</v>
      </c>
      <c r="G34" s="623">
        <v>0</v>
      </c>
      <c r="H34" s="625">
        <f t="shared" si="1"/>
        <v>0</v>
      </c>
      <c r="I34" s="622"/>
    </row>
    <row r="35" spans="1:9" ht="15.75">
      <c r="A35" s="411">
        <v>9.5</v>
      </c>
      <c r="B35" s="413" t="s">
        <v>835</v>
      </c>
      <c r="C35" s="623">
        <v>0</v>
      </c>
      <c r="D35" s="623">
        <v>0</v>
      </c>
      <c r="E35" s="624">
        <f t="shared" si="0"/>
        <v>0</v>
      </c>
      <c r="F35" s="623">
        <v>0</v>
      </c>
      <c r="G35" s="623">
        <v>0</v>
      </c>
      <c r="H35" s="625">
        <f t="shared" si="1"/>
        <v>0</v>
      </c>
      <c r="I35" s="622"/>
    </row>
    <row r="36" spans="1:9" ht="25.5">
      <c r="A36" s="411">
        <v>9.6</v>
      </c>
      <c r="B36" s="413" t="s">
        <v>836</v>
      </c>
      <c r="C36" s="623">
        <v>0</v>
      </c>
      <c r="D36" s="623">
        <v>0</v>
      </c>
      <c r="E36" s="624">
        <f t="shared" si="0"/>
        <v>0</v>
      </c>
      <c r="F36" s="623">
        <v>0</v>
      </c>
      <c r="G36" s="623">
        <v>0</v>
      </c>
      <c r="H36" s="625">
        <f t="shared" si="1"/>
        <v>0</v>
      </c>
      <c r="I36" s="622"/>
    </row>
    <row r="37" spans="1:9" ht="25.5">
      <c r="A37" s="411">
        <v>9.6999999999999993</v>
      </c>
      <c r="B37" s="413" t="s">
        <v>837</v>
      </c>
      <c r="C37" s="623">
        <v>0</v>
      </c>
      <c r="D37" s="623">
        <v>0</v>
      </c>
      <c r="E37" s="624">
        <f t="shared" si="0"/>
        <v>0</v>
      </c>
      <c r="F37" s="623">
        <v>0</v>
      </c>
      <c r="G37" s="623">
        <v>0</v>
      </c>
      <c r="H37" s="625">
        <f t="shared" si="1"/>
        <v>0</v>
      </c>
      <c r="I37" s="622"/>
    </row>
    <row r="38" spans="1:9" ht="15.75">
      <c r="A38" s="411">
        <v>10</v>
      </c>
      <c r="B38" s="418" t="s">
        <v>838</v>
      </c>
      <c r="C38" s="623">
        <f>C39+C40+C41+C42</f>
        <v>3383716.55</v>
      </c>
      <c r="D38" s="623">
        <f>D39+D40+D41+D42</f>
        <v>4229254</v>
      </c>
      <c r="E38" s="624">
        <f t="shared" si="0"/>
        <v>7612970.5499999998</v>
      </c>
      <c r="F38" s="623">
        <f>F39+F40+F41+F42</f>
        <v>2199363.9499999997</v>
      </c>
      <c r="G38" s="623">
        <f>G39+G40+G41+G42</f>
        <v>5869414.3000000007</v>
      </c>
      <c r="H38" s="625">
        <f t="shared" si="1"/>
        <v>8068778.25</v>
      </c>
      <c r="I38" s="622"/>
    </row>
    <row r="39" spans="1:9" ht="15.75">
      <c r="A39" s="411">
        <v>10.1</v>
      </c>
      <c r="B39" s="413" t="s">
        <v>839</v>
      </c>
      <c r="C39" s="623">
        <v>0</v>
      </c>
      <c r="D39" s="623">
        <v>2228.1799999999998</v>
      </c>
      <c r="E39" s="624">
        <f t="shared" si="0"/>
        <v>2228.1799999999998</v>
      </c>
      <c r="F39" s="623">
        <v>0</v>
      </c>
      <c r="G39" s="623">
        <v>23660.66</v>
      </c>
      <c r="H39" s="625">
        <f t="shared" si="1"/>
        <v>23660.66</v>
      </c>
      <c r="I39" s="622"/>
    </row>
    <row r="40" spans="1:9" ht="25.5">
      <c r="A40" s="411">
        <v>10.199999999999999</v>
      </c>
      <c r="B40" s="413" t="s">
        <v>840</v>
      </c>
      <c r="C40" s="623">
        <v>1490039.69</v>
      </c>
      <c r="D40" s="623">
        <v>1617384.13</v>
      </c>
      <c r="E40" s="624">
        <f t="shared" si="0"/>
        <v>3107423.82</v>
      </c>
      <c r="F40" s="623">
        <v>899695.66999999946</v>
      </c>
      <c r="G40" s="623">
        <v>2262018.2900000005</v>
      </c>
      <c r="H40" s="625">
        <f t="shared" si="1"/>
        <v>3161713.96</v>
      </c>
      <c r="I40" s="622"/>
    </row>
    <row r="41" spans="1:9" ht="25.5">
      <c r="A41" s="411">
        <v>10.3</v>
      </c>
      <c r="B41" s="413" t="s">
        <v>841</v>
      </c>
      <c r="C41" s="623">
        <v>18377.41</v>
      </c>
      <c r="D41" s="623">
        <v>72109.55</v>
      </c>
      <c r="E41" s="624">
        <f t="shared" si="0"/>
        <v>90486.96</v>
      </c>
      <c r="F41" s="623">
        <v>18593</v>
      </c>
      <c r="G41" s="623">
        <v>80028</v>
      </c>
      <c r="H41" s="625">
        <f t="shared" si="1"/>
        <v>98621</v>
      </c>
      <c r="I41" s="622"/>
    </row>
    <row r="42" spans="1:9" ht="25.5">
      <c r="A42" s="411">
        <v>10.4</v>
      </c>
      <c r="B42" s="413" t="s">
        <v>842</v>
      </c>
      <c r="C42" s="623">
        <v>1875299.45</v>
      </c>
      <c r="D42" s="623">
        <v>2537532.14</v>
      </c>
      <c r="E42" s="624">
        <f t="shared" si="0"/>
        <v>4412831.59</v>
      </c>
      <c r="F42" s="623" vm="1">
        <v>1281075.2800000003</v>
      </c>
      <c r="G42" s="623" vm="1">
        <v>3503707.3499999996</v>
      </c>
      <c r="H42" s="625">
        <f t="shared" si="1"/>
        <v>4784782.63</v>
      </c>
      <c r="I42" s="622"/>
    </row>
    <row r="43" spans="1:9" ht="15.75">
      <c r="A43" s="411">
        <v>11</v>
      </c>
      <c r="B43" s="419" t="s">
        <v>186</v>
      </c>
      <c r="C43" s="623">
        <v>0</v>
      </c>
      <c r="D43" s="623">
        <v>0</v>
      </c>
      <c r="E43" s="624">
        <f t="shared" si="0"/>
        <v>0</v>
      </c>
      <c r="F43" s="623">
        <v>0</v>
      </c>
      <c r="G43" s="623">
        <v>0</v>
      </c>
      <c r="H43" s="625">
        <f t="shared" si="1"/>
        <v>0</v>
      </c>
      <c r="I43" s="622"/>
    </row>
    <row r="44" spans="1:9" ht="15.75">
      <c r="C44" s="421"/>
      <c r="D44" s="421"/>
      <c r="E44" s="421"/>
      <c r="F44" s="421"/>
      <c r="G44" s="421"/>
      <c r="H44" s="421"/>
    </row>
    <row r="45" spans="1:9" ht="15.75">
      <c r="C45" s="421"/>
      <c r="D45" s="421"/>
      <c r="E45" s="421"/>
      <c r="F45" s="421"/>
      <c r="G45" s="421"/>
      <c r="H45" s="421"/>
    </row>
    <row r="46" spans="1:9" ht="15.75">
      <c r="C46" s="421"/>
      <c r="D46" s="421"/>
      <c r="E46" s="421"/>
      <c r="F46" s="421"/>
      <c r="G46" s="421"/>
      <c r="H46" s="421"/>
    </row>
    <row r="47" spans="1:9" ht="15.75">
      <c r="C47" s="421"/>
      <c r="D47" s="421"/>
      <c r="E47" s="421"/>
      <c r="F47" s="421"/>
      <c r="G47" s="421"/>
      <c r="H47" s="421"/>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6" sqref="C6:G13"/>
    </sheetView>
  </sheetViews>
  <sheetFormatPr defaultColWidth="9.140625" defaultRowHeight="12.75"/>
  <cols>
    <col min="1" max="1" width="9.5703125" style="2" bestFit="1" customWidth="1"/>
    <col min="2" max="2" width="93.5703125" style="2" customWidth="1"/>
    <col min="3" max="4" width="10.85546875" style="2" customWidth="1"/>
    <col min="5" max="5" width="11.28515625" style="12" customWidth="1"/>
    <col min="6" max="7" width="10.85546875" style="12" customWidth="1"/>
    <col min="8" max="11" width="9.7109375" style="12" customWidth="1"/>
    <col min="12" max="16384" width="9.140625" style="12"/>
  </cols>
  <sheetData>
    <row r="1" spans="1:8" ht="15">
      <c r="A1" s="16" t="s">
        <v>108</v>
      </c>
      <c r="B1" s="15" t="str">
        <f>Info!C2</f>
        <v>სს "ხალიკ ბანკი საქართველო"</v>
      </c>
      <c r="C1" s="15"/>
      <c r="D1" s="205"/>
    </row>
    <row r="2" spans="1:8" ht="15">
      <c r="A2" s="16" t="s">
        <v>109</v>
      </c>
      <c r="B2" s="303">
        <f>'1. key ratios'!B2</f>
        <v>45016</v>
      </c>
      <c r="C2" s="28"/>
      <c r="D2" s="17"/>
      <c r="E2" s="11"/>
      <c r="F2" s="11"/>
      <c r="G2" s="11"/>
      <c r="H2" s="11"/>
    </row>
    <row r="3" spans="1:8" ht="15">
      <c r="A3" s="16"/>
      <c r="B3" s="15"/>
      <c r="C3" s="28"/>
      <c r="D3" s="17"/>
      <c r="E3" s="11"/>
      <c r="F3" s="11"/>
      <c r="G3" s="11"/>
      <c r="H3" s="11"/>
    </row>
    <row r="4" spans="1:8" ht="15" customHeight="1" thickBot="1">
      <c r="A4" s="145" t="s">
        <v>253</v>
      </c>
      <c r="B4" s="146" t="s">
        <v>107</v>
      </c>
      <c r="C4" s="147" t="s">
        <v>87</v>
      </c>
    </row>
    <row r="5" spans="1:8" ht="15" customHeight="1">
      <c r="A5" s="143" t="s">
        <v>25</v>
      </c>
      <c r="B5" s="144"/>
      <c r="C5" s="301" t="str">
        <f>INT((MONTH($B$2))/3)&amp;"Q"&amp;"-"&amp;YEAR($B$2)</f>
        <v>1Q-2023</v>
      </c>
      <c r="D5" s="301" t="str">
        <f>IF(INT(MONTH($B$2))=3, "4"&amp;"Q"&amp;"-"&amp;YEAR($B$2)-1, IF(INT(MONTH($B$2))=6, "1"&amp;"Q"&amp;"-"&amp;YEAR($B$2), IF(INT(MONTH($B$2))=9, "2"&amp;"Q"&amp;"-"&amp;YEAR($B$2),IF(INT(MONTH($B$2))=12, "3"&amp;"Q"&amp;"-"&amp;YEAR($B$2), 0))))</f>
        <v>4Q-2022</v>
      </c>
      <c r="E5" s="301" t="str">
        <f>IF(INT(MONTH($B$2))=3, "3"&amp;"Q"&amp;"-"&amp;YEAR($B$2)-1, IF(INT(MONTH($B$2))=6, "4"&amp;"Q"&amp;"-"&amp;YEAR($B$2)-1, IF(INT(MONTH($B$2))=9, "1"&amp;"Q"&amp;"-"&amp;YEAR($B$2),IF(INT(MONTH($B$2))=12, "2"&amp;"Q"&amp;"-"&amp;YEAR($B$2), 0))))</f>
        <v>3Q-2022</v>
      </c>
      <c r="F5" s="301" t="str">
        <f>IF(INT(MONTH($B$2))=3, "2"&amp;"Q"&amp;"-"&amp;YEAR($B$2)-1, IF(INT(MONTH($B$2))=6, "3"&amp;"Q"&amp;"-"&amp;YEAR($B$2)-1, IF(INT(MONTH($B$2))=9, "4"&amp;"Q"&amp;"-"&amp;YEAR($B$2)-1,IF(INT(MONTH($B$2))=12, "1"&amp;"Q"&amp;"-"&amp;YEAR($B$2), 0))))</f>
        <v>2Q-2022</v>
      </c>
      <c r="G5" s="301" t="str">
        <f>IF(INT(MONTH($B$2))=3, "1"&amp;"Q"&amp;"-"&amp;YEAR($B$2)-1, IF(INT(MONTH($B$2))=6, "2"&amp;"Q"&amp;"-"&amp;YEAR($B$2)-1, IF(INT(MONTH($B$2))=9, "3"&amp;"Q"&amp;"-"&amp;YEAR($B$2)-1,IF(INT(MONTH($B$2))=12, "4"&amp;"Q"&amp;"-"&amp;YEAR($B$2)-1, 0))))</f>
        <v>1Q-2022</v>
      </c>
    </row>
    <row r="6" spans="1:8" ht="15" customHeight="1">
      <c r="A6" s="240">
        <v>1</v>
      </c>
      <c r="B6" s="291" t="s">
        <v>112</v>
      </c>
      <c r="C6" s="241">
        <f>C7+C9+C10</f>
        <v>816695718.13199329</v>
      </c>
      <c r="D6" s="294">
        <f>D7+D9+D10</f>
        <v>866999204.27799344</v>
      </c>
      <c r="E6" s="242">
        <f t="shared" ref="E6:G6" si="0">E7+E9+E10</f>
        <v>963847442.08198178</v>
      </c>
      <c r="F6" s="241">
        <f t="shared" si="0"/>
        <v>857708432.12631524</v>
      </c>
      <c r="G6" s="295">
        <f t="shared" si="0"/>
        <v>864045708.69037938</v>
      </c>
    </row>
    <row r="7" spans="1:8" ht="15" customHeight="1">
      <c r="A7" s="240">
        <v>1.1000000000000001</v>
      </c>
      <c r="B7" s="243" t="s">
        <v>436</v>
      </c>
      <c r="C7" s="626">
        <v>804805048.78701949</v>
      </c>
      <c r="D7" s="627">
        <v>858151338.95710146</v>
      </c>
      <c r="E7" s="626">
        <v>953059711.04533219</v>
      </c>
      <c r="F7" s="626">
        <v>846660654.97286844</v>
      </c>
      <c r="G7" s="628">
        <v>854827859.57230961</v>
      </c>
    </row>
    <row r="8" spans="1:8" ht="25.5">
      <c r="A8" s="240" t="s">
        <v>157</v>
      </c>
      <c r="B8" s="244" t="s">
        <v>250</v>
      </c>
      <c r="C8" s="626">
        <v>0</v>
      </c>
      <c r="D8" s="627">
        <v>0</v>
      </c>
      <c r="E8" s="626">
        <v>0</v>
      </c>
      <c r="F8" s="626">
        <v>0</v>
      </c>
      <c r="G8" s="628">
        <v>0</v>
      </c>
    </row>
    <row r="9" spans="1:8" ht="15" customHeight="1">
      <c r="A9" s="240">
        <v>1.2</v>
      </c>
      <c r="B9" s="243" t="s">
        <v>21</v>
      </c>
      <c r="C9" s="626">
        <v>11736420.744973756</v>
      </c>
      <c r="D9" s="627">
        <v>8847865.3208920062</v>
      </c>
      <c r="E9" s="626">
        <v>10687731.036649603</v>
      </c>
      <c r="F9" s="626">
        <v>10947777.153446797</v>
      </c>
      <c r="G9" s="628">
        <v>8811956.2680696882</v>
      </c>
    </row>
    <row r="10" spans="1:8" ht="15" customHeight="1">
      <c r="A10" s="240">
        <v>1.3</v>
      </c>
      <c r="B10" s="292" t="s">
        <v>74</v>
      </c>
      <c r="C10" s="629">
        <v>154248.6</v>
      </c>
      <c r="D10" s="627">
        <v>0</v>
      </c>
      <c r="E10" s="629">
        <v>100000</v>
      </c>
      <c r="F10" s="626">
        <v>100000</v>
      </c>
      <c r="G10" s="630">
        <v>405892.85000000003</v>
      </c>
    </row>
    <row r="11" spans="1:8" ht="15" customHeight="1">
      <c r="A11" s="240">
        <v>2</v>
      </c>
      <c r="B11" s="291" t="s">
        <v>113</v>
      </c>
      <c r="C11" s="626">
        <v>2764201.8741522967</v>
      </c>
      <c r="D11" s="627">
        <v>8537855.1171583831</v>
      </c>
      <c r="E11" s="626">
        <v>1407833.0504842326</v>
      </c>
      <c r="F11" s="626">
        <v>2608508.1059711045</v>
      </c>
      <c r="G11" s="628">
        <v>2513014.2755625295</v>
      </c>
    </row>
    <row r="12" spans="1:8" ht="15" customHeight="1">
      <c r="A12" s="254">
        <v>3</v>
      </c>
      <c r="B12" s="293" t="s">
        <v>111</v>
      </c>
      <c r="C12" s="629">
        <v>66052863.56171196</v>
      </c>
      <c r="D12" s="627">
        <v>66052863.56171196</v>
      </c>
      <c r="E12" s="629">
        <v>59457654.693639137</v>
      </c>
      <c r="F12" s="626">
        <v>59457654.693639137</v>
      </c>
      <c r="G12" s="630">
        <v>59457654.693639137</v>
      </c>
    </row>
    <row r="13" spans="1:8" ht="15" customHeight="1" thickBot="1">
      <c r="A13" s="82">
        <v>4</v>
      </c>
      <c r="B13" s="298" t="s">
        <v>158</v>
      </c>
      <c r="C13" s="164">
        <f>C6+C11+C12</f>
        <v>885512783.5678575</v>
      </c>
      <c r="D13" s="296">
        <f>D6+D11+D12</f>
        <v>941589922.95686376</v>
      </c>
      <c r="E13" s="165">
        <f t="shared" ref="E13:G13" si="1">E6+E11+E12</f>
        <v>1024712929.8261051</v>
      </c>
      <c r="F13" s="164">
        <f t="shared" si="1"/>
        <v>919774594.92592549</v>
      </c>
      <c r="G13" s="297">
        <f t="shared" si="1"/>
        <v>926016377.65958107</v>
      </c>
    </row>
    <row r="14" spans="1:8">
      <c r="B14" s="22"/>
    </row>
    <row r="15" spans="1:8" ht="25.5">
      <c r="B15" s="66" t="s">
        <v>437</v>
      </c>
    </row>
    <row r="16" spans="1:8">
      <c r="B16" s="66"/>
    </row>
    <row r="17" spans="2:2">
      <c r="B17" s="66"/>
    </row>
    <row r="18" spans="2:2">
      <c r="B18" s="6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5"/>
  <sheetViews>
    <sheetView showGridLines="0" zoomScaleNormal="100" workbookViewId="0">
      <pane xSplit="1" ySplit="4" topLeftCell="B29" activePane="bottomRight" state="frozen"/>
      <selection activeCell="F42" sqref="F42"/>
      <selection pane="topRight" activeCell="F42" sqref="F42"/>
      <selection pane="bottomLeft" activeCell="F42" sqref="F42"/>
      <selection pane="bottomRight" activeCell="C10" sqref="C10"/>
    </sheetView>
  </sheetViews>
  <sheetFormatPr defaultRowHeight="15"/>
  <cols>
    <col min="1" max="1" width="9.5703125" style="2" bestFit="1" customWidth="1"/>
    <col min="2" max="2" width="58.85546875" style="2" customWidth="1"/>
    <col min="3" max="3" width="34.28515625" style="2" customWidth="1"/>
  </cols>
  <sheetData>
    <row r="1" spans="1:8">
      <c r="A1" s="2" t="s">
        <v>108</v>
      </c>
      <c r="B1" s="205" t="str">
        <f>Info!C2</f>
        <v>სს "ხალიკ ბანკი საქართველო"</v>
      </c>
    </row>
    <row r="2" spans="1:8">
      <c r="A2" s="2" t="s">
        <v>109</v>
      </c>
      <c r="B2" s="303">
        <f>'1. key ratios'!B2</f>
        <v>45016</v>
      </c>
    </row>
    <row r="4" spans="1:8" ht="25.5" customHeight="1" thickBot="1">
      <c r="A4" s="159" t="s">
        <v>254</v>
      </c>
      <c r="B4" s="30" t="s">
        <v>91</v>
      </c>
      <c r="C4" s="13"/>
    </row>
    <row r="5" spans="1:8" ht="15.75">
      <c r="A5" s="10"/>
      <c r="B5" s="289" t="s">
        <v>92</v>
      </c>
      <c r="C5" s="299" t="s">
        <v>450</v>
      </c>
    </row>
    <row r="6" spans="1:8">
      <c r="A6" s="14">
        <v>1</v>
      </c>
      <c r="B6" s="631" t="s">
        <v>964</v>
      </c>
      <c r="C6" s="632" t="s">
        <v>965</v>
      </c>
    </row>
    <row r="7" spans="1:8">
      <c r="A7" s="14">
        <v>2</v>
      </c>
      <c r="B7" s="631" t="s">
        <v>966</v>
      </c>
      <c r="C7" s="632" t="s">
        <v>965</v>
      </c>
    </row>
    <row r="8" spans="1:8">
      <c r="A8" s="14">
        <v>3</v>
      </c>
      <c r="B8" s="631" t="s">
        <v>967</v>
      </c>
      <c r="C8" s="632" t="s">
        <v>968</v>
      </c>
    </row>
    <row r="9" spans="1:8">
      <c r="A9" s="14">
        <v>4</v>
      </c>
      <c r="B9" s="631" t="s">
        <v>969</v>
      </c>
      <c r="C9" s="632" t="s">
        <v>968</v>
      </c>
    </row>
    <row r="10" spans="1:8">
      <c r="A10" s="14">
        <v>5</v>
      </c>
      <c r="B10" s="631" t="s">
        <v>970</v>
      </c>
      <c r="C10" s="632" t="s">
        <v>965</v>
      </c>
    </row>
    <row r="11" spans="1:8">
      <c r="A11" s="14">
        <v>6</v>
      </c>
      <c r="B11" s="631">
        <v>0</v>
      </c>
      <c r="C11" s="632">
        <v>0</v>
      </c>
    </row>
    <row r="12" spans="1:8">
      <c r="A12" s="14">
        <v>7</v>
      </c>
      <c r="B12" s="631">
        <v>0</v>
      </c>
      <c r="C12" s="632">
        <v>0</v>
      </c>
      <c r="H12" s="4"/>
    </row>
    <row r="13" spans="1:8">
      <c r="A13" s="14">
        <v>8</v>
      </c>
      <c r="B13" s="631">
        <v>0</v>
      </c>
      <c r="C13" s="632">
        <v>0</v>
      </c>
    </row>
    <row r="14" spans="1:8">
      <c r="A14" s="14">
        <v>9</v>
      </c>
      <c r="B14" s="631">
        <v>0</v>
      </c>
      <c r="C14" s="632">
        <v>0</v>
      </c>
    </row>
    <row r="15" spans="1:8">
      <c r="A15" s="14">
        <v>10</v>
      </c>
      <c r="B15" s="631">
        <v>0</v>
      </c>
      <c r="C15" s="632">
        <v>0</v>
      </c>
    </row>
    <row r="16" spans="1:8">
      <c r="A16" s="14"/>
      <c r="B16" s="799"/>
      <c r="C16" s="800"/>
    </row>
    <row r="17" spans="1:3" ht="60">
      <c r="A17" s="14"/>
      <c r="B17" s="290" t="s">
        <v>93</v>
      </c>
      <c r="C17" s="300" t="s">
        <v>451</v>
      </c>
    </row>
    <row r="18" spans="1:3" ht="60">
      <c r="A18" s="14">
        <v>1</v>
      </c>
      <c r="B18" s="633" t="s">
        <v>962</v>
      </c>
      <c r="C18" s="634" t="s">
        <v>971</v>
      </c>
    </row>
    <row r="19" spans="1:3" ht="60">
      <c r="A19" s="14">
        <v>2</v>
      </c>
      <c r="B19" s="633" t="s">
        <v>972</v>
      </c>
      <c r="C19" s="634" t="s">
        <v>973</v>
      </c>
    </row>
    <row r="20" spans="1:3" ht="105">
      <c r="A20" s="14">
        <v>3</v>
      </c>
      <c r="B20" s="633" t="s">
        <v>974</v>
      </c>
      <c r="C20" s="634" t="s">
        <v>975</v>
      </c>
    </row>
    <row r="21" spans="1:3" ht="90">
      <c r="A21" s="14">
        <v>4</v>
      </c>
      <c r="B21" s="633" t="s">
        <v>976</v>
      </c>
      <c r="C21" s="634" t="s">
        <v>977</v>
      </c>
    </row>
    <row r="22" spans="1:3" ht="75">
      <c r="A22" s="14">
        <v>5</v>
      </c>
      <c r="B22" s="633" t="s">
        <v>978</v>
      </c>
      <c r="C22" s="634" t="s">
        <v>979</v>
      </c>
    </row>
    <row r="23" spans="1:3" ht="15.75">
      <c r="A23" s="14">
        <v>6</v>
      </c>
      <c r="B23" s="633">
        <v>0</v>
      </c>
      <c r="C23" s="634">
        <v>0</v>
      </c>
    </row>
    <row r="24" spans="1:3" ht="15.75">
      <c r="A24" s="14">
        <v>7</v>
      </c>
      <c r="B24" s="633">
        <v>0</v>
      </c>
      <c r="C24" s="634">
        <v>0</v>
      </c>
    </row>
    <row r="25" spans="1:3" ht="15.75">
      <c r="A25" s="14">
        <v>8</v>
      </c>
      <c r="B25" s="633">
        <v>0</v>
      </c>
      <c r="C25" s="634">
        <v>0</v>
      </c>
    </row>
    <row r="26" spans="1:3" ht="15.75">
      <c r="A26" s="14">
        <v>9</v>
      </c>
      <c r="B26" s="633">
        <v>0</v>
      </c>
      <c r="C26" s="634">
        <v>0</v>
      </c>
    </row>
    <row r="27" spans="1:3" ht="15.75" customHeight="1">
      <c r="A27" s="14">
        <v>10</v>
      </c>
      <c r="B27" s="633">
        <v>0</v>
      </c>
      <c r="C27" s="634">
        <v>0</v>
      </c>
    </row>
    <row r="28" spans="1:3" ht="15.75" customHeight="1">
      <c r="A28" s="14"/>
      <c r="B28" s="26"/>
      <c r="C28" s="27"/>
    </row>
    <row r="29" spans="1:3" ht="30" customHeight="1">
      <c r="A29" s="14"/>
      <c r="B29" s="801" t="s">
        <v>94</v>
      </c>
      <c r="C29" s="802"/>
    </row>
    <row r="30" spans="1:3">
      <c r="A30" s="14">
        <v>1</v>
      </c>
      <c r="B30" s="31" t="s">
        <v>980</v>
      </c>
      <c r="C30" s="636">
        <v>1</v>
      </c>
    </row>
    <row r="31" spans="1:3" ht="15.75" customHeight="1">
      <c r="A31" s="14"/>
      <c r="B31" s="31"/>
      <c r="C31" s="32"/>
    </row>
    <row r="32" spans="1:3" ht="29.25" customHeight="1">
      <c r="A32" s="14"/>
      <c r="B32" s="801" t="s">
        <v>174</v>
      </c>
      <c r="C32" s="802"/>
    </row>
    <row r="33" spans="1:3">
      <c r="A33" s="14">
        <v>1</v>
      </c>
      <c r="B33" s="31" t="s">
        <v>981</v>
      </c>
      <c r="C33" s="639">
        <v>0.3476048699771862</v>
      </c>
    </row>
    <row r="34" spans="1:3" ht="15.75">
      <c r="A34" s="637">
        <v>2</v>
      </c>
      <c r="B34" s="635" t="s">
        <v>982</v>
      </c>
      <c r="C34" s="640">
        <v>0.3476048699771862</v>
      </c>
    </row>
    <row r="35" spans="1:3" ht="16.5" thickBot="1">
      <c r="A35" s="638">
        <v>3</v>
      </c>
      <c r="B35" s="33" t="s">
        <v>983</v>
      </c>
      <c r="C35" s="641">
        <v>0.30479026004562759</v>
      </c>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3"/>
  <sheetViews>
    <sheetView zoomScale="80" zoomScaleNormal="80" workbookViewId="0">
      <pane xSplit="1" ySplit="5" topLeftCell="B8" activePane="bottomRight" state="frozen"/>
      <selection activeCell="H6" sqref="H6"/>
      <selection pane="topRight" activeCell="H6" sqref="H6"/>
      <selection pane="bottomLeft" activeCell="H6" sqref="H6"/>
      <selection pane="bottomRight" activeCell="C8" sqref="C8:E37"/>
    </sheetView>
  </sheetViews>
  <sheetFormatPr defaultRowHeight="15"/>
  <cols>
    <col min="1" max="1" width="9.5703125" style="2" bestFit="1" customWidth="1"/>
    <col min="2" max="2" width="47.5703125" style="2" customWidth="1"/>
    <col min="3" max="3" width="28" style="2" customWidth="1"/>
    <col min="4" max="4" width="25.5703125" style="2" customWidth="1"/>
    <col min="5" max="5" width="18.85546875" style="2" customWidth="1"/>
    <col min="6" max="6" width="12" bestFit="1" customWidth="1"/>
    <col min="7" max="7" width="12.5703125" bestFit="1" customWidth="1"/>
  </cols>
  <sheetData>
    <row r="1" spans="1:7" ht="15.75">
      <c r="A1" s="16" t="s">
        <v>108</v>
      </c>
      <c r="B1" s="15" t="str">
        <f>Info!C2</f>
        <v>სს "ხალიკ ბანკი საქართველო"</v>
      </c>
    </row>
    <row r="2" spans="1:7" s="20" customFormat="1" ht="15.75" customHeight="1">
      <c r="A2" s="20" t="s">
        <v>109</v>
      </c>
      <c r="B2" s="303">
        <f>'1. key ratios'!B2</f>
        <v>45016</v>
      </c>
    </row>
    <row r="3" spans="1:7" s="20" customFormat="1" ht="15.75" customHeight="1"/>
    <row r="4" spans="1:7" s="20" customFormat="1" ht="15.75" customHeight="1" thickBot="1">
      <c r="A4" s="160" t="s">
        <v>255</v>
      </c>
      <c r="B4" s="161" t="s">
        <v>168</v>
      </c>
      <c r="C4" s="126"/>
      <c r="D4" s="126"/>
      <c r="E4" s="127" t="s">
        <v>87</v>
      </c>
    </row>
    <row r="5" spans="1:7" s="79" customFormat="1" ht="17.45" customHeight="1">
      <c r="A5" s="217"/>
      <c r="B5" s="218"/>
      <c r="C5" s="125" t="s">
        <v>0</v>
      </c>
      <c r="D5" s="125" t="s">
        <v>1</v>
      </c>
      <c r="E5" s="219" t="s">
        <v>2</v>
      </c>
    </row>
    <row r="6" spans="1:7" s="93" customFormat="1" ht="14.45" customHeight="1">
      <c r="A6" s="220"/>
      <c r="B6" s="803" t="s">
        <v>144</v>
      </c>
      <c r="C6" s="803" t="s">
        <v>856</v>
      </c>
      <c r="D6" s="804" t="s">
        <v>143</v>
      </c>
      <c r="E6" s="805"/>
      <c r="G6"/>
    </row>
    <row r="7" spans="1:7" s="93" customFormat="1" ht="99.6" customHeight="1">
      <c r="A7" s="220"/>
      <c r="B7" s="803"/>
      <c r="C7" s="803"/>
      <c r="D7" s="215" t="s">
        <v>142</v>
      </c>
      <c r="E7" s="216" t="s">
        <v>353</v>
      </c>
      <c r="G7"/>
    </row>
    <row r="8" spans="1:7" s="93" customFormat="1" ht="22.5" customHeight="1">
      <c r="A8" s="423">
        <v>1</v>
      </c>
      <c r="B8" s="368" t="s">
        <v>843</v>
      </c>
      <c r="C8" s="645">
        <f>SUM(C9:C11)</f>
        <v>129031734.63000001</v>
      </c>
      <c r="D8" s="645">
        <f t="shared" ref="D8:E8" si="0">SUM(D9:D11)</f>
        <v>0</v>
      </c>
      <c r="E8" s="645">
        <f t="shared" si="0"/>
        <v>129031734.63000001</v>
      </c>
      <c r="G8"/>
    </row>
    <row r="9" spans="1:7" s="93" customFormat="1">
      <c r="A9" s="423">
        <v>1.1000000000000001</v>
      </c>
      <c r="B9" s="369" t="s">
        <v>96</v>
      </c>
      <c r="C9" s="645">
        <v>17145700.970000003</v>
      </c>
      <c r="D9" s="645">
        <v>0</v>
      </c>
      <c r="E9" s="645">
        <v>17145700.970000003</v>
      </c>
      <c r="G9"/>
    </row>
    <row r="10" spans="1:7" s="93" customFormat="1">
      <c r="A10" s="423">
        <v>1.2</v>
      </c>
      <c r="B10" s="369" t="s">
        <v>97</v>
      </c>
      <c r="C10" s="645">
        <v>37030759.710000001</v>
      </c>
      <c r="D10" s="645">
        <v>0</v>
      </c>
      <c r="E10" s="645">
        <v>37030759.710000001</v>
      </c>
      <c r="G10"/>
    </row>
    <row r="11" spans="1:7" s="93" customFormat="1">
      <c r="A11" s="423">
        <v>1.3</v>
      </c>
      <c r="B11" s="369" t="s">
        <v>98</v>
      </c>
      <c r="C11" s="645">
        <v>74855273.950000003</v>
      </c>
      <c r="D11" s="645">
        <v>0</v>
      </c>
      <c r="E11" s="645">
        <v>74855273.950000003</v>
      </c>
      <c r="G11"/>
    </row>
    <row r="12" spans="1:7" s="93" customFormat="1">
      <c r="A12" s="423">
        <v>2</v>
      </c>
      <c r="B12" s="370" t="s">
        <v>730</v>
      </c>
      <c r="C12" s="645">
        <v>31230</v>
      </c>
      <c r="D12" s="645">
        <v>0</v>
      </c>
      <c r="E12" s="645">
        <v>31230</v>
      </c>
      <c r="G12"/>
    </row>
    <row r="13" spans="1:7" s="93" customFormat="1" ht="21">
      <c r="A13" s="423">
        <v>2.1</v>
      </c>
      <c r="B13" s="371" t="s">
        <v>731</v>
      </c>
      <c r="C13" s="645">
        <v>31230</v>
      </c>
      <c r="D13" s="645">
        <v>0</v>
      </c>
      <c r="E13" s="645">
        <v>31230</v>
      </c>
      <c r="G13"/>
    </row>
    <row r="14" spans="1:7" s="93" customFormat="1" ht="33.950000000000003" customHeight="1">
      <c r="A14" s="423">
        <v>3</v>
      </c>
      <c r="B14" s="372" t="s">
        <v>732</v>
      </c>
      <c r="C14" s="645">
        <v>0</v>
      </c>
      <c r="D14" s="645">
        <v>0</v>
      </c>
      <c r="E14" s="645">
        <v>0</v>
      </c>
      <c r="G14"/>
    </row>
    <row r="15" spans="1:7" s="93" customFormat="1" ht="32.450000000000003" customHeight="1">
      <c r="A15" s="423">
        <v>4</v>
      </c>
      <c r="B15" s="373" t="s">
        <v>733</v>
      </c>
      <c r="C15" s="645">
        <v>0</v>
      </c>
      <c r="D15" s="645">
        <v>0</v>
      </c>
      <c r="E15" s="645">
        <v>0</v>
      </c>
      <c r="G15"/>
    </row>
    <row r="16" spans="1:7" s="93" customFormat="1" ht="23.1" customHeight="1">
      <c r="A16" s="423">
        <v>5</v>
      </c>
      <c r="B16" s="373" t="s">
        <v>734</v>
      </c>
      <c r="C16" s="645">
        <f>SUM(C17:C19)</f>
        <v>54000</v>
      </c>
      <c r="D16" s="645">
        <f t="shared" ref="D16:E16" si="1">SUM(D17:D19)</f>
        <v>0</v>
      </c>
      <c r="E16" s="645">
        <f t="shared" si="1"/>
        <v>54000</v>
      </c>
      <c r="G16"/>
    </row>
    <row r="17" spans="1:7" s="93" customFormat="1">
      <c r="A17" s="423">
        <v>5.0999999999999996</v>
      </c>
      <c r="B17" s="374" t="s">
        <v>735</v>
      </c>
      <c r="C17" s="645">
        <v>54000</v>
      </c>
      <c r="D17" s="645">
        <v>0</v>
      </c>
      <c r="E17" s="645">
        <v>54000</v>
      </c>
      <c r="G17"/>
    </row>
    <row r="18" spans="1:7" s="93" customFormat="1">
      <c r="A18" s="423">
        <v>5.2</v>
      </c>
      <c r="B18" s="374" t="s">
        <v>569</v>
      </c>
      <c r="C18" s="645">
        <v>0</v>
      </c>
      <c r="D18" s="645">
        <v>0</v>
      </c>
      <c r="E18" s="645">
        <v>0</v>
      </c>
      <c r="G18"/>
    </row>
    <row r="19" spans="1:7" s="93" customFormat="1">
      <c r="A19" s="423">
        <v>5.3</v>
      </c>
      <c r="B19" s="374" t="s">
        <v>736</v>
      </c>
      <c r="C19" s="645">
        <v>0</v>
      </c>
      <c r="D19" s="645">
        <v>0</v>
      </c>
      <c r="E19" s="645">
        <v>0</v>
      </c>
      <c r="G19"/>
    </row>
    <row r="20" spans="1:7" s="93" customFormat="1" ht="21">
      <c r="A20" s="423">
        <v>6</v>
      </c>
      <c r="B20" s="372" t="s">
        <v>737</v>
      </c>
      <c r="C20" s="645">
        <f>SUM(C21:C22)</f>
        <v>742075078.46242166</v>
      </c>
      <c r="D20" s="645">
        <f t="shared" ref="D20:E20" si="2">SUM(D21:D22)</f>
        <v>0</v>
      </c>
      <c r="E20" s="645">
        <f t="shared" si="2"/>
        <v>742075078.46242166</v>
      </c>
      <c r="G20"/>
    </row>
    <row r="21" spans="1:7">
      <c r="A21" s="423">
        <v>6.1</v>
      </c>
      <c r="B21" s="374" t="s">
        <v>569</v>
      </c>
      <c r="C21" s="321">
        <v>16892371.02</v>
      </c>
      <c r="D21" s="321">
        <v>0</v>
      </c>
      <c r="E21" s="321">
        <v>16892371.02</v>
      </c>
    </row>
    <row r="22" spans="1:7">
      <c r="A22" s="423">
        <v>6.2</v>
      </c>
      <c r="B22" s="374" t="s">
        <v>736</v>
      </c>
      <c r="C22" s="321">
        <v>725182707.44242167</v>
      </c>
      <c r="D22" s="321">
        <v>0</v>
      </c>
      <c r="E22" s="321">
        <v>725182707.44242167</v>
      </c>
    </row>
    <row r="23" spans="1:7" ht="21">
      <c r="A23" s="423">
        <v>7</v>
      </c>
      <c r="B23" s="375" t="s">
        <v>738</v>
      </c>
      <c r="C23" s="646">
        <v>0</v>
      </c>
      <c r="D23" s="646">
        <v>0</v>
      </c>
      <c r="E23" s="646">
        <v>0</v>
      </c>
    </row>
    <row r="24" spans="1:7" ht="21">
      <c r="A24" s="423">
        <v>8</v>
      </c>
      <c r="B24" s="376" t="s">
        <v>739</v>
      </c>
      <c r="C24" s="646">
        <v>0</v>
      </c>
      <c r="D24" s="646">
        <v>0</v>
      </c>
      <c r="E24" s="646">
        <v>0</v>
      </c>
    </row>
    <row r="25" spans="1:7">
      <c r="A25" s="423">
        <v>9</v>
      </c>
      <c r="B25" s="373" t="s">
        <v>740</v>
      </c>
      <c r="C25" s="646">
        <f>SUM(C26:C27)</f>
        <v>16377982.290000005</v>
      </c>
      <c r="D25" s="646">
        <f t="shared" ref="D25:E25" si="3">SUM(D26:D27)</f>
        <v>0</v>
      </c>
      <c r="E25" s="646">
        <f t="shared" si="3"/>
        <v>16377982.290000005</v>
      </c>
    </row>
    <row r="26" spans="1:7">
      <c r="A26" s="423">
        <v>9.1</v>
      </c>
      <c r="B26" s="377" t="s">
        <v>741</v>
      </c>
      <c r="C26" s="646">
        <v>16377982.290000005</v>
      </c>
      <c r="D26" s="646">
        <v>0</v>
      </c>
      <c r="E26" s="646">
        <v>16377982.290000005</v>
      </c>
    </row>
    <row r="27" spans="1:7">
      <c r="A27" s="423">
        <v>9.1999999999999993</v>
      </c>
      <c r="B27" s="377" t="s">
        <v>742</v>
      </c>
      <c r="C27" s="646">
        <v>0</v>
      </c>
      <c r="D27" s="646">
        <v>0</v>
      </c>
      <c r="E27" s="646">
        <v>0</v>
      </c>
    </row>
    <row r="28" spans="1:7">
      <c r="A28" s="423">
        <v>10</v>
      </c>
      <c r="B28" s="373" t="s">
        <v>36</v>
      </c>
      <c r="C28" s="646">
        <f>SUM(C29:C30)</f>
        <v>5491942.3399999989</v>
      </c>
      <c r="D28" s="646">
        <f t="shared" ref="D28:E28" si="4">SUM(D29:D30)</f>
        <v>5491942.3399999989</v>
      </c>
      <c r="E28" s="646">
        <f t="shared" si="4"/>
        <v>0</v>
      </c>
    </row>
    <row r="29" spans="1:7">
      <c r="A29" s="423">
        <v>10.1</v>
      </c>
      <c r="B29" s="377" t="s">
        <v>743</v>
      </c>
      <c r="C29" s="646">
        <v>0</v>
      </c>
      <c r="D29" s="646">
        <v>0</v>
      </c>
      <c r="E29" s="646">
        <v>0</v>
      </c>
    </row>
    <row r="30" spans="1:7">
      <c r="A30" s="423">
        <v>10.199999999999999</v>
      </c>
      <c r="B30" s="377" t="s">
        <v>744</v>
      </c>
      <c r="C30" s="646">
        <v>5491942.3399999989</v>
      </c>
      <c r="D30" s="646">
        <v>5491942.3399999989</v>
      </c>
      <c r="E30" s="646">
        <v>0</v>
      </c>
    </row>
    <row r="31" spans="1:7">
      <c r="A31" s="423">
        <v>11</v>
      </c>
      <c r="B31" s="373" t="s">
        <v>745</v>
      </c>
      <c r="C31" s="646">
        <f>SUM(C32:C33)</f>
        <v>67296.78</v>
      </c>
      <c r="D31" s="646">
        <f t="shared" ref="D31:E31" si="5">SUM(D32:D33)</f>
        <v>0</v>
      </c>
      <c r="E31" s="646">
        <f t="shared" si="5"/>
        <v>67296.78</v>
      </c>
    </row>
    <row r="32" spans="1:7">
      <c r="A32" s="423">
        <v>11.1</v>
      </c>
      <c r="B32" s="377" t="s">
        <v>746</v>
      </c>
      <c r="C32" s="646">
        <v>67296.78</v>
      </c>
      <c r="D32" s="646">
        <v>0</v>
      </c>
      <c r="E32" s="646">
        <v>67296.78</v>
      </c>
    </row>
    <row r="33" spans="1:7">
      <c r="A33" s="423">
        <v>11.2</v>
      </c>
      <c r="B33" s="377" t="s">
        <v>747</v>
      </c>
      <c r="C33" s="646">
        <v>0</v>
      </c>
      <c r="D33" s="646">
        <v>0</v>
      </c>
      <c r="E33" s="646">
        <v>0</v>
      </c>
    </row>
    <row r="34" spans="1:7">
      <c r="A34" s="423">
        <v>13</v>
      </c>
      <c r="B34" s="373" t="s">
        <v>99</v>
      </c>
      <c r="C34" s="321">
        <v>43030918.980000012</v>
      </c>
      <c r="D34" s="321">
        <v>0</v>
      </c>
      <c r="E34" s="321">
        <v>43030918.980000012</v>
      </c>
    </row>
    <row r="35" spans="1:7">
      <c r="A35" s="423">
        <v>13.1</v>
      </c>
      <c r="B35" s="378" t="s">
        <v>748</v>
      </c>
      <c r="C35" s="321">
        <v>9597863.4700000007</v>
      </c>
      <c r="D35" s="321">
        <v>0</v>
      </c>
      <c r="E35" s="321">
        <v>9597863.4700000007</v>
      </c>
    </row>
    <row r="36" spans="1:7">
      <c r="A36" s="423">
        <v>13.2</v>
      </c>
      <c r="B36" s="378" t="s">
        <v>749</v>
      </c>
      <c r="C36" s="321">
        <v>0</v>
      </c>
      <c r="D36" s="321">
        <v>0</v>
      </c>
      <c r="E36" s="321">
        <v>0</v>
      </c>
    </row>
    <row r="37" spans="1:7" ht="51.75" thickBot="1">
      <c r="A37" s="221"/>
      <c r="B37" s="222" t="s">
        <v>320</v>
      </c>
      <c r="C37" s="647">
        <f>SUM(C8,C12,C14,C15,C16,C20,C23,C24,C25,C28,C31,C34)</f>
        <v>936160183.48242164</v>
      </c>
      <c r="D37" s="647">
        <f t="shared" ref="D37:E37" si="6">SUM(D8,D12,D14,D15,D16,D20,D23,D24,D25,D28,D31,D34)</f>
        <v>5491942.3399999989</v>
      </c>
      <c r="E37" s="647">
        <f t="shared" si="6"/>
        <v>930668241.1424216</v>
      </c>
    </row>
    <row r="38" spans="1:7">
      <c r="A38"/>
      <c r="B38"/>
      <c r="C38"/>
      <c r="D38"/>
      <c r="E38"/>
    </row>
    <row r="39" spans="1:7">
      <c r="A39"/>
      <c r="B39"/>
      <c r="C39"/>
      <c r="D39"/>
      <c r="E39"/>
    </row>
    <row r="41" spans="1:7" s="2" customFormat="1">
      <c r="B41" s="35"/>
      <c r="F41"/>
      <c r="G41"/>
    </row>
    <row r="42" spans="1:7" s="2" customFormat="1">
      <c r="B42" s="36"/>
      <c r="F42"/>
      <c r="G42"/>
    </row>
    <row r="43" spans="1:7" s="2" customFormat="1">
      <c r="B43" s="35"/>
      <c r="F43"/>
      <c r="G43"/>
    </row>
    <row r="44" spans="1:7" s="2" customFormat="1">
      <c r="B44" s="35"/>
      <c r="F44"/>
      <c r="G44"/>
    </row>
    <row r="45" spans="1:7" s="2" customFormat="1">
      <c r="B45" s="35"/>
      <c r="F45"/>
      <c r="G45"/>
    </row>
    <row r="46" spans="1:7" s="2" customFormat="1">
      <c r="B46" s="35"/>
      <c r="F46"/>
      <c r="G46"/>
    </row>
    <row r="47" spans="1:7" s="2" customFormat="1">
      <c r="B47" s="35"/>
      <c r="F47"/>
      <c r="G47"/>
    </row>
    <row r="48" spans="1:7" s="2" customFormat="1">
      <c r="B48" s="36"/>
      <c r="F48"/>
      <c r="G48"/>
    </row>
    <row r="49" spans="2:7" s="2" customFormat="1">
      <c r="B49" s="36"/>
      <c r="F49"/>
      <c r="G49"/>
    </row>
    <row r="50" spans="2:7" s="2" customFormat="1">
      <c r="B50" s="36"/>
      <c r="F50"/>
      <c r="G50"/>
    </row>
    <row r="51" spans="2:7" s="2" customFormat="1">
      <c r="B51" s="36"/>
      <c r="F51"/>
      <c r="G51"/>
    </row>
    <row r="52" spans="2:7" s="2" customFormat="1">
      <c r="B52" s="36"/>
      <c r="F52"/>
      <c r="G52"/>
    </row>
    <row r="53" spans="2:7" s="2" customFormat="1">
      <c r="B53" s="36"/>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6" t="s">
        <v>108</v>
      </c>
      <c r="B1" s="15" t="str">
        <f>Info!C2</f>
        <v>სს "ხალიკ ბანკი საქართველო"</v>
      </c>
    </row>
    <row r="2" spans="1:6" s="20" customFormat="1" ht="15.75" customHeight="1">
      <c r="A2" s="20" t="s">
        <v>109</v>
      </c>
      <c r="B2" s="303">
        <f>'1. key ratios'!B2</f>
        <v>45016</v>
      </c>
      <c r="C2"/>
      <c r="D2"/>
      <c r="E2"/>
      <c r="F2"/>
    </row>
    <row r="3" spans="1:6" s="20" customFormat="1" ht="15.75" customHeight="1">
      <c r="C3"/>
      <c r="D3"/>
      <c r="E3"/>
      <c r="F3"/>
    </row>
    <row r="4" spans="1:6" s="20" customFormat="1" ht="26.25" thickBot="1">
      <c r="A4" s="20" t="s">
        <v>256</v>
      </c>
      <c r="B4" s="133" t="s">
        <v>171</v>
      </c>
      <c r="C4" s="127" t="s">
        <v>87</v>
      </c>
      <c r="D4"/>
      <c r="E4"/>
      <c r="F4"/>
    </row>
    <row r="5" spans="1:6" ht="26.25">
      <c r="A5" s="128">
        <v>1</v>
      </c>
      <c r="B5" s="129" t="s">
        <v>727</v>
      </c>
      <c r="C5" s="166">
        <f>'7. LI1'!E37</f>
        <v>930668241.1424216</v>
      </c>
    </row>
    <row r="6" spans="1:6" s="118" customFormat="1">
      <c r="A6" s="78">
        <v>2.1</v>
      </c>
      <c r="B6" s="135" t="s">
        <v>861</v>
      </c>
      <c r="C6" s="167">
        <v>37462550.179954194</v>
      </c>
    </row>
    <row r="7" spans="1:6" s="4" customFormat="1" ht="25.5" outlineLevel="1">
      <c r="A7" s="134">
        <v>2.2000000000000002</v>
      </c>
      <c r="B7" s="130" t="s">
        <v>862</v>
      </c>
      <c r="C7" s="642">
        <v>7712430</v>
      </c>
    </row>
    <row r="8" spans="1:6" s="4" customFormat="1" ht="26.25">
      <c r="A8" s="134">
        <v>3</v>
      </c>
      <c r="B8" s="131" t="s">
        <v>728</v>
      </c>
      <c r="C8" s="168">
        <f>SUM(C5:C7)</f>
        <v>975843221.32237577</v>
      </c>
    </row>
    <row r="9" spans="1:6" s="118" customFormat="1">
      <c r="A9" s="78">
        <v>4</v>
      </c>
      <c r="B9" s="138" t="s">
        <v>169</v>
      </c>
      <c r="C9" s="643">
        <v>0</v>
      </c>
    </row>
    <row r="10" spans="1:6" s="4" customFormat="1" ht="25.5" outlineLevel="1">
      <c r="A10" s="134">
        <v>5.0999999999999996</v>
      </c>
      <c r="B10" s="130" t="s">
        <v>175</v>
      </c>
      <c r="C10" s="642">
        <v>-24395761.50998044</v>
      </c>
    </row>
    <row r="11" spans="1:6" s="4" customFormat="1" ht="25.5" outlineLevel="1">
      <c r="A11" s="134">
        <v>5.2</v>
      </c>
      <c r="B11" s="130" t="s">
        <v>176</v>
      </c>
      <c r="C11" s="642">
        <v>-7558181.4000000004</v>
      </c>
    </row>
    <row r="12" spans="1:6" s="4" customFormat="1">
      <c r="A12" s="134">
        <v>6</v>
      </c>
      <c r="B12" s="136" t="s">
        <v>438</v>
      </c>
      <c r="C12" s="644">
        <v>0</v>
      </c>
    </row>
    <row r="13" spans="1:6" s="4" customFormat="1" ht="15.75" thickBot="1">
      <c r="A13" s="137">
        <v>7</v>
      </c>
      <c r="B13" s="132" t="s">
        <v>170</v>
      </c>
      <c r="C13" s="169">
        <f>SUM(C8:C12)</f>
        <v>943889278.41239536</v>
      </c>
    </row>
    <row r="15" spans="1:6" ht="26.25">
      <c r="B15" s="22" t="s">
        <v>439</v>
      </c>
    </row>
    <row r="17" spans="2:9" s="2" customFormat="1">
      <c r="B17" s="37"/>
      <c r="C17"/>
      <c r="D17"/>
      <c r="E17"/>
      <c r="F17"/>
      <c r="G17"/>
      <c r="H17"/>
      <c r="I17"/>
    </row>
    <row r="18" spans="2:9" s="2" customFormat="1">
      <c r="B18" s="34"/>
      <c r="C18"/>
      <c r="D18"/>
      <c r="E18"/>
      <c r="F18"/>
      <c r="G18"/>
      <c r="H18"/>
      <c r="I18"/>
    </row>
    <row r="19" spans="2:9" s="2" customFormat="1">
      <c r="B19" s="34"/>
      <c r="C19"/>
      <c r="D19"/>
      <c r="E19"/>
      <c r="F19"/>
      <c r="G19"/>
      <c r="H19"/>
      <c r="I19"/>
    </row>
    <row r="20" spans="2:9" s="2" customFormat="1">
      <c r="B20" s="36"/>
      <c r="C20"/>
      <c r="D20"/>
      <c r="E20"/>
      <c r="F20"/>
      <c r="G20"/>
      <c r="H20"/>
      <c r="I20"/>
    </row>
    <row r="21" spans="2:9" s="2" customFormat="1">
      <c r="B21" s="35"/>
      <c r="C21"/>
      <c r="D21"/>
      <c r="E21"/>
      <c r="F21"/>
      <c r="G21"/>
      <c r="H21"/>
      <c r="I21"/>
    </row>
    <row r="22" spans="2:9" s="2" customFormat="1">
      <c r="B22" s="36"/>
      <c r="C22"/>
      <c r="D22"/>
      <c r="E22"/>
      <c r="F22"/>
      <c r="G22"/>
      <c r="H22"/>
      <c r="I22"/>
    </row>
    <row r="23" spans="2:9" s="2" customFormat="1">
      <c r="B23" s="35"/>
      <c r="C23"/>
      <c r="D23"/>
      <c r="E23"/>
      <c r="F23"/>
      <c r="G23"/>
      <c r="H23"/>
      <c r="I23"/>
    </row>
    <row r="24" spans="2:9" s="2" customFormat="1">
      <c r="B24" s="35"/>
      <c r="C24"/>
      <c r="D24"/>
      <c r="E24"/>
      <c r="F24"/>
      <c r="G24"/>
      <c r="H24"/>
      <c r="I24"/>
    </row>
    <row r="25" spans="2:9" s="2" customFormat="1">
      <c r="B25" s="35"/>
      <c r="C25"/>
      <c r="D25"/>
      <c r="E25"/>
      <c r="F25"/>
      <c r="G25"/>
      <c r="H25"/>
      <c r="I25"/>
    </row>
    <row r="26" spans="2:9" s="2" customFormat="1">
      <c r="B26" s="35"/>
      <c r="C26"/>
      <c r="D26"/>
      <c r="E26"/>
      <c r="F26"/>
      <c r="G26"/>
      <c r="H26"/>
      <c r="I26"/>
    </row>
    <row r="27" spans="2:9" s="2" customFormat="1">
      <c r="B27" s="35"/>
      <c r="C27"/>
      <c r="D27"/>
      <c r="E27"/>
      <c r="F27"/>
      <c r="G27"/>
      <c r="H27"/>
      <c r="I27"/>
    </row>
    <row r="28" spans="2:9" s="2" customFormat="1">
      <c r="B28" s="36"/>
      <c r="C28"/>
      <c r="D28"/>
      <c r="E28"/>
      <c r="F28"/>
      <c r="G28"/>
      <c r="H28"/>
      <c r="I28"/>
    </row>
    <row r="29" spans="2:9" s="2" customFormat="1">
      <c r="B29" s="36"/>
      <c r="C29"/>
      <c r="D29"/>
      <c r="E29"/>
      <c r="F29"/>
      <c r="G29"/>
      <c r="H29"/>
      <c r="I29"/>
    </row>
    <row r="30" spans="2:9" s="2" customFormat="1">
      <c r="B30" s="36"/>
      <c r="C30"/>
      <c r="D30"/>
      <c r="E30"/>
      <c r="F30"/>
      <c r="G30"/>
      <c r="H30"/>
      <c r="I30"/>
    </row>
    <row r="31" spans="2:9" s="2" customFormat="1">
      <c r="B31" s="36"/>
      <c r="C31"/>
      <c r="D31"/>
      <c r="E31"/>
      <c r="F31"/>
      <c r="G31"/>
      <c r="H31"/>
      <c r="I31"/>
    </row>
    <row r="32" spans="2:9" s="2" customFormat="1">
      <c r="B32" s="36"/>
      <c r="C32"/>
      <c r="D32"/>
      <c r="E32"/>
      <c r="F32"/>
      <c r="G32"/>
      <c r="H32"/>
      <c r="I32"/>
    </row>
    <row r="33" spans="2:9" s="2" customFormat="1">
      <c r="B33" s="36"/>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LxfMcXcIFLGPbLTJ06nrvBJumKqam/SHDNq5bkF1df8=</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vKuQm3KhHWqYncxELKobkDi1+Pi+Vcx3mrasyaGdOkE=</DigestValue>
    </Reference>
  </SignedInfo>
  <SignatureValue>CzqE1d5lxbWVJ284q4FK+/hbhzms1CEFDVlK3kauGDyEeYVK7l5s5Tt4yBN79g0vuHXTp3JLnH/A
mbm87I4qfL21chLuVijSMoispx2EKHPPTYKVXGhHrRyPX1EJZjDsUDElB+AYoFs27SBCcaBGjmC6
ycbidARTjFKfgzyUMVG11KBUFB1Col3oup9TvnVCVcY2gLydpr+za+fXvfYbyEOxt9TpJ+qcIP0J
24mJTRFWRlnTfDUHWlkQVvgPl7K1ImfKI2b/9tvJP2/cUktms5pr0YMpCfDZTnr55AK1jVhuqgh2
XPvGtJZOQSKEC0DZXaMq5l8mHCLKOcUux18Acg==</SignatureValue>
  <KeyInfo>
    <X509Data>
      <X509Certificate>MIIGSTCCBTGgAwIBAgIKeyjV+wADAAIyVDANBgkqhkiG9w0BAQsFADBKMRIwEAYKCZImiZPyLGQBGRYCZ2UxEzARBgoJkiaJk/IsZAEZFgNuYmcxHzAdBgNVBAMTFk5CRyBDbGFzcyAyIElOVCBTdWIgQ0EwHhcNMjMwNDE4MDcxMTI1WhcNMjUwNDE3MDcxMTI1WjBHMR8wHQYDVQQKExZKU0MgSGFseWsgQmFuayBHZW9yZ2lhMSQwIgYDVQQDExtCSEIgLSBTb3BoaW8gVGtlc2hlbGFzaHZpbGkwggEiMA0GCSqGSIb3DQEBAQUAA4IBDwAwggEKAoIBAQDqjlOtXAHoAVMRd8cITlYXuuMGnZmYcE2RmIfxzMmE5FAWwiLflSfGJ7EhK4lji6YzVb5nfPg7SP3OVBho0UJ+Gi22gFgc91ijFjfZH3mwjZ7dCk1SWa8Mjd4+iWM+XT4vDbGE5nxNoA938C/5UQYn6tdAbuJlRH/6NhrTqNYw51QVPUiaiL6mxGFzSEx3Ph58QIxYd4OPzWINn46IsPnygZvb0H2RGHQrBesww2GHDzGBOFDtvL4GbBBNtfO0SGtfPsSpndiqiRROOKcuqPZFPQpmW4FTJ5TDnHaHUpPBJ1HjXF4cFGQtfvNdPgNpQZlS9t9awoaKyUOjCjPMu6UZAgMBAAGjggMyMIIDLjA8BgkrBgEEAYI3FQcELzAtBiUrBgEEAYI3FQjmsmCDjfVEhoGZCYO4oUqDvoRxBIPEkTOEg4hdAgFkAgEjMB0GA1UdJQQWMBQGCCsGAQUFBwMCBggrBgEFBQcDBDALBgNVHQ8EBAMCB4AwJwYJKwYBBAGCNxUKBBowGDAKBggrBgEFBQcDAjAKBggrBgEFBQcDBDAdBgNVHQ4EFgQULhZHbzwddd5MnWMvbh3p9qKfdp4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H7FO+Ezrw9LIxIth2MMIluZgfS/Lba79gdpQxgLTv2z5l+Pq37bKKZyjf7TP/X2sm/66h5nhVmywkj5T6YmlggRpdBsWwNtgF2hv9NxE/jvSMnbHbonDp0K8iHJMTIZz+6CCYGT//Gsq0FvVKeGfqq++z60QifXSYlMvGC74uHQ5FO/WssMUKQ0v5OHJoYssqeOoB5FT7OMKtMCEGoy8VEF07LZebwJYRp0ujGI48RfBmZU3TrGIDROjTBUx8CAuj71me2bTGZXWL4+Mb5jeJhIQCfroTAOTdyYWuv+CnKagVFZ+2FUXpxw4Ou8DY7V2jrqyxxK+XYNHgrBmCfn5O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480xf7pKnhOPRB1mBAira/OwhxvpPm/RePFxqjChWO0=</DigestValue>
      </Reference>
      <Reference URI="/xl/calcChain.xml?ContentType=application/vnd.openxmlformats-officedocument.spreadsheetml.calcChain+xml">
        <DigestMethod Algorithm="http://www.w3.org/2001/04/xmlenc#sha256"/>
        <DigestValue>xWBGN0amL8KmdvPuXb0BY3SxArYFKjbI36YsAx8IESA=</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t49/pcdCsg7qgCWpbI7ayTR1Cj6GQSy9XA1aUiaV8Ms=</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46OWzA0ks58HSGr4IOYvYblO2clE66F2/4kDEfzqv0k=</DigestValue>
      </Reference>
      <Reference URI="/xl/styles.xml?ContentType=application/vnd.openxmlformats-officedocument.spreadsheetml.styles+xml">
        <DigestMethod Algorithm="http://www.w3.org/2001/04/xmlenc#sha256"/>
        <DigestValue>bv7kx0U3n4Y5vxs9OMIwgVme64Ge0fLVWFroD2qSzDc=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zPnCMvHGsLN20GeUizKXPRc4Nm+/D9LsxC4C8E0DL/k=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g0sTGzkDz/bcsjeAlKZsglCDZW5Uyc780m2kpKzrw7E=</DigestValue>
      </Reference>
      <Reference URI="/xl/worksheets/sheet10.xml?ContentType=application/vnd.openxmlformats-officedocument.spreadsheetml.worksheet+xml">
        <DigestMethod Algorithm="http://www.w3.org/2001/04/xmlenc#sha256"/>
        <DigestValue>S3F4NxyJ9Ta3bjg6ZLSiA20Bta/s3gcRf0GLVwfUYrU=</DigestValue>
      </Reference>
      <Reference URI="/xl/worksheets/sheet11.xml?ContentType=application/vnd.openxmlformats-officedocument.spreadsheetml.worksheet+xml">
        <DigestMethod Algorithm="http://www.w3.org/2001/04/xmlenc#sha256"/>
        <DigestValue>t7ypKifxNszrZ7Xsk/sfNErApzkRsxvA3qFwTrkqvqY=</DigestValue>
      </Reference>
      <Reference URI="/xl/worksheets/sheet12.xml?ContentType=application/vnd.openxmlformats-officedocument.spreadsheetml.worksheet+xml">
        <DigestMethod Algorithm="http://www.w3.org/2001/04/xmlenc#sha256"/>
        <DigestValue>ErrrbNXsb8AAyI9RhU0rVasdnc+5Pd6k9fZgYI5b6KI=</DigestValue>
      </Reference>
      <Reference URI="/xl/worksheets/sheet13.xml?ContentType=application/vnd.openxmlformats-officedocument.spreadsheetml.worksheet+xml">
        <DigestMethod Algorithm="http://www.w3.org/2001/04/xmlenc#sha256"/>
        <DigestValue>LeWGYY9qxjE857ifXkyxZrwpRitWPlLcKJJMRbVSm/0=</DigestValue>
      </Reference>
      <Reference URI="/xl/worksheets/sheet14.xml?ContentType=application/vnd.openxmlformats-officedocument.spreadsheetml.worksheet+xml">
        <DigestMethod Algorithm="http://www.w3.org/2001/04/xmlenc#sha256"/>
        <DigestValue>FlWmX5imMsYpf8h081zo8iSuqXgY9yMQS4ihX4NYYs8=</DigestValue>
      </Reference>
      <Reference URI="/xl/worksheets/sheet15.xml?ContentType=application/vnd.openxmlformats-officedocument.spreadsheetml.worksheet+xml">
        <DigestMethod Algorithm="http://www.w3.org/2001/04/xmlenc#sha256"/>
        <DigestValue>W+SwYWm41X6gTYhy5xYuyI1/ljaQsHA7EAzykC7kvJQ=</DigestValue>
      </Reference>
      <Reference URI="/xl/worksheets/sheet16.xml?ContentType=application/vnd.openxmlformats-officedocument.spreadsheetml.worksheet+xml">
        <DigestMethod Algorithm="http://www.w3.org/2001/04/xmlenc#sha256"/>
        <DigestValue>r5HHDK//NyftfCnPlnC8rySz4a1n/H75SJowBl/GaW4=</DigestValue>
      </Reference>
      <Reference URI="/xl/worksheets/sheet17.xml?ContentType=application/vnd.openxmlformats-officedocument.spreadsheetml.worksheet+xml">
        <DigestMethod Algorithm="http://www.w3.org/2001/04/xmlenc#sha256"/>
        <DigestValue>aSPIucNEY7+FJ6Xotae/73iiTTnqcP8kWv2Al4fZp3M=</DigestValue>
      </Reference>
      <Reference URI="/xl/worksheets/sheet18.xml?ContentType=application/vnd.openxmlformats-officedocument.spreadsheetml.worksheet+xml">
        <DigestMethod Algorithm="http://www.w3.org/2001/04/xmlenc#sha256"/>
        <DigestValue>2s8v5wzW0SQAiR5ofs2TMdtOpNwi5+zE15IDTu1RaPM=</DigestValue>
      </Reference>
      <Reference URI="/xl/worksheets/sheet19.xml?ContentType=application/vnd.openxmlformats-officedocument.spreadsheetml.worksheet+xml">
        <DigestMethod Algorithm="http://www.w3.org/2001/04/xmlenc#sha256"/>
        <DigestValue>kzgZMaCE6Qe8iB6j3LLLZdeGGZxy4JqpoNM6Zq7opy4=</DigestValue>
      </Reference>
      <Reference URI="/xl/worksheets/sheet2.xml?ContentType=application/vnd.openxmlformats-officedocument.spreadsheetml.worksheet+xml">
        <DigestMethod Algorithm="http://www.w3.org/2001/04/xmlenc#sha256"/>
        <DigestValue>cByylGjJGl26k/TU7ryCLLN4bKhCj7/TH+w4sgJ5VdU=</DigestValue>
      </Reference>
      <Reference URI="/xl/worksheets/sheet20.xml?ContentType=application/vnd.openxmlformats-officedocument.spreadsheetml.worksheet+xml">
        <DigestMethod Algorithm="http://www.w3.org/2001/04/xmlenc#sha256"/>
        <DigestValue>3sI0HmtgPAiP5U3GT36U5E9+4w21xmFEczYY1zpMIig=</DigestValue>
      </Reference>
      <Reference URI="/xl/worksheets/sheet21.xml?ContentType=application/vnd.openxmlformats-officedocument.spreadsheetml.worksheet+xml">
        <DigestMethod Algorithm="http://www.w3.org/2001/04/xmlenc#sha256"/>
        <DigestValue>jyOTo0FrdPMpt1ZIDNXUTtQqcPIcob0YvZF1aTsYN8M=</DigestValue>
      </Reference>
      <Reference URI="/xl/worksheets/sheet22.xml?ContentType=application/vnd.openxmlformats-officedocument.spreadsheetml.worksheet+xml">
        <DigestMethod Algorithm="http://www.w3.org/2001/04/xmlenc#sha256"/>
        <DigestValue>2f0cXTW2B9kbS9f5vyCgxc5oTLSU5a9F12/DHf1WwlI=</DigestValue>
      </Reference>
      <Reference URI="/xl/worksheets/sheet23.xml?ContentType=application/vnd.openxmlformats-officedocument.spreadsheetml.worksheet+xml">
        <DigestMethod Algorithm="http://www.w3.org/2001/04/xmlenc#sha256"/>
        <DigestValue>turLU2WJg85bFU6FkaJR1AZlo4qorjKOyVijiCS9nCk=</DigestValue>
      </Reference>
      <Reference URI="/xl/worksheets/sheet24.xml?ContentType=application/vnd.openxmlformats-officedocument.spreadsheetml.worksheet+xml">
        <DigestMethod Algorithm="http://www.w3.org/2001/04/xmlenc#sha256"/>
        <DigestValue>lD6e6o7S+o/2lWXxdP2NaLWBThLBDaPkL7U74KW9gbw=</DigestValue>
      </Reference>
      <Reference URI="/xl/worksheets/sheet25.xml?ContentType=application/vnd.openxmlformats-officedocument.spreadsheetml.worksheet+xml">
        <DigestMethod Algorithm="http://www.w3.org/2001/04/xmlenc#sha256"/>
        <DigestValue>+OmjJ3vKSXDmctNmg2ziC8Ha8SEReH2NzuldpOxM8ms=</DigestValue>
      </Reference>
      <Reference URI="/xl/worksheets/sheet26.xml?ContentType=application/vnd.openxmlformats-officedocument.spreadsheetml.worksheet+xml">
        <DigestMethod Algorithm="http://www.w3.org/2001/04/xmlenc#sha256"/>
        <DigestValue>43+941a/LJTcy11zblaI5SDdeA/rmc7o1/O5arKcrdc=</DigestValue>
      </Reference>
      <Reference URI="/xl/worksheets/sheet27.xml?ContentType=application/vnd.openxmlformats-officedocument.spreadsheetml.worksheet+xml">
        <DigestMethod Algorithm="http://www.w3.org/2001/04/xmlenc#sha256"/>
        <DigestValue>zg8kXqA1iR6DqURUADFqVyvX1wZr7GMT/rA9axS+fWk=</DigestValue>
      </Reference>
      <Reference URI="/xl/worksheets/sheet28.xml?ContentType=application/vnd.openxmlformats-officedocument.spreadsheetml.worksheet+xml">
        <DigestMethod Algorithm="http://www.w3.org/2001/04/xmlenc#sha256"/>
        <DigestValue>FG4CrMZgxJiJ/5stGebXwBydAyIWyF36eqiaqc4tJ5c=</DigestValue>
      </Reference>
      <Reference URI="/xl/worksheets/sheet29.xml?ContentType=application/vnd.openxmlformats-officedocument.spreadsheetml.worksheet+xml">
        <DigestMethod Algorithm="http://www.w3.org/2001/04/xmlenc#sha256"/>
        <DigestValue>ChOACgDKgXbMGeLq2f/7vrlo5kpFWh53QaD0CetJ2JU=</DigestValue>
      </Reference>
      <Reference URI="/xl/worksheets/sheet3.xml?ContentType=application/vnd.openxmlformats-officedocument.spreadsheetml.worksheet+xml">
        <DigestMethod Algorithm="http://www.w3.org/2001/04/xmlenc#sha256"/>
        <DigestValue>DT+MxonnHcYXuDOO/aImKKrkK1J5cEz+x7H/G58MBMw=</DigestValue>
      </Reference>
      <Reference URI="/xl/worksheets/sheet30.xml?ContentType=application/vnd.openxmlformats-officedocument.spreadsheetml.worksheet+xml">
        <DigestMethod Algorithm="http://www.w3.org/2001/04/xmlenc#sha256"/>
        <DigestValue>rd5Fdl7pVT0Xh0IXhDhFPwg8oi/KHxnF6VvsPPpeDPs=</DigestValue>
      </Reference>
      <Reference URI="/xl/worksheets/sheet4.xml?ContentType=application/vnd.openxmlformats-officedocument.spreadsheetml.worksheet+xml">
        <DigestMethod Algorithm="http://www.w3.org/2001/04/xmlenc#sha256"/>
        <DigestValue>uQC0yhdoxLJBqYGxy/Ing0ufD+bWxSq4l7OgID2T8R4=</DigestValue>
      </Reference>
      <Reference URI="/xl/worksheets/sheet5.xml?ContentType=application/vnd.openxmlformats-officedocument.spreadsheetml.worksheet+xml">
        <DigestMethod Algorithm="http://www.w3.org/2001/04/xmlenc#sha256"/>
        <DigestValue>rEmy4VwjwlWZ0LR2GwAb48IBJAs6EqTG6qFDLKoIOXI=</DigestValue>
      </Reference>
      <Reference URI="/xl/worksheets/sheet6.xml?ContentType=application/vnd.openxmlformats-officedocument.spreadsheetml.worksheet+xml">
        <DigestMethod Algorithm="http://www.w3.org/2001/04/xmlenc#sha256"/>
        <DigestValue>Pew58sR5WQ2SGeOp/XCMjuDC8TlsNgcJ4xEz2OKYvoU=</DigestValue>
      </Reference>
      <Reference URI="/xl/worksheets/sheet7.xml?ContentType=application/vnd.openxmlformats-officedocument.spreadsheetml.worksheet+xml">
        <DigestMethod Algorithm="http://www.w3.org/2001/04/xmlenc#sha256"/>
        <DigestValue>rgR5cC4rFmW6JjV9ovX3pSX+v5l0dg20mARBHHvTW0k=</DigestValue>
      </Reference>
      <Reference URI="/xl/worksheets/sheet8.xml?ContentType=application/vnd.openxmlformats-officedocument.spreadsheetml.worksheet+xml">
        <DigestMethod Algorithm="http://www.w3.org/2001/04/xmlenc#sha256"/>
        <DigestValue>Ytr40SDM3cs06iDNkMWMcE0WfnMcj0qQoR5htCNNH/0=</DigestValue>
      </Reference>
      <Reference URI="/xl/worksheets/sheet9.xml?ContentType=application/vnd.openxmlformats-officedocument.spreadsheetml.worksheet+xml">
        <DigestMethod Algorithm="http://www.w3.org/2001/04/xmlenc#sha256"/>
        <DigestValue>VxeYrHgTf/Y1vP5YzDZDf1ge+/OFZrMqfG8tWnUwiWM=</DigestValue>
      </Reference>
    </Manifest>
    <SignatureProperties>
      <SignatureProperty Id="idSignatureTime" Target="#idPackageSignature">
        <mdssi:SignatureTime xmlns:mdssi="http://schemas.openxmlformats.org/package/2006/digital-signature">
          <mdssi:Format>YYYY-MM-DDThh:mm:ssTZD</mdssi:Format>
          <mdssi:Value>2023-12-19T11:02:10Z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2023-12-19T11:02:10Z</xd:SigningTime>
          <xd:SigningCertificate>
            <xd:Cert>
              <xd:CertDigest>
                <DigestMethod Algorithm="http://www.w3.org/2001/04/xmlenc#sha256"/>
                <DigestValue>LOwGjTQiLQh4BGn3YNUlfOlEuyQV5A2aC5GmQKyep4s=</DigestValue>
              </xd:CertDigest>
              <xd:IssuerSerial>
                <X509IssuerName>CN=NBG Class 2 INT Sub CA, DC=nbg, DC=ge</X509IssuerName>
                <X509SerialNumber>581604366073676861420116</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gdW5bi64sHHSnjQD81HoWRgf+OEmk5N3EfThRaVS6YU=</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MIGPOTaW5mjOSjLK9S2F0hVbaqU0tTCtcZ5mizRvZio=</DigestValue>
    </Reference>
  </SignedInfo>
  <SignatureValue>f3m675/zH+SNFDqMdnm4W0iE3T6SS4wvPll/uJNnMTrjJY+N1bvaT+Xnuqw9AGIZJGUIikjek2pM
KCunACdAKc5rzyvp2SPVBz+trrRYts922aCkgoYRLMedsaxa9zvmEo5iZ2LB2tKsrsGWqcNofVBL
6VJ9lucArUpZWaHFlwZPNM4Yu3NAnqa3b/P5dLw1u2YJJ7vbb74odF/3Q8l/2jUbuB0IUOWYW84D
/nNuqerqURoX5FRLj+LOljcABq0GB3g/Fzx1VK7RATF4ZJ0h00uSpNQtZELHBvAQaSgpNIUBWeDH
xV7yDYqa1ti9HyGq223S1k5dKOyfSdMJMLUKUQ==</SignatureValue>
  <KeyInfo>
    <X509Data>
      <X509Certificate>MIIGRDCCBSygAwIBAgIKL2Un9AADAAIAcDANBgkqhkiG9w0BAQsFADBKMRIwEAYKCZImiZPyLGQBGRYCZ2UxEzARBgoJkiaJk/IsZAEZFgNuYmcxHzAdBgNVBAMTFk5CRyBDbGFzcyAyIElOVCBTdWIgQ0EwHhcNMjExMjIwMDczMTUxWhcNMjMxMjIwMDczMTUxWjBCMR8wHQYDVQQKExZKU0MgSGFseWsgQmFuayBHZW9yZ2lhMR8wHQYDVQQDExZCSEIgLSBNYXJpbmEgVGFua2Fyb3ZhMIIBIjANBgkqhkiG9w0BAQEFAAOCAQ8AMIIBCgKCAQEA7TTMVVM8ShVDg7rCAn8mvkWJd+cIh6EulpKQ6wRzA0IMjTu2DwfHQajk3MuZAoW6AL7Kddam53zAGTU8AMPiVPU/mjWdV0B0kIubMUs2yuBcxcIKQP4E6qTKsuMu6kVRGf4c++RB1JZcfbugJ55YRcC5hCtHtToL6sIEK5bXYO4DVUAFrT+2hcHFNTUx28qSRY55MJrb4H8w3mVtVuOUK78CsgWK8x6V5oFFn99D47puXPSiokMEtwNQLn40rYdHfrWyVnSQTdLE4dPlmaimFnn3vyzsEbC/SG/Wn4wKoxFV9pQmqPMqHr7/KWq15Ubn1QgpGcJgYuS/2oMA/dqDnQIDAQABo4IDMjCCAy4wPAYJKwYBBAGCNxUHBC8wLQYlKwYBBAGCNxUI5rJgg431RIaBmQmDuKFKg76EcQSDxJEzhIOIXQIBZAIBIzAdBgNVHSUEFjAUBggrBgEFBQcDAgYIKwYBBQUHAwQwCwYDVR0PBAQDAgeAMCcGCSsGAQQBgjcVCgQaMBgwCgYIKwYBBQUHAwIwCgYIKwYBBQUHAwQwHQYDVR0OBBYEFIePNpsBfoL+n31mxeo89W/UUnK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eIJ2cwS4AUZ/4BGB7EUetn92HlGXYoIdPfuN+ne0bmy2ub1R/ceZEkEB0B9x0A3aVMzl1rMSCRMOVE9R6fyCvHVp2Jl9fu0GOWczCzhjJB/daw1rcUygzCejgBrXPt7SITJlq2Od+tU4Xd9f/8n9NXTShdHeceTYWAlnZKHdVxkybra+ZvRzd7LqYW6htt7tPGfTTgg0oiDZntdHkJipk498qkuC8FfNDfSOgLjXG2A36V5mmtcS0N4YFgIJr7FApoH/5yFvGJxLHPHN/djsP78kbyTk40l1TUf0h8CreMuL/xTXTAwqVltuaROF2GP5RKR0sdaJbXrmM5mEImc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480xf7pKnhOPRB1mBAira/OwhxvpPm/RePFxqjChWO0=</DigestValue>
      </Reference>
      <Reference URI="/xl/calcChain.xml?ContentType=application/vnd.openxmlformats-officedocument.spreadsheetml.calcChain+xml">
        <DigestMethod Algorithm="http://www.w3.org/2001/04/xmlenc#sha256"/>
        <DigestValue>xWBGN0amL8KmdvPuXb0BY3SxArYFKjbI36YsAx8IESA=</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t49/pcdCsg7qgCWpbI7ayTR1Cj6GQSy9XA1aUiaV8Ms=</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46OWzA0ks58HSGr4IOYvYblO2clE66F2/4kDEfzqv0k=</DigestValue>
      </Reference>
      <Reference URI="/xl/styles.xml?ContentType=application/vnd.openxmlformats-officedocument.spreadsheetml.styles+xml">
        <DigestMethod Algorithm="http://www.w3.org/2001/04/xmlenc#sha256"/>
        <DigestValue>bv7kx0U3n4Y5vxs9OMIwgVme64Ge0fLVWFroD2qSzDc=</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zPnCMvHGsLN20GeUizKXPRc4Nm+/D9LsxC4C8E0DL/k=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g0sTGzkDz/bcsjeAlKZsglCDZW5Uyc780m2kpKzrw7E=</DigestValue>
      </Reference>
      <Reference URI="/xl/worksheets/sheet10.xml?ContentType=application/vnd.openxmlformats-officedocument.spreadsheetml.worksheet+xml">
        <DigestMethod Algorithm="http://www.w3.org/2001/04/xmlenc#sha256"/>
        <DigestValue>S3F4NxyJ9Ta3bjg6ZLSiA20Bta/s3gcRf0GLVwfUYrU=</DigestValue>
      </Reference>
      <Reference URI="/xl/worksheets/sheet11.xml?ContentType=application/vnd.openxmlformats-officedocument.spreadsheetml.worksheet+xml">
        <DigestMethod Algorithm="http://www.w3.org/2001/04/xmlenc#sha256"/>
        <DigestValue>t7ypKifxNszrZ7Xsk/sfNErApzkRsxvA3qFwTrkqvqY=</DigestValue>
      </Reference>
      <Reference URI="/xl/worksheets/sheet12.xml?ContentType=application/vnd.openxmlformats-officedocument.spreadsheetml.worksheet+xml">
        <DigestMethod Algorithm="http://www.w3.org/2001/04/xmlenc#sha256"/>
        <DigestValue>ErrrbNXsb8AAyI9RhU0rVasdnc+5Pd6k9fZgYI5b6KI=</DigestValue>
      </Reference>
      <Reference URI="/xl/worksheets/sheet13.xml?ContentType=application/vnd.openxmlformats-officedocument.spreadsheetml.worksheet+xml">
        <DigestMethod Algorithm="http://www.w3.org/2001/04/xmlenc#sha256"/>
        <DigestValue>LeWGYY9qxjE857ifXkyxZrwpRitWPlLcKJJMRbVSm/0=</DigestValue>
      </Reference>
      <Reference URI="/xl/worksheets/sheet14.xml?ContentType=application/vnd.openxmlformats-officedocument.spreadsheetml.worksheet+xml">
        <DigestMethod Algorithm="http://www.w3.org/2001/04/xmlenc#sha256"/>
        <DigestValue>FlWmX5imMsYpf8h081zo8iSuqXgY9yMQS4ihX4NYYs8=</DigestValue>
      </Reference>
      <Reference URI="/xl/worksheets/sheet15.xml?ContentType=application/vnd.openxmlformats-officedocument.spreadsheetml.worksheet+xml">
        <DigestMethod Algorithm="http://www.w3.org/2001/04/xmlenc#sha256"/>
        <DigestValue>W+SwYWm41X6gTYhy5xYuyI1/ljaQsHA7EAzykC7kvJQ=</DigestValue>
      </Reference>
      <Reference URI="/xl/worksheets/sheet16.xml?ContentType=application/vnd.openxmlformats-officedocument.spreadsheetml.worksheet+xml">
        <DigestMethod Algorithm="http://www.w3.org/2001/04/xmlenc#sha256"/>
        <DigestValue>r5HHDK//NyftfCnPlnC8rySz4a1n/H75SJowBl/GaW4=</DigestValue>
      </Reference>
      <Reference URI="/xl/worksheets/sheet17.xml?ContentType=application/vnd.openxmlformats-officedocument.spreadsheetml.worksheet+xml">
        <DigestMethod Algorithm="http://www.w3.org/2001/04/xmlenc#sha256"/>
        <DigestValue>aSPIucNEY7+FJ6Xotae/73iiTTnqcP8kWv2Al4fZp3M=</DigestValue>
      </Reference>
      <Reference URI="/xl/worksheets/sheet18.xml?ContentType=application/vnd.openxmlformats-officedocument.spreadsheetml.worksheet+xml">
        <DigestMethod Algorithm="http://www.w3.org/2001/04/xmlenc#sha256"/>
        <DigestValue>2s8v5wzW0SQAiR5ofs2TMdtOpNwi5+zE15IDTu1RaPM=</DigestValue>
      </Reference>
      <Reference URI="/xl/worksheets/sheet19.xml?ContentType=application/vnd.openxmlformats-officedocument.spreadsheetml.worksheet+xml">
        <DigestMethod Algorithm="http://www.w3.org/2001/04/xmlenc#sha256"/>
        <DigestValue>kzgZMaCE6Qe8iB6j3LLLZdeGGZxy4JqpoNM6Zq7opy4=</DigestValue>
      </Reference>
      <Reference URI="/xl/worksheets/sheet2.xml?ContentType=application/vnd.openxmlformats-officedocument.spreadsheetml.worksheet+xml">
        <DigestMethod Algorithm="http://www.w3.org/2001/04/xmlenc#sha256"/>
        <DigestValue>cByylGjJGl26k/TU7ryCLLN4bKhCj7/TH+w4sgJ5VdU=</DigestValue>
      </Reference>
      <Reference URI="/xl/worksheets/sheet20.xml?ContentType=application/vnd.openxmlformats-officedocument.spreadsheetml.worksheet+xml">
        <DigestMethod Algorithm="http://www.w3.org/2001/04/xmlenc#sha256"/>
        <DigestValue>3sI0HmtgPAiP5U3GT36U5E9+4w21xmFEczYY1zpMIig=</DigestValue>
      </Reference>
      <Reference URI="/xl/worksheets/sheet21.xml?ContentType=application/vnd.openxmlformats-officedocument.spreadsheetml.worksheet+xml">
        <DigestMethod Algorithm="http://www.w3.org/2001/04/xmlenc#sha256"/>
        <DigestValue>jyOTo0FrdPMpt1ZIDNXUTtQqcPIcob0YvZF1aTsYN8M=</DigestValue>
      </Reference>
      <Reference URI="/xl/worksheets/sheet22.xml?ContentType=application/vnd.openxmlformats-officedocument.spreadsheetml.worksheet+xml">
        <DigestMethod Algorithm="http://www.w3.org/2001/04/xmlenc#sha256"/>
        <DigestValue>2f0cXTW2B9kbS9f5vyCgxc5oTLSU5a9F12/DHf1WwlI=</DigestValue>
      </Reference>
      <Reference URI="/xl/worksheets/sheet23.xml?ContentType=application/vnd.openxmlformats-officedocument.spreadsheetml.worksheet+xml">
        <DigestMethod Algorithm="http://www.w3.org/2001/04/xmlenc#sha256"/>
        <DigestValue>turLU2WJg85bFU6FkaJR1AZlo4qorjKOyVijiCS9nCk=</DigestValue>
      </Reference>
      <Reference URI="/xl/worksheets/sheet24.xml?ContentType=application/vnd.openxmlformats-officedocument.spreadsheetml.worksheet+xml">
        <DigestMethod Algorithm="http://www.w3.org/2001/04/xmlenc#sha256"/>
        <DigestValue>lD6e6o7S+o/2lWXxdP2NaLWBThLBDaPkL7U74KW9gbw=</DigestValue>
      </Reference>
      <Reference URI="/xl/worksheets/sheet25.xml?ContentType=application/vnd.openxmlformats-officedocument.spreadsheetml.worksheet+xml">
        <DigestMethod Algorithm="http://www.w3.org/2001/04/xmlenc#sha256"/>
        <DigestValue>+OmjJ3vKSXDmctNmg2ziC8Ha8SEReH2NzuldpOxM8ms=</DigestValue>
      </Reference>
      <Reference URI="/xl/worksheets/sheet26.xml?ContentType=application/vnd.openxmlformats-officedocument.spreadsheetml.worksheet+xml">
        <DigestMethod Algorithm="http://www.w3.org/2001/04/xmlenc#sha256"/>
        <DigestValue>43+941a/LJTcy11zblaI5SDdeA/rmc7o1/O5arKcrdc=</DigestValue>
      </Reference>
      <Reference URI="/xl/worksheets/sheet27.xml?ContentType=application/vnd.openxmlformats-officedocument.spreadsheetml.worksheet+xml">
        <DigestMethod Algorithm="http://www.w3.org/2001/04/xmlenc#sha256"/>
        <DigestValue>zg8kXqA1iR6DqURUADFqVyvX1wZr7GMT/rA9axS+fWk=</DigestValue>
      </Reference>
      <Reference URI="/xl/worksheets/sheet28.xml?ContentType=application/vnd.openxmlformats-officedocument.spreadsheetml.worksheet+xml">
        <DigestMethod Algorithm="http://www.w3.org/2001/04/xmlenc#sha256"/>
        <DigestValue>FG4CrMZgxJiJ/5stGebXwBydAyIWyF36eqiaqc4tJ5c=</DigestValue>
      </Reference>
      <Reference URI="/xl/worksheets/sheet29.xml?ContentType=application/vnd.openxmlformats-officedocument.spreadsheetml.worksheet+xml">
        <DigestMethod Algorithm="http://www.w3.org/2001/04/xmlenc#sha256"/>
        <DigestValue>ChOACgDKgXbMGeLq2f/7vrlo5kpFWh53QaD0CetJ2JU=</DigestValue>
      </Reference>
      <Reference URI="/xl/worksheets/sheet3.xml?ContentType=application/vnd.openxmlformats-officedocument.spreadsheetml.worksheet+xml">
        <DigestMethod Algorithm="http://www.w3.org/2001/04/xmlenc#sha256"/>
        <DigestValue>DT+MxonnHcYXuDOO/aImKKrkK1J5cEz+x7H/G58MBMw=</DigestValue>
      </Reference>
      <Reference URI="/xl/worksheets/sheet30.xml?ContentType=application/vnd.openxmlformats-officedocument.spreadsheetml.worksheet+xml">
        <DigestMethod Algorithm="http://www.w3.org/2001/04/xmlenc#sha256"/>
        <DigestValue>rd5Fdl7pVT0Xh0IXhDhFPwg8oi/KHxnF6VvsPPpeDPs=</DigestValue>
      </Reference>
      <Reference URI="/xl/worksheets/sheet4.xml?ContentType=application/vnd.openxmlformats-officedocument.spreadsheetml.worksheet+xml">
        <DigestMethod Algorithm="http://www.w3.org/2001/04/xmlenc#sha256"/>
        <DigestValue>uQC0yhdoxLJBqYGxy/Ing0ufD+bWxSq4l7OgID2T8R4=</DigestValue>
      </Reference>
      <Reference URI="/xl/worksheets/sheet5.xml?ContentType=application/vnd.openxmlformats-officedocument.spreadsheetml.worksheet+xml">
        <DigestMethod Algorithm="http://www.w3.org/2001/04/xmlenc#sha256"/>
        <DigestValue>rEmy4VwjwlWZ0LR2GwAb48IBJAs6EqTG6qFDLKoIOXI=</DigestValue>
      </Reference>
      <Reference URI="/xl/worksheets/sheet6.xml?ContentType=application/vnd.openxmlformats-officedocument.spreadsheetml.worksheet+xml">
        <DigestMethod Algorithm="http://www.w3.org/2001/04/xmlenc#sha256"/>
        <DigestValue>Pew58sR5WQ2SGeOp/XCMjuDC8TlsNgcJ4xEz2OKYvoU=</DigestValue>
      </Reference>
      <Reference URI="/xl/worksheets/sheet7.xml?ContentType=application/vnd.openxmlformats-officedocument.spreadsheetml.worksheet+xml">
        <DigestMethod Algorithm="http://www.w3.org/2001/04/xmlenc#sha256"/>
        <DigestValue>rgR5cC4rFmW6JjV9ovX3pSX+v5l0dg20mARBHHvTW0k=</DigestValue>
      </Reference>
      <Reference URI="/xl/worksheets/sheet8.xml?ContentType=application/vnd.openxmlformats-officedocument.spreadsheetml.worksheet+xml">
        <DigestMethod Algorithm="http://www.w3.org/2001/04/xmlenc#sha256"/>
        <DigestValue>Ytr40SDM3cs06iDNkMWMcE0WfnMcj0qQoR5htCNNH/0=</DigestValue>
      </Reference>
      <Reference URI="/xl/worksheets/sheet9.xml?ContentType=application/vnd.openxmlformats-officedocument.spreadsheetml.worksheet+xml">
        <DigestMethod Algorithm="http://www.w3.org/2001/04/xmlenc#sha256"/>
        <DigestValue>VxeYrHgTf/Y1vP5YzDZDf1ge+/OFZrMqfG8tWnUwiWM=</DigestValue>
      </Reference>
    </Manifest>
    <SignatureProperties>
      <SignatureProperty Id="idSignatureTime" Target="#idPackageSignature">
        <mdssi:SignatureTime xmlns:mdssi="http://schemas.openxmlformats.org/package/2006/digital-signature">
          <mdssi:Format>YYYY-MM-DDThh:mm:ssTZD</mdssi:Format>
          <mdssi:Value>2023-12-19T11:02:21Z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2023-12-19T11:02:21Z</xd:SigningTime>
          <xd:SigningCertificate>
            <xd:Cert>
              <xd:CertDigest>
                <DigestMethod Algorithm="http://www.w3.org/2001/04/xmlenc#sha256"/>
                <DigestValue>EW4Skb1yyDPaXhG4rBwdZtqUKXunznbEg7ORuIPUOW0=</DigestValue>
              </xd:CertDigest>
              <xd:IssuerSerial>
                <X509IssuerName>CN=NBG Class 2 INT Sub CA, DC=nbg, DC=ge</X509IssuerName>
                <X509SerialNumber>223817224772392671379568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2023-12-19T10:10:33Z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