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xl/metadata.xml" ContentType="application/vnd.openxmlformats-officedocument.spreadsheetml.sheetMetadata+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5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7" i="75" l="1"/>
  <c r="E7" i="75"/>
  <c r="E21" i="82" l="1"/>
  <c r="H9" i="81"/>
  <c r="H12" i="81"/>
  <c r="H16" i="81"/>
  <c r="H21" i="81"/>
  <c r="E8" i="37"/>
  <c r="K8" i="37" s="1"/>
  <c r="G61" i="53"/>
  <c r="G34" i="53"/>
  <c r="G45" i="53" s="1"/>
  <c r="F34" i="53"/>
  <c r="G33" i="80" l="1"/>
  <c r="H17" i="81"/>
  <c r="H20" i="81"/>
  <c r="F45" i="53"/>
  <c r="H8" i="81"/>
  <c r="H13" i="81"/>
  <c r="H10" i="81"/>
  <c r="G14" i="62"/>
  <c r="G20" i="62" s="1"/>
  <c r="G9" i="53"/>
  <c r="G22" i="53" s="1"/>
  <c r="H18" i="81"/>
  <c r="F9" i="53"/>
  <c r="F22" i="53" s="1"/>
  <c r="F30" i="53"/>
  <c r="H15" i="81"/>
  <c r="H14" i="81"/>
  <c r="F53" i="53"/>
  <c r="F61" i="53"/>
  <c r="F31" i="62"/>
  <c r="F41" i="62" s="1"/>
  <c r="H19" i="81"/>
  <c r="H11" i="81"/>
  <c r="G31" i="62"/>
  <c r="G41" i="62" s="1"/>
  <c r="G30" i="53"/>
  <c r="F14" i="62"/>
  <c r="F20" i="62" s="1"/>
  <c r="G53" i="53"/>
  <c r="G54" i="53" s="1"/>
  <c r="H21" i="82"/>
  <c r="G21" i="82"/>
  <c r="D21" i="82"/>
  <c r="F21" i="82"/>
  <c r="F31" i="53" l="1"/>
  <c r="F54" i="53"/>
  <c r="G31" i="53"/>
  <c r="G56" i="53" s="1"/>
  <c r="G63" i="53" s="1"/>
  <c r="G65" i="53" s="1"/>
  <c r="G67" i="53" s="1"/>
  <c r="F56" i="53" l="1"/>
  <c r="F63" i="53" s="1"/>
  <c r="F65" i="53" s="1"/>
  <c r="F67" i="53" s="1"/>
  <c r="D33" i="88"/>
  <c r="E33" i="88"/>
  <c r="F33" i="88"/>
  <c r="G33" i="88"/>
  <c r="H33" i="88"/>
  <c r="I33" i="88"/>
  <c r="J33" i="88"/>
  <c r="K33" i="88"/>
  <c r="L33" i="88"/>
  <c r="M33" i="88"/>
  <c r="N33" i="88"/>
  <c r="C33" i="88"/>
  <c r="C33" i="80" l="1"/>
  <c r="D33" i="80"/>
  <c r="E33" i="80"/>
  <c r="F33" i="80"/>
  <c r="C34" i="53" l="1"/>
  <c r="H9" i="74" l="1"/>
  <c r="H10" i="74"/>
  <c r="H11" i="74"/>
  <c r="H12" i="74"/>
  <c r="H13" i="74"/>
  <c r="H14" i="74"/>
  <c r="H15" i="74"/>
  <c r="H16" i="74"/>
  <c r="H17" i="74"/>
  <c r="H18" i="74"/>
  <c r="H19" i="74"/>
  <c r="H20" i="74"/>
  <c r="H21" i="74"/>
  <c r="H8" i="74"/>
  <c r="C22" i="74"/>
  <c r="V7" i="64"/>
  <c r="V8" i="64"/>
  <c r="V9" i="64"/>
  <c r="V10" i="64"/>
  <c r="V11" i="64"/>
  <c r="V12" i="64"/>
  <c r="V13" i="64"/>
  <c r="V14" i="64"/>
  <c r="V15" i="64"/>
  <c r="V16" i="64"/>
  <c r="V17" i="64"/>
  <c r="V18" i="64"/>
  <c r="V19" i="64"/>
  <c r="V20" i="64"/>
  <c r="C15" i="69"/>
  <c r="B2" i="71" l="1"/>
  <c r="D14" i="62"/>
  <c r="C14" i="62"/>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9" i="84" l="1"/>
  <c r="D12" i="84"/>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I34" i="83" l="1"/>
  <c r="H22" i="81"/>
  <c r="I21" i="82"/>
  <c r="B2" i="80"/>
  <c r="B1" i="80"/>
  <c r="G37" i="80"/>
  <c r="G21"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C20" i="77"/>
  <c r="C19" i="77"/>
  <c r="D21" i="77" l="1"/>
  <c r="D19" i="77"/>
  <c r="D20" i="77"/>
  <c r="C30" i="79"/>
  <c r="C26" i="79"/>
  <c r="C8" i="79"/>
  <c r="M21" i="37" l="1"/>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12" i="79" l="1"/>
  <c r="C18" i="79" s="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T21" i="64" l="1"/>
  <c r="U21"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D61" i="53" l="1"/>
  <c r="C61" i="53"/>
  <c r="D53" i="53"/>
  <c r="C53" i="53"/>
  <c r="D34" i="53"/>
  <c r="D45" i="53" s="1"/>
  <c r="C45" i="53"/>
  <c r="C54" i="53" l="1"/>
  <c r="D54" i="53"/>
  <c r="D30" i="53"/>
  <c r="C30" i="53"/>
  <c r="D9" i="53"/>
  <c r="D22" i="53" s="1"/>
  <c r="C9" i="53"/>
  <c r="C22" i="53" s="1"/>
  <c r="D31" i="62"/>
  <c r="D41" i="62" s="1"/>
  <c r="C31" i="62"/>
  <c r="C41" i="62" s="1"/>
  <c r="C20" i="62"/>
  <c r="D31" i="53" l="1"/>
  <c r="D56" i="53" s="1"/>
  <c r="D63" i="53" s="1"/>
  <c r="D65" i="53" s="1"/>
  <c r="D67" i="53" s="1"/>
  <c r="C31" i="53"/>
  <c r="C56" i="53" s="1"/>
  <c r="C63" i="53" s="1"/>
  <c r="C65" i="53" s="1"/>
  <c r="C67" i="53" s="1"/>
  <c r="E22" i="53"/>
  <c r="H22" i="53"/>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E14" i="62" l="1"/>
  <c r="H14" i="62"/>
  <c r="C45" i="69"/>
  <c r="C37" i="69"/>
  <c r="C25"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5">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BALANCE_ACC].&amp;[6.302E3],[პოზიცია_NBG].[BALANCE_ACC].&amp;[6.352E3]}"/>
    <s v="[პოზიცია_NBG].[ACTIVITY_FIELD].&amp;[იურიდიული პირი (სამთო-მომპოვებელი და გადამამუშავებელი მრეწველობა)]"/>
    <s v="[Measures].[Sum of 912_IN_GEL]"/>
    <s v="[TLOAN_PORT].[Currency_new_loan].&amp;[FX]"/>
    <s v="[Measures].[Sum of Princ_overd]"/>
    <s v="[პოზიცია_NBG].[ACTIVITY_FIELD].&amp;[იურიდიული პირი (ენერგეტიკა)]"/>
    <s v="[პოზიცია_NBG].[ACTIVITY_FIELD].&amp;[იურიდიული პირი (სოფლის მეურნეობა და მეტყევეობა)]"/>
    <s v="[Measures].[MoskomertsBank_Nostro]"/>
    <s v="[Measures].[Sum of Deposits principal]"/>
    <s v="[TDEPOSIT_PORT].[RC_D 1].&amp;[მოთხოვნამდე დეპოზიტები (საპროცენტო)]"/>
    <s v="[პოზიცია_NBG].[ACTIVITY_FIELD].&amp;[იურიდიული პირი (ტრანსპორტი და კავშირგაბმულობა)]"/>
  </metadataStrings>
  <mdxMetadata count="17">
    <mdx n="0" f="v">
      <t c="3" fi="0">
        <n x="1" s="1"/>
        <n x="9"/>
        <n x="3"/>
      </t>
    </mdx>
    <mdx n="0" f="v">
      <t c="3" fi="0">
        <n x="4" s="1"/>
        <n x="5"/>
        <n x="3"/>
      </t>
    </mdx>
    <mdx n="0" f="v">
      <t c="1" fi="0">
        <n x="11"/>
      </t>
    </mdx>
    <mdx n="0" f="v">
      <t c="2" fi="0">
        <n x="8"/>
        <n x="7"/>
      </t>
    </mdx>
    <mdx n="0" f="v">
      <t c="3" fi="0">
        <n x="12"/>
        <n x="2"/>
        <n x="3"/>
      </t>
    </mdx>
    <mdx n="0" f="v">
      <t c="3" fi="0">
        <n x="1" s="1"/>
        <n x="5"/>
        <n x="3"/>
      </t>
    </mdx>
    <mdx n="0" f="v">
      <t c="3" fi="0">
        <n x="8"/>
        <n x="10"/>
        <n x="3"/>
      </t>
    </mdx>
    <mdx n="0" f="v">
      <t c="3" fi="0">
        <n x="8"/>
        <n x="7"/>
        <n x="3"/>
      </t>
    </mdx>
    <mdx n="0" f="v">
      <t c="3" fi="0">
        <n x="12"/>
        <n x="9"/>
        <n x="3"/>
      </t>
    </mdx>
    <mdx n="0" f="v">
      <t c="3" fi="0">
        <n x="8"/>
        <n x="14"/>
        <n x="3"/>
      </t>
    </mdx>
    <mdx n="0" f="v">
      <t c="3" fi="0">
        <n x="1" s="1"/>
        <n x="7"/>
        <n x="3"/>
      </t>
    </mdx>
    <mdx n="0" f="v">
      <t c="3" fi="0">
        <n x="8"/>
        <n x="9"/>
        <n x="3"/>
      </t>
    </mdx>
    <mdx n="0" f="v">
      <t c="3" fi="0">
        <n x="8"/>
        <n x="2"/>
        <n x="3"/>
      </t>
    </mdx>
    <mdx n="0" f="v">
      <t c="2" fi="0">
        <n x="1" s="1"/>
        <n x="13"/>
      </t>
    </mdx>
    <mdx n="0" f="v">
      <t c="2" fi="0">
        <n x="6"/>
        <n x="7"/>
      </t>
    </mdx>
    <mdx n="0" f="v">
      <t c="2" fi="0">
        <n x="1" s="1"/>
        <n x="13"/>
      </t>
    </mdx>
    <mdx n="0" f="v">
      <t c="3" fi="0">
        <n x="4" s="1"/>
        <n x="5"/>
        <n x="3"/>
      </t>
    </mdx>
  </mdxMetadata>
  <valueMetadata count="17">
    <bk>
      <rc t="1" v="0"/>
    </bk>
    <bk>
      <rc t="1" v="1"/>
    </bk>
    <bk>
      <rc t="1" v="2"/>
    </bk>
    <bk>
      <rc t="1" v="3"/>
    </bk>
    <bk>
      <rc t="1" v="4"/>
    </bk>
    <bk>
      <rc t="1" v="5"/>
    </bk>
    <bk>
      <rc t="1" v="6"/>
    </bk>
    <bk>
      <rc t="1" v="7"/>
    </bk>
    <bk>
      <rc t="1" v="8"/>
    </bk>
    <bk>
      <rc t="1" v="9"/>
    </bk>
    <bk>
      <rc t="1" v="10"/>
    </bk>
    <bk>
      <rc t="1" v="11"/>
    </bk>
    <bk>
      <rc t="1" v="12"/>
    </bk>
    <bk>
      <rc t="1" v="13"/>
    </bk>
    <bk>
      <rc t="1" v="14"/>
    </bk>
    <bk>
      <rc t="1" v="15"/>
    </bk>
    <bk>
      <rc t="1" v="16"/>
    </bk>
  </valueMetadata>
</metadata>
</file>

<file path=xl/sharedStrings.xml><?xml version="1.0" encoding="utf-8"?>
<sst xmlns="http://schemas.openxmlformats.org/spreadsheetml/2006/main" count="1564" uniqueCount="1033">
  <si>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</si>
  <si>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</si>
  <si>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</si>
  <si>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</si>
  <si>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</si>
  <si>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</si>
  <si>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</si>
  <si>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</si>
  <si>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</si>
  <si>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</si>
  <si>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</si>
  <si>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</si>
  <si>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</si>
  <si>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</si>
  <si>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</si>
  <si>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</si>
  <si>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</si>
  <si>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</si>
  <si>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</si>
  <si>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</si>
  <si>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</si>
  <si>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</si>
  <si>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</si>
  <si>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</si>
  <si>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</si>
  <si>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</si>
  <si>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</si>
  <si>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</si>
  <si>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</si>
  <si>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</si>
  <si>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</si>
  <si>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</si>
  <si>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</si>
  <si>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</si>
  <si>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</si>
  <si>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</si>
  <si>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</si>
  <si>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</si>
  <si>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</si>
  <si>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</si>
  <si>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</si>
  <si>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</si>
  <si>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</si>
  <si>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</si>
  <si>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</si>
  <si>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</si>
  <si>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</si>
  <si>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</si>
  <si>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</si>
  <si>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</si>
  <si>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</si>
  <si>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</si>
  <si>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</si>
  <si>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</si>
  <si>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</si>
  <si>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</si>
  <si>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</si>
  <si>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</si>
  <si>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</si>
  <si>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</si>
  <si>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</si>
  <si>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</si>
  <si>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</si>
  <si>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</si>
  <si>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</si>
  <si>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</si>
  <si>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</si>
  <si>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</si>
  <si>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</si>
  <si>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</si>
  <si>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</si>
  <si>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</si>
  <si>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</si>
  <si>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</si>
  <si>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</si>
  <si>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</si>
  <si>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</si>
  <si>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</si>
  <si>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</si>
  <si>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</si>
  <si>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</si>
  <si>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</si>
  <si>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</si>
  <si>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</si>
  <si>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</si>
  <si>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</si>
  <si>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</si>
  <si>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</si>
  <si>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</si>
  <si>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</si>
  <si>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</si>
  <si>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</si>
  <si>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</si>
  <si>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</si>
  <si>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</si>
  <si>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</si>
  <si>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</si>
  <si>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</si>
  <si>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</si>
  <si>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</si>
  <si>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</si>
  <si>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</si>
  <si>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</si>
  <si>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</si>
  <si>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</si>
  <si>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</si>
  <si>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</si>
  <si>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</si>
  <si>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</si>
  <si>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</si>
  <si>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</si>
  <si>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</si>
  <si>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</si>
  <si>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</si>
  <si>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</si>
  <si>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</si>
  <si>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</si>
  <si>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</si>
  <si>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</si>
  <si>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</si>
  <si>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</si>
  <si>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</si>
  <si>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</si>
  <si>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</si>
  <si>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</si>
  <si>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</si>
  <si>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</si>
  <si>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</si>
  <si>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</si>
  <si>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</si>
  <si>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</si>
  <si>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</si>
  <si>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</si>
  <si>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</si>
  <si>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</si>
  <si>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</si>
  <si>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</si>
  <si>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</si>
  <si>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</si>
  <si>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</si>
  <si>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</si>
  <si>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</si>
  <si>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</si>
  <si>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</si>
  <si>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</si>
  <si>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</si>
  <si>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</si>
  <si>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</si>
  <si>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</si>
  <si>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</si>
  <si>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</si>
  <si>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</si>
  <si>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</si>
  <si>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</si>
  <si>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</si>
  <si>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</si>
  <si>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</si>
  <si>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</si>
  <si>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</si>
  <si>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</si>
  <si>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</si>
  <si>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</si>
  <si>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</si>
  <si>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</si>
  <si>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</si>
  <si>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</si>
  <si>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</si>
  <si>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</si>
  <si>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</si>
  <si>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</si>
  <si>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</si>
  <si>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</si>
  <si>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</si>
  <si>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</si>
  <si>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</si>
  <si>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</si>
  <si>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</si>
  <si>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</si>
  <si>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</si>
  <si>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</si>
  <si>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</si>
  <si>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</si>
  <si>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</si>
  <si>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</si>
  <si>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</si>
  <si>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</si>
  <si>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</si>
  <si>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</si>
  <si>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</si>
  <si>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</si>
  <si>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</si>
  <si>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</si>
  <si>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</si>
  <si>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</si>
  <si>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</si>
  <si>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</si>
  <si>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</si>
  <si>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</si>
  <si>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</si>
  <si>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</si>
  <si>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</si>
  <si>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</si>
  <si>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</si>
  <si>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</si>
  <si>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</si>
  <si>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</si>
  <si>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</si>
  <si>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</si>
  <si>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</si>
  <si>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</si>
  <si>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</si>
  <si>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</si>
  <si>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</si>
  <si>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</si>
  <si>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</si>
  <si>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</si>
  <si>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</si>
  <si>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</si>
  <si>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</si>
  <si>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</si>
  <si>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</si>
  <si>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</si>
  <si>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</si>
  <si>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</si>
  <si>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</si>
  <si>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</si>
  <si>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</si>
  <si>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</si>
  <si>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</si>
  <si>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</si>
  <si>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</si>
  <si>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</si>
  <si>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</si>
  <si>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</si>
  <si>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</si>
  <si>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</si>
  <si>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</si>
  <si>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</si>
  <si>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</si>
  <si>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</si>
  <si>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</si>
  <si>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</si>
  <si>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</si>
  <si>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</si>
  <si>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</si>
  <si>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</si>
  <si>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</si>
  <si>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</si>
  <si>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</si>
  <si>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</si>
  <si>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</si>
  <si>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</si>
  <si>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</si>
  <si>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</si>
  <si>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</si>
  <si>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</si>
  <si>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</si>
  <si>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</si>
  <si>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</si>
  <si>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</si>
  <si>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</si>
  <si>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</si>
  <si>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</si>
  <si>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</si>
  <si>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</si>
  <si>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</si>
  <si>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</si>
  <si>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</si>
  <si>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</si>
  <si>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</si>
  <si>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</si>
  <si>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</si>
  <si>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</si>
  <si>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</si>
  <si>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</si>
  <si>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</si>
  <si>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</si>
  <si>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</si>
  <si>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</si>
  <si>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</si>
  <si>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</si>
  <si>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</si>
  <si>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</si>
  <si>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</si>
  <si>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</si>
  <si>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</si>
  <si>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</si>
  <si>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</si>
  <si>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</si>
  <si>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</si>
  <si>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</si>
  <si>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</si>
  <si>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</si>
  <si>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</si>
  <si>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</si>
  <si>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</si>
  <si>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</si>
  <si>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</si>
  <si>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</si>
  <si>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</si>
  <si>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</si>
  <si>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</si>
  <si>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</si>
  <si>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</si>
  <si>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</si>
  <si>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</si>
  <si>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</si>
  <si>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</si>
  <si>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</si>
  <si>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</si>
  <si>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</si>
  <si>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</si>
  <si>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</si>
  <si>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</si>
  <si>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</si>
  <si>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</si>
  <si>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</si>
  <si>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</si>
  <si>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</si>
  <si>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</si>
  <si>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</si>
  <si>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</si>
  <si>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</si>
  <si>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</si>
  <si>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</si>
  <si>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</si>
  <si>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</si>
  <si>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</si>
  <si>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</si>
  <si>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</si>
  <si>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</si>
  <si>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</si>
  <si>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</si>
  <si>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</si>
  <si>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</si>
  <si>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</si>
  <si>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</si>
  <si>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</si>
  <si>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</si>
  <si>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</si>
  <si>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</si>
  <si>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</si>
  <si>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</si>
  <si>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</si>
  <si>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</si>
  <si>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</si>
  <si>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</si>
  <si>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</si>
  <si>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</si>
  <si>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</si>
  <si>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</si>
  <si>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</si>
  <si>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</si>
  <si>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</si>
  <si>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</si>
  <si>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</si>
  <si>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</si>
  <si>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</si>
  <si>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</si>
  <si>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</si>
  <si>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</si>
  <si>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</si>
  <si>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</si>
  <si>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</si>
  <si>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</si>
  <si>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</si>
  <si>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</si>
  <si>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</si>
  <si>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</si>
  <si>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</si>
  <si>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</si>
  <si>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</si>
  <si>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</si>
  <si>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</si>
  <si>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</si>
  <si>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</si>
  <si>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</si>
  <si>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</si>
  <si>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</si>
  <si>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</si>
  <si>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</si>
  <si>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</si>
  <si>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</si>
  <si>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</si>
  <si>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</si>
  <si>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</si>
  <si>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</si>
  <si>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</si>
  <si>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</si>
  <si>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</si>
  <si>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</si>
  <si>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</si>
  <si>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</si>
  <si>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</si>
  <si>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</si>
  <si>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</si>
  <si>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</si>
  <si>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</si>
  <si>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</si>
  <si>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</si>
  <si>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</si>
  <si>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</si>
  <si>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</si>
  <si>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</si>
  <si>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</si>
  <si>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</si>
  <si>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</si>
  <si>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</si>
  <si>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</si>
  <si>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</si>
  <si>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</si>
  <si>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</si>
  <si>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</si>
  <si>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</si>
  <si>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</si>
  <si>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</si>
  <si>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</si>
  <si>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</si>
  <si>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</si>
  <si>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</si>
  <si>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</si>
  <si>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</si>
  <si>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</si>
  <si>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</si>
  <si>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</si>
  <si>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</si>
  <si>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</si>
  <si>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</si>
  <si>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</si>
  <si>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</si>
  <si>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</si>
  <si>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</si>
  <si>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</si>
  <si>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</si>
  <si>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</si>
  <si>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</si>
  <si>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</si>
  <si>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</si>
  <si>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</si>
  <si>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</si>
  <si>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</si>
  <si>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</si>
  <si>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</si>
  <si>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</si>
  <si>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</si>
  <si>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</si>
  <si>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</si>
  <si>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</si>
  <si>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</si>
  <si>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</si>
  <si>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</si>
  <si>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</si>
  <si>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</si>
  <si>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</si>
  <si>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</si>
  <si>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</si>
  <si>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</si>
  <si>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</si>
  <si>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</si>
  <si>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</si>
  <si>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</si>
  <si>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</si>
  <si>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</si>
  <si>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</si>
  <si>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</si>
  <si>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</si>
  <si>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</si>
  <si>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</si>
  <si>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</si>
  <si>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</si>
  <si>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</si>
  <si>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</si>
  <si>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</si>
  <si>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</si>
  <si>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</si>
  <si>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</si>
  <si>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</si>
  <si>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</si>
  <si>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</si>
  <si>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</si>
  <si>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</si>
  <si>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</si>
  <si>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</si>
  <si>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</si>
  <si>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</si>
  <si>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</si>
  <si>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</si>
  <si>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</si>
  <si>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</si>
  <si>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</si>
  <si>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</si>
  <si>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</si>
  <si>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</si>
  <si>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</si>
  <si>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</si>
  <si>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</si>
  <si>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</si>
  <si>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</si>
  <si>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</si>
  <si>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</si>
  <si>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</si>
  <si>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</si>
  <si>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</si>
  <si>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</si>
  <si>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</si>
  <si>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</si>
  <si>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</si>
  <si>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</si>
  <si>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</si>
  <si>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</si>
  <si>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</si>
  <si>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</si>
  <si>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</si>
  <si>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</si>
  <si>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</si>
  <si>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</si>
  <si>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</si>
  <si>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</si>
  <si>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</si>
  <si>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</si>
  <si>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</si>
  <si>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</si>
  <si>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</si>
  <si>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</si>
  <si>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</si>
  <si>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</si>
  <si>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</si>
  <si>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</si>
  <si>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</si>
  <si>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</si>
  <si>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</si>
  <si>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</si>
  <si>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</si>
  <si>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</si>
  <si>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</si>
  <si>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</si>
  <si>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</si>
  <si>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</si>
  <si>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</si>
  <si>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</si>
  <si>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</si>
  <si>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</si>
  <si>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</si>
  <si>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</si>
  <si>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</si>
  <si>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</si>
  <si>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</si>
  <si>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</si>
  <si>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</si>
  <si>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</si>
  <si>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</si>
  <si>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</si>
  <si>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</si>
  <si>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</si>
  <si>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</si>
  <si>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</si>
  <si>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</si>
  <si>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</si>
  <si>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</si>
  <si>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</si>
  <si>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</si>
  <si>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</si>
  <si>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</si>
  <si>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</si>
  <si>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</si>
  <si>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</si>
  <si>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</si>
  <si>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</si>
  <si>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</si>
  <si>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</si>
  <si>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</si>
  <si>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</si>
  <si>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</si>
  <si>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</si>
  <si>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</si>
  <si>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</si>
  <si>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</si>
  <si>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</si>
  <si>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</si>
  <si>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</si>
  <si>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</si>
  <si>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</si>
  <si>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</si>
  <si>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</si>
  <si>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</si>
  <si>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</si>
  <si>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</si>
  <si>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</si>
  <si>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</si>
  <si>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</si>
  <si>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</si>
  <si>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</si>
  <si>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</si>
  <si>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</si>
  <si>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</si>
  <si>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</si>
  <si>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</si>
  <si>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</si>
  <si>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</si>
  <si>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</si>
  <si>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</si>
  <si>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</si>
  <si>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</si>
  <si>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</si>
  <si>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</si>
  <si>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</si>
  <si>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</si>
  <si>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</si>
  <si>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</si>
  <si>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</si>
  <si>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</si>
  <si>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</si>
  <si>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</si>
  <si>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</si>
  <si>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</si>
  <si>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</si>
  <si>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</si>
  <si>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</si>
  <si>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</si>
  <si>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</si>
  <si>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</si>
  <si>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</si>
  <si>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</si>
  <si>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</si>
  <si>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</si>
  <si>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</si>
  <si>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</si>
  <si>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</si>
  <si>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</si>
  <si>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</si>
  <si>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</si>
  <si>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</si>
  <si>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</si>
  <si>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</si>
  <si>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</si>
  <si>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</si>
  <si>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</si>
  <si>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</si>
  <si>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</si>
  <si>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</si>
  <si>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</si>
  <si>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</si>
  <si>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</si>
  <si>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</si>
  <si>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</si>
  <si>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</si>
  <si>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</si>
  <si>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</si>
  <si>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</si>
  <si>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</si>
  <si>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</si>
  <si>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</si>
  <si>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</si>
  <si>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</si>
  <si>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</si>
  <si>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</si>
  <si>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</si>
  <si>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</si>
  <si>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</si>
  <si>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</si>
  <si>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</si>
  <si>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</si>
  <si>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</si>
  <si>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</si>
  <si>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</si>
  <si>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</si>
  <si>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</si>
  <si>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</si>
  <si>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</si>
  <si>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</si>
  <si>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</si>
  <si>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</si>
  <si>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</si>
  <si>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</si>
  <si>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</si>
  <si>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</si>
  <si>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</si>
  <si>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</si>
  <si>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</si>
  <si>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</si>
  <si>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</si>
  <si>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</si>
  <si>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</si>
  <si>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</si>
  <si>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</si>
  <si>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</si>
  <si>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</si>
  <si>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</si>
  <si>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</si>
  <si>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</si>
  <si>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</si>
  <si>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</si>
  <si>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</si>
  <si>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</si>
  <si>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</si>
  <si>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</si>
  <si>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</si>
  <si>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</si>
  <si>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</si>
  <si>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</si>
  <si>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</si>
  <si>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</si>
  <si>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</si>
  <si>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</si>
  <si>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</si>
  <si>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</si>
  <si>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</si>
  <si>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</si>
  <si>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</si>
  <si>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</si>
  <si>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</si>
  <si>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</si>
  <si>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</si>
  <si>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</si>
  <si>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</si>
  <si>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</si>
  <si>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</si>
  <si>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</si>
  <si>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</si>
  <si>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</si>
  <si>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</si>
  <si>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</si>
  <si>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</si>
  <si>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</si>
  <si>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</si>
  <si>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</si>
  <si>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</si>
  <si>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</si>
  <si>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</si>
  <si>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</si>
  <si>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</si>
  <si>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</si>
  <si>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</si>
  <si>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</si>
  <si>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</si>
  <si>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</si>
  <si>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</si>
  <si>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</si>
  <si>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</si>
  <si>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</si>
  <si>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</si>
  <si>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</si>
  <si>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</si>
  <si>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</si>
  <si>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</si>
  <si>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</si>
  <si>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</si>
  <si>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</si>
  <si>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</si>
  <si>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</si>
  <si>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</si>
  <si>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</si>
  <si>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</si>
  <si>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</si>
  <si>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</si>
  <si>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</si>
  <si>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</si>
  <si>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</si>
  <si>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</si>
  <si>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</si>
  <si>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</si>
  <si>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</si>
  <si>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</si>
  <si>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</si>
  <si>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</si>
  <si>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</si>
  <si>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</si>
  <si>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</si>
  <si>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</si>
  <si>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</si>
  <si>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</si>
  <si>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</si>
  <si>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</si>
  <si>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</si>
  <si>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</si>
  <si>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</si>
  <si>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</si>
  <si>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</si>
  <si>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</si>
  <si>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</si>
  <si>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</si>
  <si>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</si>
  <si>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</si>
  <si>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</si>
  <si>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</si>
  <si>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</si>
  <si>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</si>
  <si>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</si>
  <si>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</si>
  <si>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</si>
  <si>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</si>
  <si>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</si>
  <si>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</si>
  <si>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</si>
  <si>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</si>
  <si>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</si>
  <si>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</si>
  <si>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</si>
  <si>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</si>
  <si>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</si>
  <si>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</si>
  <si>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</si>
  <si>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</si>
  <si>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</si>
  <si>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</si>
  <si>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</si>
  <si>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</si>
  <si>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</si>
  <si>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</si>
  <si>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</si>
  <si>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</si>
  <si>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</si>
  <si>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</si>
  <si>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</si>
  <si>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</si>
  <si>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</si>
  <si>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</si>
  <si>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</si>
  <si>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</si>
  <si>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</si>
  <si>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</si>
  <si>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</si>
  <si>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</si>
  <si>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</si>
  <si>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</si>
  <si>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</si>
  <si>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</si>
  <si>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</si>
  <si>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</si>
  <si>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</si>
  <si>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</si>
  <si>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</si>
  <si>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</si>
  <si>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</si>
  <si>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</si>
  <si>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</si>
  <si>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</si>
  <si>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</si>
  <si>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</si>
  <si>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</si>
  <si>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</si>
  <si>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</si>
  <si>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</si>
  <si>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</si>
  <si>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</si>
  <si>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</si>
  <si>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</si>
  <si>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</si>
  <si>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</si>
  <si>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</si>
  <si>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</si>
  <si>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</si>
  <si>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</si>
  <si>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</si>
  <si>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</si>
  <si>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</si>
  <si>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</si>
  <si>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</si>
  <si>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</si>
  <si>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</si>
  <si>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</si>
  <si>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</si>
  <si>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</si>
  <si>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</si>
  <si>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</si>
  <si>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</si>
  <si>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</si>
  <si>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</si>
  <si>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</si>
  <si>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</si>
  <si>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</si>
  <si>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</si>
  <si>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</si>
  <si>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</si>
  <si>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</si>
  <si>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</si>
  <si>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</si>
  <si>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</si>
  <si>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</si>
  <si>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</si>
  <si>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</si>
  <si>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</si>
  <si>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</si>
  <si>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</si>
  <si>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</si>
  <si>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</si>
  <si>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</si>
  <si>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</si>
  <si>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</si>
  <si>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</si>
  <si>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</si>
  <si>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</si>
  <si>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</si>
  <si>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</si>
  <si>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</si>
  <si>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</si>
  <si>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</si>
  <si>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</si>
  <si>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</si>
  <si>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</si>
  <si>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</si>
  <si>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</si>
  <si>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</si>
  <si>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</si>
  <si>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</si>
  <si>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</si>
  <si>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</si>
  <si>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</si>
  <si>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</si>
  <si>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</si>
  <si>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</si>
  <si>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</si>
  <si>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</si>
  <si>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</si>
  <si>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</si>
  <si>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</si>
  <si>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</si>
  <si>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</si>
  <si>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</si>
  <si>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</si>
  <si>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</si>
  <si>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</si>
  <si>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</si>
  <si>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</si>
  <si>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</si>
  <si>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</si>
  <si>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</si>
  <si>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</si>
  <si>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</si>
  <si>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</si>
  <si>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</si>
  <si>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</si>
  <si>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</si>
  <si>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</si>
  <si>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</si>
  <si>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</si>
  <si>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</si>
  <si>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</si>
  <si>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</si>
  <si>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</si>
  <si>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</si>
  <si>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</si>
  <si>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</si>
  <si>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</si>
  <si>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</si>
  <si>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</si>
  <si>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</si>
  <si>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</si>
  <si>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</si>
  <si>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</si>
  <si>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</si>
  <si>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</si>
  <si>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</si>
  <si>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</si>
  <si>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</si>
  <si>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</si>
  <si>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</si>
  <si>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</si>
  <si>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</si>
  <si>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</si>
  <si>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</si>
  <si>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</si>
  <si>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</si>
  <si>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</si>
  <si>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</si>
  <si>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</si>
  <si>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</si>
  <si>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</si>
  <si>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</si>
  <si>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</si>
  <si>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</si>
  <si>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</si>
  <si>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</si>
  <si>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</si>
  <si>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</si>
  <si>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</si>
  <si>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</si>
  <si>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</si>
  <si>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</si>
  <si>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</si>
  <si>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</si>
  <si>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</si>
  <si>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</si>
  <si>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</si>
  <si>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</si>
  <si>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</si>
  <si>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</si>
  <si>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</si>
  <si>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</si>
  <si>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</si>
  <si>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</si>
  <si>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</si>
  <si>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</si>
  <si>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</si>
  <si>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</si>
  <si>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</si>
  <si>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</si>
  <si>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</si>
  <si>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</si>
  <si>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</si>
  <si>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</si>
  <si>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</si>
  <si>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</si>
  <si>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</si>
  <si>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</si>
  <si>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</si>
  <si>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</si>
  <si>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</si>
  <si>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</si>
  <si>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</si>
  <si>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"ხალიკ ბანკი საქართველო"</t>
  </si>
  <si>
    <t>არმან დუნაევი</t>
  </si>
  <si>
    <t>ნიკოლოზ გეგუჩაძე</t>
  </si>
  <si>
    <t>www.Halykbank.ge</t>
  </si>
  <si>
    <t xml:space="preserve">არმან დუნაევი </t>
  </si>
  <si>
    <t>დამოუკიდებელი წევრი</t>
  </si>
  <si>
    <t>არადამოუკიდებელ წევრი</t>
  </si>
  <si>
    <t xml:space="preserve">ალია კარპიკოვა </t>
  </si>
  <si>
    <t xml:space="preserve">ვიქტორ სკრილი </t>
  </si>
  <si>
    <t>ნანა ღვალაძე</t>
  </si>
  <si>
    <t xml:space="preserve">კონსტანტინე გორდეზიანი </t>
  </si>
  <si>
    <t>შოთა ჭყოიძე</t>
  </si>
  <si>
    <t>მარინა ტანკაროვა</t>
  </si>
  <si>
    <t>თამარ გოდერძიშვილი</t>
  </si>
  <si>
    <t>ტიმურ ყულიბაევი</t>
  </si>
  <si>
    <t>დინარა ყულიბაევა</t>
  </si>
  <si>
    <t>სს "ყაზახეთის სახალხო ბანკი"</t>
  </si>
  <si>
    <t>ჩინგიზ კანაპიანოვი</t>
  </si>
  <si>
    <t>გენერალური დირექტორი/შეფასება, უსაფრთხოება, კადრები, ფინანსური მონიტორინგი,  მარკეტინგი, იურიდიული</t>
  </si>
  <si>
    <t>გენერალური დირექტორის მოადგილე/საკრედიტო რისკები, ფინანსური რისკები, საოპერაციო რისკები</t>
  </si>
  <si>
    <t>გენერალური დირექტორის მოადგილე/საცალო დაკრედიტება, საბანკო პროდუქტები, საბარათე სისტემები, კონტაქტ-ცენტრი. საინფორმაციო ტექნოლოგიები (პროგრამული უზრუნველყოფა და ინფრასტრუქტურა)</t>
  </si>
  <si>
    <t>გენერალური დირექტორის მოადგილე/ბუღალტერია, ფინანსები, საოპერაციო. სამეურნეო, კანცელარია, საკრედიტო ადმინისტრირება, ცენტრალიზებული ბექ-ოფისი</t>
  </si>
  <si>
    <t>გენერალური დირექტორის მოადგილე/კორპორატიული, მცირე და საშუალო ბიზნესის დაკრედიტება, საკრედიტო ანალიზი, ხაზინა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</si>
</sst>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9"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42"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1" applyNumberFormat="0" applyAlignment="0" applyProtection="0">
      <alignment horizontal="left" vertical="center"/>
    </xf>
    <xf numFmtId="0" fontId="55" fillId="0" borderId="31" applyNumberFormat="0" applyAlignment="0" applyProtection="0">
      <alignment horizontal="left" vertical="center"/>
    </xf>
    <xf numFmtId="168" fontId="55" fillId="0" borderId="31"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9"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0" fontId="67" fillId="43" borderId="41"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7"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0" fontId="70" fillId="0" borderId="47"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0" fontId="70"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8"/>
    <xf numFmtId="169" fontId="27" fillId="0" borderId="48"/>
    <xf numFmtId="168" fontId="27"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9"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9"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9"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26" fillId="0" borderId="52"/>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9"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4"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9"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3" fontId="2" fillId="75" borderId="104"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3" fontId="2" fillId="72" borderId="104" applyFont="0">
      <alignment horizontal="right" vertical="center"/>
      <protection locked="0"/>
    </xf>
    <xf numFmtId="0" fontId="67"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9"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3" fillId="70" borderId="105" applyFont="0" applyBorder="0">
      <alignment horizontal="center" wrapText="1"/>
    </xf>
    <xf numFmtId="168" fontId="55" fillId="0" borderId="102">
      <alignment horizontal="left" vertical="center"/>
    </xf>
    <xf numFmtId="0" fontId="55" fillId="0" borderId="102">
      <alignment horizontal="left" vertical="center"/>
    </xf>
    <xf numFmtId="0" fontId="55" fillId="0" borderId="102">
      <alignment horizontal="left" vertical="center"/>
    </xf>
    <xf numFmtId="0" fontId="2" fillId="69" borderId="104" applyNumberFormat="0" applyFont="0" applyBorder="0" applyProtection="0">
      <alignment horizontal="center" vertical="center"/>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9"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9"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87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7"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0" xfId="0" applyFont="1" applyBorder="1" applyAlignment="1">
      <alignment vertical="center"/>
    </xf>
    <xf numFmtId="0" fontId="9" fillId="0" borderId="23"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2"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7" xfId="0" applyFont="1" applyFill="1" applyBorder="1" applyAlignment="1" applyProtection="1">
      <alignment horizontal="center" vertical="center"/>
    </xf>
    <xf numFmtId="0" fontId="9" fillId="0" borderId="18" xfId="0" applyFont="1" applyFill="1" applyBorder="1" applyProtection="1"/>
    <xf numFmtId="0" fontId="9" fillId="0" borderId="20"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3" xfId="0" applyFont="1" applyFill="1" applyBorder="1" applyAlignment="1" applyProtection="1">
      <alignment horizontal="left" indent="1"/>
    </xf>
    <xf numFmtId="0" fontId="10" fillId="0" borderId="26"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2" xfId="0" applyFont="1" applyBorder="1" applyAlignment="1"/>
    <xf numFmtId="0" fontId="13" fillId="0" borderId="26"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3"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5" xfId="0" applyFont="1" applyFill="1" applyBorder="1" applyAlignment="1">
      <alignment wrapText="1"/>
    </xf>
    <xf numFmtId="0" fontId="4" fillId="0" borderId="20"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0" fontId="4" fillId="0" borderId="20" xfId="0" applyFont="1" applyBorder="1" applyAlignment="1">
      <alignment vertical="center"/>
    </xf>
    <xf numFmtId="0" fontId="9" fillId="2" borderId="23" xfId="0" applyFont="1" applyFill="1" applyBorder="1" applyAlignment="1">
      <alignment horizontal="right" vertical="center"/>
    </xf>
    <xf numFmtId="0" fontId="19" fillId="0" borderId="17" xfId="0" applyFont="1" applyFill="1" applyBorder="1" applyAlignment="1">
      <alignment horizontal="left" vertical="center" indent="1"/>
    </xf>
    <xf numFmtId="0" fontId="19" fillId="0" borderId="18" xfId="0" applyFont="1" applyFill="1" applyBorder="1" applyAlignment="1">
      <alignment horizontal="left" vertical="center"/>
    </xf>
    <xf numFmtId="0" fontId="19" fillId="0" borderId="20" xfId="0" applyFont="1" applyFill="1" applyBorder="1" applyAlignment="1">
      <alignment horizontal="left" vertical="center" indent="1"/>
    </xf>
    <xf numFmtId="0" fontId="19" fillId="0" borderId="21" xfId="0" applyFont="1" applyFill="1" applyBorder="1" applyAlignment="1">
      <alignment horizontal="center" vertical="center" wrapText="1"/>
    </xf>
    <xf numFmtId="0" fontId="19" fillId="0" borderId="20" xfId="0" applyFont="1" applyFill="1" applyBorder="1" applyAlignment="1">
      <alignment horizontal="left" indent="1"/>
    </xf>
    <xf numFmtId="38" fontId="19" fillId="0" borderId="21" xfId="0" applyNumberFormat="1" applyFont="1" applyFill="1" applyBorder="1" applyAlignment="1" applyProtection="1">
      <alignment horizontal="right"/>
      <protection locked="0"/>
    </xf>
    <xf numFmtId="0" fontId="19" fillId="0" borderId="23" xfId="0" applyFont="1" applyFill="1" applyBorder="1" applyAlignment="1">
      <alignment horizontal="left" vertical="center" indent="1"/>
    </xf>
    <xf numFmtId="0" fontId="20" fillId="0" borderId="24" xfId="0" applyFont="1" applyFill="1" applyBorder="1" applyAlignment="1"/>
    <xf numFmtId="0" fontId="4" fillId="0" borderId="56" xfId="0" applyFont="1" applyBorder="1"/>
    <xf numFmtId="0" fontId="21" fillId="0" borderId="23" xfId="0" applyFont="1" applyBorder="1" applyAlignment="1">
      <alignment horizontal="center" vertical="center" wrapText="1"/>
    </xf>
    <xf numFmtId="0" fontId="4" fillId="0" borderId="57" xfId="0" applyFont="1" applyBorder="1"/>
    <xf numFmtId="0" fontId="7" fillId="0" borderId="17"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0"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0" fontId="24" fillId="0" borderId="20" xfId="0" applyFont="1" applyBorder="1" applyAlignment="1">
      <alignment horizontal="center"/>
    </xf>
    <xf numFmtId="167" fontId="24" fillId="0" borderId="65" xfId="0" applyNumberFormat="1" applyFont="1" applyBorder="1" applyAlignment="1">
      <alignment horizontal="center"/>
    </xf>
    <xf numFmtId="167" fontId="24" fillId="0" borderId="63" xfId="0" applyNumberFormat="1" applyFont="1" applyBorder="1" applyAlignment="1">
      <alignment horizontal="center"/>
    </xf>
    <xf numFmtId="167" fontId="18" fillId="0" borderId="63" xfId="0" applyNumberFormat="1" applyFont="1" applyBorder="1" applyAlignment="1">
      <alignment horizontal="center"/>
    </xf>
    <xf numFmtId="167" fontId="24" fillId="0" borderId="66" xfId="0" applyNumberFormat="1" applyFont="1" applyBorder="1" applyAlignment="1">
      <alignment horizontal="center"/>
    </xf>
    <xf numFmtId="167" fontId="23" fillId="36" borderId="58" xfId="0" applyNumberFormat="1" applyFont="1" applyFill="1" applyBorder="1" applyAlignment="1">
      <alignment horizontal="center"/>
    </xf>
    <xf numFmtId="167" fontId="24" fillId="0" borderId="62" xfId="0" applyNumberFormat="1" applyFont="1" applyBorder="1" applyAlignment="1">
      <alignment horizontal="center"/>
    </xf>
    <xf numFmtId="167" fontId="24" fillId="0" borderId="67" xfId="0" applyNumberFormat="1" applyFont="1" applyBorder="1" applyAlignment="1">
      <alignment horizontal="center"/>
    </xf>
    <xf numFmtId="0" fontId="24" fillId="0" borderId="23" xfId="0" applyFont="1" applyBorder="1" applyAlignment="1">
      <alignment horizontal="center"/>
    </xf>
    <xf numFmtId="0" fontId="23" fillId="36" borderId="59" xfId="0" applyFont="1" applyFill="1" applyBorder="1" applyAlignment="1">
      <alignment wrapText="1"/>
    </xf>
    <xf numFmtId="167" fontId="23"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12" fillId="0" borderId="0" xfId="0" applyFont="1" applyAlignment="1"/>
    <xf numFmtId="0" fontId="7" fillId="3" borderId="20" xfId="5" applyFont="1" applyFill="1" applyBorder="1" applyAlignment="1" applyProtection="1">
      <alignment horizontal="right" vertical="center"/>
      <protection locked="0"/>
    </xf>
    <xf numFmtId="0" fontId="15" fillId="3" borderId="24" xfId="16" applyFont="1" applyFill="1" applyBorder="1" applyAlignment="1" applyProtection="1">
      <protection locked="0"/>
    </xf>
    <xf numFmtId="0" fontId="4" fillId="0" borderId="18" xfId="0" applyFont="1" applyBorder="1" applyAlignment="1">
      <alignment wrapText="1"/>
    </xf>
    <xf numFmtId="0" fontId="4" fillId="0" borderId="19" xfId="0" applyFont="1" applyBorder="1" applyAlignment="1">
      <alignment wrapText="1"/>
    </xf>
    <xf numFmtId="0" fontId="6" fillId="0" borderId="24" xfId="0" applyFont="1" applyBorder="1"/>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8"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7" xfId="0" applyBorder="1" applyAlignment="1">
      <alignment horizontal="center" vertical="center"/>
    </xf>
    <xf numFmtId="0" fontId="6" fillId="36" borderId="28"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3"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3" xfId="0" applyFont="1" applyFill="1" applyBorder="1" applyAlignment="1">
      <alignment horizontal="center" vertical="center"/>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9"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9"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7" borderId="63" xfId="0" applyNumberFormat="1" applyFont="1" applyFill="1" applyBorder="1" applyAlignment="1">
      <alignment horizontal="center"/>
    </xf>
    <xf numFmtId="193" fontId="9" fillId="2" borderId="24"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36" borderId="21"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21" xfId="0" applyNumberFormat="1" applyFont="1" applyFill="1" applyBorder="1" applyAlignment="1" applyProtection="1">
      <alignment horizontal="right"/>
    </xf>
    <xf numFmtId="193" fontId="9" fillId="36" borderId="24" xfId="7"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1"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1"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1"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1"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9" fillId="36" borderId="21"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3" fontId="22" fillId="36" borderId="24" xfId="0" applyNumberFormat="1" applyFont="1" applyFill="1" applyBorder="1" applyAlignment="1">
      <alignment vertical="center" wrapText="1"/>
    </xf>
    <xf numFmtId="3" fontId="22" fillId="36" borderId="25" xfId="0" applyNumberFormat="1" applyFont="1" applyFill="1" applyBorder="1" applyAlignment="1">
      <alignment vertical="center" wrapText="1"/>
    </xf>
    <xf numFmtId="193" fontId="0" fillId="36" borderId="19" xfId="0" applyNumberFormat="1" applyFill="1" applyBorder="1" applyAlignment="1">
      <alignment horizontal="center" vertical="center"/>
    </xf>
    <xf numFmtId="193" fontId="0" fillId="0" borderId="21" xfId="0" applyNumberFormat="1" applyBorder="1" applyAlignment="1"/>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 borderId="21" xfId="2" applyNumberFormat="1" applyFont="1" applyFill="1" applyBorder="1" applyAlignment="1" applyProtection="1">
      <alignment vertical="top"/>
      <protection locked="0"/>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4" fillId="0" borderId="32" xfId="0" applyNumberFormat="1" applyFont="1" applyBorder="1" applyAlignment="1">
      <alignment vertical="center"/>
    </xf>
    <xf numFmtId="193" fontId="23" fillId="36" borderId="16" xfId="0" applyNumberFormat="1" applyFont="1" applyFill="1" applyBorder="1" applyAlignment="1">
      <alignment vertical="center"/>
    </xf>
    <xf numFmtId="193" fontId="23" fillId="36" borderId="60"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0" borderId="3" xfId="0" applyNumberFormat="1" applyFont="1" applyBorder="1" applyAlignment="1"/>
    <xf numFmtId="193" fontId="4" fillId="36" borderId="24" xfId="0" applyNumberFormat="1" applyFont="1" applyFill="1" applyBorder="1"/>
    <xf numFmtId="193" fontId="4" fillId="36" borderId="23" xfId="0" applyNumberFormat="1" applyFont="1" applyFill="1" applyBorder="1"/>
    <xf numFmtId="193" fontId="4" fillId="36" borderId="25" xfId="0" applyNumberFormat="1" applyFont="1" applyFill="1" applyBorder="1"/>
    <xf numFmtId="193" fontId="4" fillId="36" borderId="54" xfId="0" applyNumberFormat="1" applyFont="1" applyFill="1" applyBorder="1"/>
    <xf numFmtId="193" fontId="4" fillId="0" borderId="3" xfId="0" applyNumberFormat="1" applyFont="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4" fillId="0" borderId="0" xfId="0" applyNumberFormat="1" applyFont="1"/>
    <xf numFmtId="0" fontId="4" fillId="0" borderId="27" xfId="0" applyFont="1" applyBorder="1" applyAlignment="1">
      <alignment horizontal="center" vertical="center"/>
    </xf>
    <xf numFmtId="0" fontId="4" fillId="0" borderId="27"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1" xfId="20961" applyFont="1" applyBorder="1"/>
    <xf numFmtId="9" fontId="4" fillId="36" borderId="25" xfId="20961" applyFont="1" applyFill="1" applyBorder="1"/>
    <xf numFmtId="167" fontId="4" fillId="0" borderId="21" xfId="0" applyNumberFormat="1" applyFont="1" applyBorder="1" applyAlignment="1"/>
    <xf numFmtId="167" fontId="6" fillId="36" borderId="24" xfId="0" applyNumberFormat="1" applyFont="1" applyFill="1" applyBorder="1" applyAlignment="1">
      <alignment horizontal="center" vertical="center"/>
    </xf>
    <xf numFmtId="0" fontId="9" fillId="0" borderId="17" xfId="0" applyFont="1" applyFill="1" applyBorder="1" applyAlignment="1">
      <alignment horizontal="right" vertical="center" wrapText="1"/>
    </xf>
    <xf numFmtId="0" fontId="7" fillId="0" borderId="18" xfId="0" applyFont="1" applyFill="1" applyBorder="1" applyAlignment="1">
      <alignment vertical="center" wrapText="1"/>
    </xf>
    <xf numFmtId="169" fontId="27" fillId="37" borderId="0" xfId="20" applyBorder="1"/>
    <xf numFmtId="169" fontId="27" fillId="37" borderId="97" xfId="20" applyBorder="1"/>
    <xf numFmtId="0" fontId="4" fillId="0" borderId="7" xfId="0" applyFont="1" applyFill="1" applyBorder="1" applyAlignment="1">
      <alignment vertical="center"/>
    </xf>
    <xf numFmtId="0" fontId="4" fillId="0" borderId="104" xfId="0" applyFont="1" applyFill="1" applyBorder="1" applyAlignment="1">
      <alignment vertical="center"/>
    </xf>
    <xf numFmtId="0" fontId="6" fillId="0" borderId="104" xfId="0" applyFont="1" applyFill="1" applyBorder="1" applyAlignment="1">
      <alignment vertical="center"/>
    </xf>
    <xf numFmtId="0" fontId="4" fillId="0" borderId="18" xfId="0" applyFont="1" applyFill="1" applyBorder="1" applyAlignment="1">
      <alignment vertical="center"/>
    </xf>
    <xf numFmtId="0" fontId="4" fillId="0" borderId="99" xfId="0" applyFont="1" applyFill="1" applyBorder="1" applyAlignment="1">
      <alignment vertical="center"/>
    </xf>
    <xf numFmtId="0" fontId="4" fillId="0" borderId="101" xfId="0" applyFont="1" applyFill="1" applyBorder="1" applyAlignment="1">
      <alignment vertical="center"/>
    </xf>
    <xf numFmtId="0" fontId="4" fillId="0" borderId="17"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3" xfId="0" applyFont="1" applyFill="1" applyBorder="1" applyAlignment="1">
      <alignment horizontal="center" vertical="center"/>
    </xf>
    <xf numFmtId="169" fontId="27" fillId="37" borderId="31" xfId="20" applyBorder="1"/>
    <xf numFmtId="169" fontId="27" fillId="37" borderId="115" xfId="20" applyBorder="1"/>
    <xf numFmtId="169" fontId="27" fillId="37" borderId="57"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2" xfId="0" applyFont="1" applyFill="1" applyBorder="1" applyAlignment="1">
      <alignment vertical="center"/>
    </xf>
    <xf numFmtId="0" fontId="14" fillId="3" borderId="116" xfId="0" applyFont="1" applyFill="1" applyBorder="1" applyAlignment="1">
      <alignment horizontal="left"/>
    </xf>
    <xf numFmtId="0" fontId="14" fillId="3" borderId="117" xfId="0" applyFont="1" applyFill="1" applyBorder="1" applyAlignment="1">
      <alignment horizontal="left"/>
    </xf>
    <xf numFmtId="0" fontId="4" fillId="0" borderId="0" xfId="0" applyFont="1"/>
    <xf numFmtId="0" fontId="4" fillId="0" borderId="0" xfId="0" applyFont="1" applyFill="1"/>
    <xf numFmtId="0" fontId="107" fillId="0" borderId="91" xfId="0" applyFont="1" applyFill="1" applyBorder="1" applyAlignment="1">
      <alignment horizontal="right" vertical="center"/>
    </xf>
    <xf numFmtId="0" fontId="4" fillId="0" borderId="118" xfId="0" applyFont="1" applyFill="1" applyBorder="1" applyAlignment="1">
      <alignment horizontal="center" vertical="center" wrapText="1"/>
    </xf>
    <xf numFmtId="0" fontId="6" fillId="3" borderId="119" xfId="0" applyFont="1" applyFill="1" applyBorder="1" applyAlignment="1">
      <alignment vertical="center"/>
    </xf>
    <xf numFmtId="0" fontId="4" fillId="3" borderId="22" xfId="0" applyFont="1" applyFill="1" applyBorder="1" applyAlignment="1">
      <alignment vertical="center"/>
    </xf>
    <xf numFmtId="0" fontId="4" fillId="0" borderId="120" xfId="0" applyFont="1" applyFill="1" applyBorder="1" applyAlignment="1">
      <alignment horizontal="center" vertical="center"/>
    </xf>
    <xf numFmtId="0" fontId="6" fillId="0" borderId="24" xfId="0" applyFont="1" applyFill="1" applyBorder="1" applyAlignment="1">
      <alignment vertical="center"/>
    </xf>
    <xf numFmtId="169" fontId="27" fillId="37" borderId="26" xfId="20" applyBorder="1"/>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15" fillId="0" borderId="19" xfId="11" applyFont="1" applyFill="1" applyBorder="1" applyAlignment="1" applyProtection="1">
      <alignment horizontal="center" vertical="center"/>
    </xf>
    <xf numFmtId="0" fontId="0" fillId="0" borderId="120" xfId="0" applyBorder="1"/>
    <xf numFmtId="0" fontId="0" fillId="0" borderId="120" xfId="0" applyBorder="1" applyAlignment="1">
      <alignment horizontal="center"/>
    </xf>
    <xf numFmtId="0" fontId="4" fillId="0" borderId="103" xfId="0" applyFont="1" applyBorder="1" applyAlignment="1">
      <alignment vertical="center" wrapText="1"/>
    </xf>
    <xf numFmtId="167" fontId="4" fillId="0" borderId="104" xfId="0" applyNumberFormat="1" applyFont="1" applyBorder="1" applyAlignment="1">
      <alignment horizontal="center" vertical="center"/>
    </xf>
    <xf numFmtId="0" fontId="14" fillId="0" borderId="103" xfId="0" applyFont="1" applyBorder="1" applyAlignment="1">
      <alignment vertical="center" wrapText="1"/>
    </xf>
    <xf numFmtId="0" fontId="0" fillId="0" borderId="23" xfId="0" applyBorder="1"/>
    <xf numFmtId="0" fontId="6" fillId="36" borderId="121" xfId="0" applyFont="1" applyFill="1" applyBorder="1" applyAlignment="1">
      <alignment vertical="center" wrapText="1"/>
    </xf>
    <xf numFmtId="167" fontId="6" fillId="36" borderId="25" xfId="0" applyNumberFormat="1" applyFont="1" applyFill="1" applyBorder="1" applyAlignment="1">
      <alignment horizontal="center" vertical="center"/>
    </xf>
    <xf numFmtId="0" fontId="7" fillId="0" borderId="0" xfId="0" applyFont="1" applyFill="1" applyAlignment="1">
      <alignment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20"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4" fillId="0" borderId="120" xfId="0" applyFont="1" applyFill="1" applyBorder="1" applyAlignment="1">
      <alignment horizontal="right" vertical="center" wrapText="1"/>
    </xf>
    <xf numFmtId="0" fontId="4" fillId="0" borderId="104" xfId="0" applyFont="1" applyFill="1" applyBorder="1" applyAlignment="1">
      <alignment horizontal="left" vertical="center" wrapText="1"/>
    </xf>
    <xf numFmtId="0" fontId="110" fillId="0" borderId="120" xfId="0" applyFont="1" applyFill="1" applyBorder="1" applyAlignment="1">
      <alignment horizontal="right" vertical="center" wrapText="1"/>
    </xf>
    <xf numFmtId="0" fontId="110" fillId="0" borderId="104" xfId="0" applyFont="1" applyFill="1" applyBorder="1" applyAlignment="1">
      <alignment horizontal="left" vertical="center" wrapText="1"/>
    </xf>
    <xf numFmtId="0" fontId="6" fillId="0" borderId="12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3" xfId="5" applyNumberFormat="1" applyFont="1" applyFill="1" applyBorder="1" applyAlignment="1" applyProtection="1">
      <alignment horizontal="left" vertical="center"/>
      <protection locked="0"/>
    </xf>
    <xf numFmtId="0" fontId="112" fillId="0" borderId="24" xfId="9" applyFont="1" applyFill="1" applyBorder="1" applyAlignment="1" applyProtection="1">
      <alignment horizontal="left" vertical="center" wrapText="1"/>
      <protection locked="0"/>
    </xf>
    <xf numFmtId="0" fontId="21" fillId="0" borderId="120" xfId="0" applyFont="1" applyBorder="1" applyAlignment="1">
      <alignment horizontal="center" vertical="center" wrapText="1"/>
    </xf>
    <xf numFmtId="3" fontId="22" fillId="36" borderId="104" xfId="0" applyNumberFormat="1" applyFont="1" applyFill="1" applyBorder="1" applyAlignment="1">
      <alignment vertical="center" wrapText="1"/>
    </xf>
    <xf numFmtId="3" fontId="22" fillId="36" borderId="118"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2"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0" fontId="11" fillId="0" borderId="104" xfId="17" applyFill="1" applyBorder="1" applyAlignment="1" applyProtection="1"/>
    <xf numFmtId="49" fontId="110" fillId="0" borderId="120" xfId="0" applyNumberFormat="1" applyFont="1" applyFill="1" applyBorder="1" applyAlignment="1">
      <alignment horizontal="right" vertical="center" wrapText="1"/>
    </xf>
    <xf numFmtId="0" fontId="7" fillId="3" borderId="104" xfId="20960" applyFont="1" applyFill="1" applyBorder="1" applyAlignment="1" applyProtection="1"/>
    <xf numFmtId="0" fontId="104" fillId="0" borderId="104" xfId="20960" applyFont="1" applyFill="1" applyBorder="1" applyAlignment="1" applyProtection="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0" fillId="0" borderId="104" xfId="0" applyNumberFormat="1" applyFont="1" applyFill="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4" fillId="0" borderId="104" xfId="0" applyFont="1" applyFill="1" applyBorder="1"/>
    <xf numFmtId="0" fontId="21" fillId="0" borderId="120" xfId="0" applyFont="1" applyFill="1" applyBorder="1" applyAlignment="1">
      <alignment horizontal="center" vertical="center" wrapText="1"/>
    </xf>
    <xf numFmtId="0" fontId="113" fillId="79" borderId="105" xfId="21412" applyFont="1" applyFill="1" applyBorder="1" applyAlignment="1" applyProtection="1">
      <alignment vertical="center" wrapText="1"/>
      <protection locked="0"/>
    </xf>
    <xf numFmtId="0" fontId="114" fillId="70" borderId="99" xfId="21412" applyFont="1" applyFill="1" applyBorder="1" applyAlignment="1" applyProtection="1">
      <alignment horizontal="center" vertical="center"/>
      <protection locked="0"/>
    </xf>
    <xf numFmtId="0" fontId="113"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vertical="center"/>
      <protection locked="0"/>
    </xf>
    <xf numFmtId="0" fontId="115" fillId="70" borderId="99" xfId="21412" applyFont="1" applyFill="1" applyBorder="1" applyAlignment="1" applyProtection="1">
      <alignment horizontal="center" vertical="center"/>
      <protection locked="0"/>
    </xf>
    <xf numFmtId="0" fontId="115" fillId="3" borderId="99" xfId="21412" applyFont="1" applyFill="1" applyBorder="1" applyAlignment="1" applyProtection="1">
      <alignment horizontal="center" vertical="center"/>
      <protection locked="0"/>
    </xf>
    <xf numFmtId="0" fontId="115" fillId="0" borderId="99" xfId="21412" applyFont="1" applyFill="1" applyBorder="1" applyAlignment="1" applyProtection="1">
      <alignment horizontal="center" vertical="center"/>
      <protection locked="0"/>
    </xf>
    <xf numFmtId="0" fontId="116"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5" fillId="70" borderId="104" xfId="21412" applyFont="1" applyFill="1" applyBorder="1" applyAlignment="1" applyProtection="1">
      <alignment horizontal="center" vertical="center"/>
      <protection locked="0"/>
    </xf>
    <xf numFmtId="0" fontId="37" fillId="70" borderId="104" xfId="21412" applyFont="1" applyFill="1" applyBorder="1" applyAlignment="1" applyProtection="1">
      <alignment horizontal="center" vertical="center"/>
      <protection locked="0"/>
    </xf>
    <xf numFmtId="0" fontId="63" fillId="79" borderId="103" xfId="21412" applyFont="1" applyFill="1" applyBorder="1" applyAlignment="1" applyProtection="1">
      <alignment vertical="center"/>
      <protection locked="0"/>
    </xf>
    <xf numFmtId="0" fontId="114" fillId="0" borderId="103" xfId="21412" applyFont="1" applyFill="1" applyBorder="1" applyAlignment="1" applyProtection="1">
      <alignment horizontal="left" vertical="center" wrapText="1"/>
      <protection locked="0"/>
    </xf>
    <xf numFmtId="164" fontId="114" fillId="0" borderId="104" xfId="948" applyNumberFormat="1" applyFont="1" applyFill="1" applyBorder="1" applyAlignment="1" applyProtection="1">
      <alignment horizontal="right" vertical="center"/>
      <protection locked="0"/>
    </xf>
    <xf numFmtId="0" fontId="113" fillId="80" borderId="103" xfId="21412" applyFont="1" applyFill="1" applyBorder="1" applyAlignment="1" applyProtection="1">
      <alignment vertical="top" wrapText="1"/>
      <protection locked="0"/>
    </xf>
    <xf numFmtId="164" fontId="114" fillId="80" borderId="104" xfId="948" applyNumberFormat="1" applyFont="1" applyFill="1" applyBorder="1" applyAlignment="1" applyProtection="1">
      <alignment horizontal="right" vertical="center"/>
    </xf>
    <xf numFmtId="164" fontId="63" fillId="79" borderId="103" xfId="948" applyNumberFormat="1" applyFont="1" applyFill="1" applyBorder="1" applyAlignment="1" applyProtection="1">
      <alignment horizontal="right" vertical="center"/>
      <protection locked="0"/>
    </xf>
    <xf numFmtId="0" fontId="114" fillId="70" borderId="103" xfId="21412" applyFont="1" applyFill="1" applyBorder="1" applyAlignment="1" applyProtection="1">
      <alignment vertical="center" wrapText="1"/>
      <protection locked="0"/>
    </xf>
    <xf numFmtId="0" fontId="114" fillId="70" borderId="103" xfId="21412" applyFont="1" applyFill="1" applyBorder="1" applyAlignment="1" applyProtection="1">
      <alignment horizontal="left" vertical="center" wrapText="1"/>
      <protection locked="0"/>
    </xf>
    <xf numFmtId="0" fontId="114" fillId="0" borderId="103" xfId="21412" applyFont="1" applyFill="1" applyBorder="1" applyAlignment="1" applyProtection="1">
      <alignment vertical="center" wrapText="1"/>
      <protection locked="0"/>
    </xf>
    <xf numFmtId="0" fontId="114" fillId="3" borderId="103" xfId="21412" applyFont="1" applyFill="1" applyBorder="1" applyAlignment="1" applyProtection="1">
      <alignment horizontal="left" vertical="center" wrapText="1"/>
      <protection locked="0"/>
    </xf>
    <xf numFmtId="0" fontId="113" fillId="80" borderId="103" xfId="21412" applyFont="1" applyFill="1" applyBorder="1" applyAlignment="1" applyProtection="1">
      <alignment vertical="center" wrapText="1"/>
      <protection locked="0"/>
    </xf>
    <xf numFmtId="164" fontId="113" fillId="79" borderId="103" xfId="948" applyNumberFormat="1" applyFont="1" applyFill="1" applyBorder="1" applyAlignment="1" applyProtection="1">
      <alignment horizontal="right" vertical="center"/>
      <protection locked="0"/>
    </xf>
    <xf numFmtId="1" fontId="6" fillId="36" borderId="118" xfId="0" applyNumberFormat="1" applyFont="1" applyFill="1" applyBorder="1" applyAlignment="1">
      <alignment horizontal="right" vertical="center" wrapText="1"/>
    </xf>
    <xf numFmtId="1" fontId="6" fillId="36" borderId="118" xfId="0" applyNumberFormat="1" applyFont="1" applyFill="1" applyBorder="1" applyAlignment="1">
      <alignment horizontal="center" vertical="center" wrapText="1"/>
    </xf>
    <xf numFmtId="10" fontId="7"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0"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2" fillId="0" borderId="24"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27" xfId="0" applyFont="1" applyBorder="1" applyAlignment="1">
      <alignment horizontal="center" wrapText="1"/>
    </xf>
    <xf numFmtId="0" fontId="10" fillId="0" borderId="8" xfId="0" applyFont="1" applyBorder="1" applyAlignment="1">
      <alignment horizontal="center" vertical="center" wrapText="1"/>
    </xf>
    <xf numFmtId="0" fontId="9" fillId="0" borderId="120" xfId="0" applyFont="1" applyBorder="1" applyAlignment="1">
      <alignment horizontal="right" vertical="center" wrapText="1"/>
    </xf>
    <xf numFmtId="0" fontId="9" fillId="0" borderId="120" xfId="0" applyFont="1" applyFill="1" applyBorder="1" applyAlignment="1">
      <alignment horizontal="right" vertical="center" wrapText="1"/>
    </xf>
    <xf numFmtId="0" fontId="7" fillId="0" borderId="104" xfId="0" applyFont="1" applyFill="1" applyBorder="1" applyAlignment="1">
      <alignment vertical="center" wrapText="1"/>
    </xf>
    <xf numFmtId="0" fontId="4" fillId="0" borderId="104" xfId="0" applyFont="1" applyBorder="1" applyAlignment="1">
      <alignment vertical="center" wrapText="1"/>
    </xf>
    <xf numFmtId="0" fontId="4" fillId="0" borderId="104" xfId="0" applyFont="1" applyFill="1" applyBorder="1" applyAlignment="1">
      <alignment horizontal="left" vertical="center" wrapText="1" indent="2"/>
    </xf>
    <xf numFmtId="0" fontId="4" fillId="0" borderId="104" xfId="0" applyFont="1" applyFill="1" applyBorder="1" applyAlignment="1">
      <alignment vertical="center" wrapText="1"/>
    </xf>
    <xf numFmtId="3" fontId="22" fillId="36" borderId="105" xfId="0" applyNumberFormat="1" applyFont="1" applyFill="1" applyBorder="1" applyAlignment="1">
      <alignment vertical="center" wrapText="1"/>
    </xf>
    <xf numFmtId="3" fontId="22" fillId="36" borderId="22"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3" fontId="22" fillId="36" borderId="40" xfId="0" applyNumberFormat="1" applyFont="1" applyFill="1" applyBorder="1" applyAlignment="1">
      <alignment vertical="center" wrapText="1"/>
    </xf>
    <xf numFmtId="0" fontId="6" fillId="0" borderId="24" xfId="0" applyFont="1" applyBorder="1" applyAlignment="1">
      <alignment vertical="center" wrapText="1"/>
    </xf>
    <xf numFmtId="0" fontId="4" fillId="0" borderId="118" xfId="0" applyFont="1" applyBorder="1" applyAlignment="1"/>
    <xf numFmtId="0" fontId="9" fillId="0" borderId="118" xfId="0" applyFont="1" applyBorder="1" applyAlignment="1"/>
    <xf numFmtId="0" fontId="9" fillId="0" borderId="118" xfId="0" applyFont="1" applyBorder="1" applyAlignment="1">
      <alignment wrapText="1"/>
    </xf>
    <xf numFmtId="0" fontId="10" fillId="0" borderId="19" xfId="0" applyFont="1" applyBorder="1" applyAlignment="1">
      <alignment horizontal="center"/>
    </xf>
    <xf numFmtId="0" fontId="10" fillId="0" borderId="118" xfId="0" applyFont="1" applyBorder="1" applyAlignment="1">
      <alignment horizontal="center" vertical="center" wrapText="1"/>
    </xf>
    <xf numFmtId="14" fontId="7" fillId="0" borderId="0" xfId="0" applyNumberFormat="1" applyFont="1"/>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9" fillId="0" borderId="120"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193" fontId="7" fillId="0" borderId="104" xfId="0" applyNumberFormat="1" applyFont="1" applyFill="1" applyBorder="1" applyAlignment="1" applyProtection="1">
      <alignment vertical="center" wrapText="1"/>
      <protection locked="0"/>
    </xf>
    <xf numFmtId="0" fontId="7" fillId="0" borderId="104" xfId="0" applyFont="1" applyBorder="1" applyAlignment="1">
      <alignment vertical="center" wrapText="1"/>
    </xf>
    <xf numFmtId="0" fontId="9" fillId="2" borderId="120"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0" fontId="15" fillId="0" borderId="120"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6" xfId="0" applyFont="1" applyFill="1" applyBorder="1"/>
    <xf numFmtId="0" fontId="4" fillId="3" borderId="123" xfId="0" applyFont="1" applyFill="1" applyBorder="1" applyAlignment="1">
      <alignment wrapText="1"/>
    </xf>
    <xf numFmtId="0" fontId="4" fillId="3" borderId="124" xfId="0" applyFont="1" applyFill="1" applyBorder="1"/>
    <xf numFmtId="0" fontId="6" fillId="3" borderId="11" xfId="0" applyFont="1" applyFill="1" applyBorder="1" applyAlignment="1">
      <alignment horizontal="center" wrapText="1"/>
    </xf>
    <xf numFmtId="0" fontId="4" fillId="0" borderId="104" xfId="0" applyFont="1" applyFill="1" applyBorder="1" applyAlignment="1">
      <alignment horizontal="center"/>
    </xf>
    <xf numFmtId="0" fontId="4" fillId="0" borderId="104" xfId="0" applyFont="1" applyBorder="1" applyAlignment="1">
      <alignment horizontal="center"/>
    </xf>
    <xf numFmtId="0" fontId="4" fillId="3" borderId="6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7" xfId="0" applyFont="1" applyFill="1" applyBorder="1" applyAlignment="1">
      <alignment horizontal="center" vertical="center" wrapText="1"/>
    </xf>
    <xf numFmtId="0" fontId="4" fillId="0" borderId="120" xfId="0" applyFont="1" applyBorder="1"/>
    <xf numFmtId="0" fontId="4" fillId="0" borderId="104" xfId="0" applyFont="1" applyBorder="1" applyAlignment="1">
      <alignment wrapText="1"/>
    </xf>
    <xf numFmtId="164" fontId="4" fillId="0" borderId="104" xfId="7" applyNumberFormat="1" applyFont="1" applyBorder="1"/>
    <xf numFmtId="0" fontId="14" fillId="0" borderId="104" xfId="0" applyFont="1" applyBorder="1" applyAlignment="1">
      <alignment horizontal="left" wrapText="1" indent="2"/>
    </xf>
    <xf numFmtId="169" fontId="27" fillId="37" borderId="104" xfId="20" applyBorder="1"/>
    <xf numFmtId="0" fontId="6" fillId="0" borderId="120" xfId="0" applyFont="1" applyBorder="1"/>
    <xf numFmtId="0" fontId="6" fillId="0" borderId="104" xfId="0" applyFont="1" applyBorder="1" applyAlignment="1">
      <alignment wrapText="1"/>
    </xf>
    <xf numFmtId="164" fontId="6" fillId="0" borderId="118" xfId="7" applyNumberFormat="1" applyFont="1" applyBorder="1"/>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7" xfId="0" applyFont="1" applyFill="1" applyBorder="1"/>
    <xf numFmtId="0" fontId="6" fillId="0" borderId="23" xfId="0" applyFont="1" applyBorder="1"/>
    <xf numFmtId="0" fontId="6" fillId="0" borderId="24" xfId="0" applyFont="1" applyBorder="1" applyAlignment="1">
      <alignment wrapText="1"/>
    </xf>
    <xf numFmtId="169" fontId="27" fillId="37" borderId="121" xfId="20" applyBorder="1"/>
    <xf numFmtId="10" fontId="6" fillId="0" borderId="25" xfId="20961" applyNumberFormat="1" applyFont="1" applyBorder="1"/>
    <xf numFmtId="0" fontId="9" fillId="2" borderId="111" xfId="0" applyFont="1" applyFill="1" applyBorder="1" applyAlignment="1">
      <alignment horizontal="right" vertical="center"/>
    </xf>
    <xf numFmtId="0" fontId="9" fillId="2" borderId="99" xfId="0" applyFont="1" applyFill="1" applyBorder="1" applyAlignment="1">
      <alignment vertical="center"/>
    </xf>
    <xf numFmtId="0" fontId="9" fillId="0" borderId="104" xfId="0" applyFont="1" applyFill="1" applyBorder="1" applyAlignment="1">
      <alignment horizontal="left" vertical="center" wrapText="1"/>
    </xf>
    <xf numFmtId="0" fontId="6" fillId="3" borderId="0" xfId="0" applyFont="1" applyFill="1" applyBorder="1" applyAlignment="1">
      <alignment horizontal="center"/>
    </xf>
    <xf numFmtId="0" fontId="107" fillId="0" borderId="91" xfId="0" applyFont="1" applyFill="1" applyBorder="1" applyAlignment="1">
      <alignment horizontal="left" vertical="center"/>
    </xf>
    <xf numFmtId="0" fontId="107" fillId="0" borderId="89" xfId="0" applyFont="1" applyFill="1" applyBorder="1" applyAlignment="1">
      <alignment vertical="center" wrapText="1"/>
    </xf>
    <xf numFmtId="0" fontId="107" fillId="0" borderId="89"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protection locked="0"/>
    </xf>
    <xf numFmtId="0" fontId="122" fillId="3" borderId="104" xfId="13" applyFont="1" applyFill="1" applyBorder="1" applyAlignment="1" applyProtection="1">
      <alignment horizontal="left" vertical="center" wrapText="1"/>
      <protection locked="0"/>
    </xf>
    <xf numFmtId="0" fontId="121" fillId="0" borderId="104" xfId="0" applyFont="1" applyBorder="1"/>
    <xf numFmtId="0" fontId="122" fillId="0" borderId="104" xfId="13" applyFont="1" applyFill="1" applyBorder="1" applyAlignment="1" applyProtection="1">
      <alignment horizontal="left" vertical="center" wrapText="1"/>
      <protection locked="0"/>
    </xf>
    <xf numFmtId="49" fontId="122" fillId="0" borderId="104" xfId="5" applyNumberFormat="1" applyFont="1" applyFill="1" applyBorder="1" applyAlignment="1" applyProtection="1">
      <alignment horizontal="right" vertical="center"/>
      <protection locked="0"/>
    </xf>
    <xf numFmtId="49" fontId="123" fillId="0" borderId="104"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4" xfId="0" applyFont="1" applyBorder="1" applyAlignment="1">
      <alignment horizontal="center" vertical="center"/>
    </xf>
    <xf numFmtId="0" fontId="118"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wrapText="1"/>
      <protection locked="0"/>
    </xf>
    <xf numFmtId="0" fontId="118" fillId="0" borderId="104" xfId="0" applyFont="1" applyBorder="1"/>
    <xf numFmtId="0" fontId="118" fillId="0" borderId="104" xfId="0" applyFont="1" applyFill="1" applyBorder="1"/>
    <xf numFmtId="166" fontId="117" fillId="36" borderId="104" xfId="21413" applyFont="1" applyFill="1" applyBorder="1"/>
    <xf numFmtId="49" fontId="122" fillId="0" borderId="104" xfId="5" applyNumberFormat="1" applyFont="1" applyFill="1" applyBorder="1" applyAlignment="1" applyProtection="1">
      <alignment horizontal="right" vertical="center" wrapText="1"/>
      <protection locked="0"/>
    </xf>
    <xf numFmtId="49" fontId="123" fillId="0" borderId="104" xfId="5" applyNumberFormat="1" applyFont="1" applyFill="1" applyBorder="1" applyAlignment="1" applyProtection="1">
      <alignment horizontal="right" vertical="center" wrapText="1"/>
      <protection locked="0"/>
    </xf>
    <xf numFmtId="0" fontId="121" fillId="0" borderId="0" xfId="0" applyFont="1"/>
    <xf numFmtId="0" fontId="118" fillId="0" borderId="104" xfId="0" applyFont="1" applyBorder="1" applyAlignment="1">
      <alignment wrapText="1"/>
    </xf>
    <xf numFmtId="0" fontId="118" fillId="0" borderId="104" xfId="0" applyFont="1" applyBorder="1" applyAlignment="1">
      <alignment horizontal="left" indent="8"/>
    </xf>
    <xf numFmtId="0" fontId="118" fillId="0" borderId="0" xfId="0" applyFont="1" applyFill="1"/>
    <xf numFmtId="0" fontId="117" fillId="0" borderId="104" xfId="0" applyNumberFormat="1" applyFont="1" applyFill="1" applyBorder="1" applyAlignment="1">
      <alignment horizontal="left" vertical="center" wrapText="1"/>
    </xf>
    <xf numFmtId="0" fontId="118" fillId="0" borderId="0" xfId="0" applyFont="1" applyBorder="1"/>
    <xf numFmtId="0" fontId="121" fillId="0" borderId="104"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4" xfId="0" applyFont="1" applyFill="1" applyBorder="1" applyAlignment="1">
      <alignment horizontal="center" vertical="center" wrapText="1"/>
    </xf>
    <xf numFmtId="0" fontId="120" fillId="0" borderId="104" xfId="0" applyFont="1" applyFill="1" applyBorder="1" applyAlignment="1">
      <alignment horizontal="left" indent="1"/>
    </xf>
    <xf numFmtId="0" fontId="120" fillId="0" borderId="104" xfId="0" applyFont="1" applyFill="1" applyBorder="1" applyAlignment="1">
      <alignment horizontal="left" wrapText="1" indent="1"/>
    </xf>
    <xf numFmtId="0" fontId="117" fillId="0" borderId="104" xfId="0" applyFont="1" applyFill="1" applyBorder="1" applyAlignment="1">
      <alignment horizontal="left" indent="1"/>
    </xf>
    <xf numFmtId="0" fontId="117" fillId="0" borderId="104" xfId="0" applyNumberFormat="1" applyFont="1" applyFill="1" applyBorder="1" applyAlignment="1">
      <alignment horizontal="left" indent="1"/>
    </xf>
    <xf numFmtId="0" fontId="117" fillId="0" borderId="104" xfId="0" applyFont="1" applyFill="1" applyBorder="1" applyAlignment="1">
      <alignment horizontal="left" wrapText="1" indent="2"/>
    </xf>
    <xf numFmtId="0" fontId="120" fillId="0" borderId="104" xfId="0" applyFont="1" applyFill="1" applyBorder="1" applyAlignment="1">
      <alignment horizontal="left" vertical="center" indent="1"/>
    </xf>
    <xf numFmtId="0" fontId="118" fillId="0" borderId="104" xfId="0" applyFont="1" applyFill="1" applyBorder="1" applyAlignment="1">
      <alignment horizontal="left" wrapText="1"/>
    </xf>
    <xf numFmtId="0" fontId="118" fillId="0" borderId="104"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4" xfId="0" applyNumberFormat="1" applyFont="1" applyBorder="1" applyAlignment="1">
      <alignment horizontal="center" vertical="center" wrapText="1"/>
    </xf>
    <xf numFmtId="0" fontId="118" fillId="0" borderId="104" xfId="0" applyFont="1" applyBorder="1" applyAlignment="1">
      <alignment horizontal="center"/>
    </xf>
    <xf numFmtId="0" fontId="118" fillId="0" borderId="104" xfId="0" applyFont="1" applyBorder="1" applyAlignment="1">
      <alignment horizontal="left" indent="1"/>
    </xf>
    <xf numFmtId="0" fontId="118" fillId="0" borderId="7" xfId="0" applyFont="1" applyBorder="1"/>
    <xf numFmtId="0" fontId="118" fillId="0" borderId="104" xfId="0" applyFont="1" applyBorder="1" applyAlignment="1">
      <alignment horizontal="left" indent="2"/>
    </xf>
    <xf numFmtId="49" fontId="118" fillId="0" borderId="104" xfId="0" applyNumberFormat="1" applyFont="1" applyBorder="1" applyAlignment="1">
      <alignment horizontal="left" indent="3"/>
    </xf>
    <xf numFmtId="49" fontId="118" fillId="0" borderId="104" xfId="0" applyNumberFormat="1" applyFont="1" applyFill="1" applyBorder="1" applyAlignment="1">
      <alignment horizontal="left" indent="3"/>
    </xf>
    <xf numFmtId="49" fontId="118" fillId="0" borderId="104" xfId="0" applyNumberFormat="1" applyFont="1" applyBorder="1" applyAlignment="1">
      <alignment horizontal="left" indent="1"/>
    </xf>
    <xf numFmtId="49" fontId="118" fillId="0" borderId="104" xfId="0" applyNumberFormat="1" applyFont="1" applyFill="1" applyBorder="1" applyAlignment="1">
      <alignment horizontal="left" indent="1"/>
    </xf>
    <xf numFmtId="0" fontId="118" fillId="0" borderId="104" xfId="0" applyNumberFormat="1" applyFont="1" applyBorder="1" applyAlignment="1">
      <alignment horizontal="left" indent="1"/>
    </xf>
    <xf numFmtId="49" fontId="118" fillId="0" borderId="104" xfId="0" applyNumberFormat="1" applyFont="1" applyBorder="1" applyAlignment="1">
      <alignment horizontal="left" wrapText="1" indent="2"/>
    </xf>
    <xf numFmtId="49" fontId="118" fillId="0" borderId="104" xfId="0" applyNumberFormat="1" applyFont="1" applyFill="1" applyBorder="1" applyAlignment="1">
      <alignment horizontal="left" vertical="top" wrapText="1" indent="2"/>
    </xf>
    <xf numFmtId="49" fontId="118" fillId="0" borderId="104" xfId="0" applyNumberFormat="1" applyFont="1" applyFill="1" applyBorder="1" applyAlignment="1">
      <alignment horizontal="left" wrapText="1" indent="3"/>
    </xf>
    <xf numFmtId="49" fontId="118" fillId="0" borderId="104" xfId="0" applyNumberFormat="1" applyFont="1" applyFill="1" applyBorder="1" applyAlignment="1">
      <alignment horizontal="left" wrapText="1" indent="2"/>
    </xf>
    <xf numFmtId="0" fontId="118" fillId="0" borderId="104" xfId="0" applyNumberFormat="1" applyFont="1" applyFill="1" applyBorder="1" applyAlignment="1">
      <alignment horizontal="left" wrapText="1" indent="1"/>
    </xf>
    <xf numFmtId="0" fontId="120" fillId="0" borderId="134" xfId="0" applyNumberFormat="1" applyFont="1" applyFill="1" applyBorder="1" applyAlignment="1">
      <alignment horizontal="left" vertical="center" wrapText="1"/>
    </xf>
    <xf numFmtId="0" fontId="118" fillId="0" borderId="9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4"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4" xfId="0" applyFont="1" applyFill="1" applyBorder="1" applyAlignment="1">
      <alignment horizontal="left" indent="1"/>
    </xf>
    <xf numFmtId="49" fontId="107" fillId="0" borderId="104" xfId="0" applyNumberFormat="1" applyFont="1" applyFill="1" applyBorder="1" applyAlignment="1">
      <alignment horizontal="right" vertical="center"/>
    </xf>
    <xf numFmtId="0"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vertical="center" wrapText="1"/>
    </xf>
    <xf numFmtId="0" fontId="12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vertical="center"/>
    </xf>
    <xf numFmtId="0" fontId="127" fillId="0" borderId="104" xfId="0" applyNumberFormat="1" applyFont="1" applyFill="1" applyBorder="1" applyAlignment="1">
      <alignment vertical="center" wrapText="1"/>
    </xf>
    <xf numFmtId="2"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horizontal="right" vertical="center"/>
    </xf>
    <xf numFmtId="0" fontId="128" fillId="0" borderId="0" xfId="0" applyFont="1" applyFill="1" applyBorder="1" applyAlignment="1"/>
    <xf numFmtId="0" fontId="107" fillId="0" borderId="104" xfId="12672" applyFont="1" applyFill="1" applyBorder="1" applyAlignment="1">
      <alignment horizontal="left" vertical="center" wrapText="1"/>
    </xf>
    <xf numFmtId="0" fontId="107" fillId="0" borderId="99" xfId="0" applyNumberFormat="1" applyFont="1" applyFill="1" applyBorder="1" applyAlignment="1">
      <alignment horizontal="left" vertical="top" wrapText="1"/>
    </xf>
    <xf numFmtId="0" fontId="129" fillId="0" borderId="104" xfId="0" applyFont="1" applyBorder="1"/>
    <xf numFmtId="0" fontId="127" fillId="0" borderId="104" xfId="0" applyFont="1" applyBorder="1" applyAlignment="1">
      <alignment horizontal="left" vertical="top" wrapText="1"/>
    </xf>
    <xf numFmtId="0" fontId="127" fillId="0" borderId="104" xfId="0" applyFont="1" applyBorder="1"/>
    <xf numFmtId="0" fontId="127" fillId="0" borderId="104" xfId="0" applyFont="1" applyBorder="1" applyAlignment="1">
      <alignment horizontal="left" wrapText="1" indent="2"/>
    </xf>
    <xf numFmtId="0" fontId="107" fillId="0" borderId="104" xfId="12672" applyFont="1" applyFill="1" applyBorder="1" applyAlignment="1">
      <alignment horizontal="left" vertical="center" wrapText="1" indent="2"/>
    </xf>
    <xf numFmtId="0" fontId="127" fillId="0" borderId="104" xfId="0" applyFont="1" applyBorder="1" applyAlignment="1">
      <alignment horizontal="left" vertical="top" wrapText="1" indent="2"/>
    </xf>
    <xf numFmtId="0" fontId="129" fillId="0" borderId="7" xfId="0" applyFont="1" applyBorder="1"/>
    <xf numFmtId="0" fontId="127" fillId="0" borderId="104" xfId="0" applyFont="1" applyFill="1" applyBorder="1" applyAlignment="1">
      <alignment horizontal="left" wrapText="1" indent="2"/>
    </xf>
    <xf numFmtId="0" fontId="127" fillId="0" borderId="104" xfId="0" applyFont="1" applyBorder="1" applyAlignment="1">
      <alignment horizontal="left" indent="1"/>
    </xf>
    <xf numFmtId="0" fontId="127" fillId="0" borderId="104" xfId="0" applyFont="1" applyBorder="1" applyAlignment="1">
      <alignment horizontal="left" indent="2"/>
    </xf>
    <xf numFmtId="49" fontId="127" fillId="0" borderId="104" xfId="0" applyNumberFormat="1" applyFont="1" applyFill="1" applyBorder="1" applyAlignment="1">
      <alignment horizontal="left" indent="3"/>
    </xf>
    <xf numFmtId="49" fontId="127" fillId="0" borderId="104" xfId="0" applyNumberFormat="1" applyFont="1" applyFill="1" applyBorder="1" applyAlignment="1">
      <alignment horizontal="left" vertical="center" indent="1"/>
    </xf>
    <xf numFmtId="0" fontId="107" fillId="0" borderId="104" xfId="0" applyFont="1" applyFill="1" applyBorder="1" applyAlignment="1">
      <alignment vertical="center" wrapText="1"/>
    </xf>
    <xf numFmtId="49" fontId="127" fillId="0" borderId="104" xfId="0" applyNumberFormat="1" applyFont="1" applyFill="1" applyBorder="1" applyAlignment="1">
      <alignment horizontal="left" vertical="top" wrapText="1" indent="2"/>
    </xf>
    <xf numFmtId="49" fontId="127" fillId="0" borderId="104" xfId="0" applyNumberFormat="1" applyFont="1" applyFill="1" applyBorder="1" applyAlignment="1">
      <alignment horizontal="left" vertical="top" wrapText="1"/>
    </xf>
    <xf numFmtId="49" fontId="127" fillId="0" borderId="104" xfId="0" applyNumberFormat="1" applyFont="1" applyFill="1" applyBorder="1" applyAlignment="1">
      <alignment horizontal="left" wrapText="1" indent="3"/>
    </xf>
    <xf numFmtId="49" fontId="127" fillId="0" borderId="104" xfId="0" applyNumberFormat="1" applyFont="1" applyFill="1" applyBorder="1" applyAlignment="1">
      <alignment horizontal="left" wrapText="1" indent="2"/>
    </xf>
    <xf numFmtId="49" fontId="127" fillId="0" borderId="104" xfId="0" applyNumberFormat="1" applyFont="1" applyFill="1" applyBorder="1" applyAlignment="1">
      <alignment vertical="top" wrapText="1"/>
    </xf>
    <xf numFmtId="0" fontId="11" fillId="0" borderId="104" xfId="17" applyFill="1" applyBorder="1" applyAlignment="1" applyProtection="1">
      <alignment wrapText="1"/>
    </xf>
    <xf numFmtId="49" fontId="127" fillId="0" borderId="104" xfId="0" applyNumberFormat="1" applyFont="1" applyFill="1" applyBorder="1" applyAlignment="1">
      <alignment horizontal="left" vertical="center" wrapText="1" indent="3"/>
    </xf>
    <xf numFmtId="49" fontId="118" fillId="0" borderId="104" xfId="0" applyNumberFormat="1" applyFont="1" applyFill="1" applyBorder="1" applyAlignment="1">
      <alignment horizontal="left" wrapText="1" indent="1"/>
    </xf>
    <xf numFmtId="0" fontId="127" fillId="0" borderId="104" xfId="0" applyFont="1" applyBorder="1" applyAlignment="1">
      <alignment horizontal="left" vertical="center" wrapText="1" indent="2"/>
    </xf>
    <xf numFmtId="0" fontId="107" fillId="0" borderId="104"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4" xfId="0" applyNumberFormat="1" applyFont="1" applyFill="1" applyBorder="1" applyAlignment="1">
      <alignment horizontal="right" vertical="center"/>
    </xf>
    <xf numFmtId="0" fontId="107" fillId="0" borderId="104" xfId="0"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3"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4" xfId="13" applyFont="1" applyFill="1" applyBorder="1" applyAlignment="1" applyProtection="1">
      <alignment horizontal="left" vertical="center" wrapText="1"/>
      <protection locked="0"/>
    </xf>
    <xf numFmtId="0" fontId="118" fillId="0" borderId="104"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4" xfId="0" applyNumberFormat="1" applyFont="1" applyFill="1" applyBorder="1" applyAlignment="1">
      <alignment horizontal="center" vertical="center" wrapText="1"/>
    </xf>
    <xf numFmtId="0" fontId="107" fillId="0" borderId="104" xfId="0" applyFont="1" applyFill="1" applyBorder="1" applyAlignment="1">
      <alignment horizontal="left" vertical="center" wrapText="1"/>
    </xf>
    <xf numFmtId="0" fontId="24" fillId="0" borderId="120" xfId="0" applyFont="1" applyBorder="1" applyAlignment="1">
      <alignment horizontal="center"/>
    </xf>
    <xf numFmtId="0" fontId="117" fillId="0" borderId="104" xfId="0" applyNumberFormat="1" applyFont="1" applyFill="1" applyBorder="1" applyAlignment="1">
      <alignment vertical="center" wrapText="1"/>
    </xf>
    <xf numFmtId="0" fontId="117" fillId="0" borderId="104" xfId="0" applyFont="1" applyFill="1" applyBorder="1" applyAlignment="1">
      <alignment vertical="center" wrapText="1"/>
    </xf>
    <xf numFmtId="0" fontId="117" fillId="0" borderId="104" xfId="0" applyNumberFormat="1" applyFont="1" applyFill="1" applyBorder="1" applyAlignment="1">
      <alignment horizontal="left" vertical="center" wrapText="1" indent="1"/>
    </xf>
    <xf numFmtId="0" fontId="117" fillId="0" borderId="104" xfId="0" applyNumberFormat="1" applyFont="1" applyFill="1" applyBorder="1" applyAlignment="1">
      <alignment horizontal="left" vertical="center" indent="1"/>
    </xf>
    <xf numFmtId="0" fontId="126" fillId="0" borderId="104" xfId="0" applyFont="1" applyBorder="1" applyAlignment="1">
      <alignment horizontal="left" indent="2"/>
    </xf>
    <xf numFmtId="0" fontId="132" fillId="0" borderId="138" xfId="0" applyNumberFormat="1" applyFont="1" applyFill="1" applyBorder="1" applyAlignment="1">
      <alignment vertical="center" wrapText="1" readingOrder="1"/>
    </xf>
    <xf numFmtId="0" fontId="132" fillId="0" borderId="139" xfId="0" applyNumberFormat="1" applyFont="1" applyFill="1" applyBorder="1" applyAlignment="1">
      <alignment vertical="center" wrapText="1" readingOrder="1"/>
    </xf>
    <xf numFmtId="0" fontId="132" fillId="0" borderId="139" xfId="0" applyNumberFormat="1" applyFont="1" applyFill="1" applyBorder="1" applyAlignment="1">
      <alignment horizontal="left" vertical="center" wrapText="1" indent="1" readingOrder="1"/>
    </xf>
    <xf numFmtId="0" fontId="126" fillId="0" borderId="99" xfId="0" applyFont="1" applyBorder="1" applyAlignment="1">
      <alignment horizontal="left" indent="2"/>
    </xf>
    <xf numFmtId="0" fontId="132" fillId="0" borderId="140" xfId="0" applyNumberFormat="1" applyFont="1" applyFill="1" applyBorder="1" applyAlignment="1">
      <alignment vertical="center" wrapText="1" readingOrder="1"/>
    </xf>
    <xf numFmtId="0" fontId="126" fillId="0" borderId="104" xfId="0" applyFont="1" applyFill="1" applyBorder="1" applyAlignment="1">
      <alignment horizontal="left" indent="2"/>
    </xf>
    <xf numFmtId="0" fontId="133" fillId="0" borderId="104" xfId="0" applyNumberFormat="1" applyFont="1" applyFill="1" applyBorder="1" applyAlignment="1">
      <alignment vertical="center" wrapText="1" readingOrder="1"/>
    </xf>
    <xf numFmtId="0" fontId="126" fillId="0" borderId="104" xfId="0" applyFont="1" applyBorder="1" applyAlignment="1">
      <alignment horizontal="left" vertical="center" wrapText="1"/>
    </xf>
    <xf numFmtId="0" fontId="117" fillId="0" borderId="104" xfId="0" applyFont="1" applyFill="1" applyBorder="1" applyAlignment="1">
      <alignment horizontal="left" vertical="center" wrapText="1"/>
    </xf>
    <xf numFmtId="0" fontId="0" fillId="0" borderId="7" xfId="0" applyBorder="1"/>
    <xf numFmtId="0" fontId="132" fillId="0" borderId="139" xfId="0" applyNumberFormat="1" applyFont="1" applyFill="1" applyBorder="1" applyAlignment="1">
      <alignment horizontal="left" vertical="center" wrapText="1" readingOrder="1"/>
    </xf>
    <xf numFmtId="0" fontId="126" fillId="0" borderId="104" xfId="0" applyFont="1" applyBorder="1" applyAlignment="1">
      <alignment horizontal="left" indent="3"/>
    </xf>
    <xf numFmtId="193" fontId="9" fillId="36" borderId="104" xfId="7" applyNumberFormat="1" applyFont="1" applyFill="1" applyBorder="1" applyAlignment="1" applyProtection="1">
      <alignment horizontal="right"/>
    </xf>
    <xf numFmtId="164" fontId="4" fillId="0" borderId="118" xfId="7" applyNumberFormat="1" applyFont="1" applyFill="1" applyBorder="1" applyAlignment="1">
      <alignment vertical="center"/>
    </xf>
    <xf numFmtId="164" fontId="4" fillId="0" borderId="105" xfId="7" applyNumberFormat="1" applyFont="1" applyFill="1" applyBorder="1" applyAlignment="1">
      <alignment vertical="center"/>
    </xf>
    <xf numFmtId="9" fontId="4" fillId="0" borderId="98" xfId="20961" applyFont="1" applyFill="1" applyBorder="1" applyAlignment="1">
      <alignment vertical="center"/>
    </xf>
    <xf numFmtId="9" fontId="4" fillId="0" borderId="114" xfId="20961" applyFont="1" applyFill="1" applyBorder="1" applyAlignment="1">
      <alignment vertical="center"/>
    </xf>
    <xf numFmtId="9" fontId="114" fillId="80" borderId="104" xfId="20961" applyFont="1" applyFill="1" applyBorder="1" applyAlignment="1" applyProtection="1">
      <alignment horizontal="right" vertical="center"/>
    </xf>
    <xf numFmtId="164" fontId="118" fillId="0" borderId="104" xfId="7" applyNumberFormat="1" applyFont="1" applyBorder="1"/>
    <xf numFmtId="164" fontId="118" fillId="83" borderId="104" xfId="7" applyNumberFormat="1" applyFont="1" applyFill="1" applyBorder="1"/>
    <xf numFmtId="164" fontId="118" fillId="0" borderId="104" xfId="7" applyNumberFormat="1" applyFont="1" applyFill="1" applyBorder="1"/>
    <xf numFmtId="164" fontId="117" fillId="0" borderId="104" xfId="7" applyNumberFormat="1" applyFont="1" applyFill="1" applyBorder="1" applyAlignment="1">
      <alignment horizontal="left" vertical="center" wrapText="1"/>
    </xf>
    <xf numFmtId="164" fontId="120" fillId="0" borderId="104" xfId="7" applyNumberFormat="1" applyFont="1" applyFill="1" applyBorder="1" applyAlignment="1">
      <alignment horizontal="left" vertical="center" wrapText="1"/>
    </xf>
    <xf numFmtId="9" fontId="126" fillId="0" borderId="104" xfId="20961" applyFont="1" applyBorder="1"/>
    <xf numFmtId="164" fontId="126" fillId="0" borderId="104" xfId="7" applyNumberFormat="1" applyFont="1" applyBorder="1"/>
    <xf numFmtId="164" fontId="134" fillId="0" borderId="104" xfId="7" applyNumberFormat="1" applyFont="1" applyBorder="1"/>
    <xf numFmtId="164" fontId="121" fillId="0" borderId="104" xfId="7" applyNumberFormat="1" applyFont="1" applyFill="1" applyBorder="1"/>
    <xf numFmtId="9" fontId="4" fillId="0" borderId="22" xfId="20961" applyFont="1" applyBorder="1" applyAlignment="1"/>
    <xf numFmtId="0" fontId="4" fillId="0" borderId="104" xfId="0" applyFont="1" applyFill="1" applyBorder="1" applyAlignment="1">
      <alignment horizontal="center" vertical="center" wrapText="1"/>
    </xf>
    <xf numFmtId="193" fontId="0" fillId="0" borderId="0" xfId="0" applyNumberFormat="1"/>
    <xf numFmtId="9" fontId="7" fillId="0" borderId="104" xfId="20961" applyFont="1" applyFill="1" applyBorder="1" applyAlignment="1" applyProtection="1">
      <alignment vertical="center" wrapText="1"/>
      <protection locked="0"/>
    </xf>
    <xf numFmtId="193" fontId="7" fillId="0" borderId="118" xfId="0" applyNumberFormat="1" applyFont="1" applyFill="1" applyBorder="1" applyAlignment="1" applyProtection="1">
      <alignment vertical="center" wrapText="1"/>
      <protection locked="0"/>
    </xf>
    <xf numFmtId="9" fontId="7" fillId="0" borderId="118" xfId="20961" applyFont="1" applyFill="1" applyBorder="1" applyAlignment="1" applyProtection="1">
      <alignment vertical="center" wrapText="1"/>
      <protection locked="0"/>
    </xf>
    <xf numFmtId="9" fontId="7" fillId="0" borderId="24" xfId="20961" applyFont="1" applyFill="1" applyBorder="1" applyAlignment="1" applyProtection="1">
      <alignment vertical="center" wrapText="1"/>
      <protection locked="0"/>
    </xf>
    <xf numFmtId="9" fontId="7" fillId="0" borderId="25" xfId="20961" applyFont="1" applyFill="1" applyBorder="1" applyAlignment="1" applyProtection="1">
      <alignment vertical="center" wrapText="1"/>
      <protection locked="0"/>
    </xf>
    <xf numFmtId="164" fontId="4" fillId="0" borderId="118" xfId="7" applyNumberFormat="1" applyFont="1" applyFill="1" applyBorder="1" applyAlignment="1">
      <alignment horizontal="right" vertical="center" wrapText="1"/>
    </xf>
    <xf numFmtId="164" fontId="7" fillId="0" borderId="25" xfId="7" applyNumberFormat="1" applyFont="1" applyFill="1" applyBorder="1" applyAlignment="1" applyProtection="1">
      <alignment horizontal="right" vertical="center"/>
    </xf>
    <xf numFmtId="43" fontId="4" fillId="36" borderId="25" xfId="7" applyFont="1" applyFill="1" applyBorder="1"/>
    <xf numFmtId="193" fontId="4" fillId="0" borderId="105" xfId="0" applyNumberFormat="1" applyFont="1" applyBorder="1" applyAlignment="1"/>
    <xf numFmtId="193" fontId="4" fillId="0" borderId="103" xfId="0" applyNumberFormat="1" applyFont="1" applyBorder="1" applyAlignment="1"/>
    <xf numFmtId="164" fontId="7" fillId="3" borderId="99" xfId="1" applyNumberFormat="1" applyFont="1" applyFill="1" applyBorder="1" applyAlignment="1" applyProtection="1">
      <alignment horizontal="center" vertical="center" wrapText="1"/>
      <protection locked="0"/>
    </xf>
    <xf numFmtId="193" fontId="4" fillId="36" borderId="141" xfId="0" applyNumberFormat="1" applyFont="1" applyFill="1" applyBorder="1"/>
    <xf numFmtId="193" fontId="4" fillId="0" borderId="102" xfId="0" applyNumberFormat="1" applyFont="1" applyBorder="1" applyAlignment="1"/>
    <xf numFmtId="193" fontId="4" fillId="0" borderId="120" xfId="0" applyNumberFormat="1" applyFont="1" applyBorder="1" applyAlignment="1"/>
    <xf numFmtId="193" fontId="4" fillId="0" borderId="143" xfId="0" applyNumberFormat="1" applyFont="1" applyBorder="1" applyAlignment="1"/>
    <xf numFmtId="193" fontId="4" fillId="0" borderId="96" xfId="0" applyNumberFormat="1" applyFont="1" applyBorder="1" applyAlignment="1"/>
    <xf numFmtId="193" fontId="4" fillId="36" borderId="96" xfId="0" applyNumberFormat="1" applyFont="1" applyFill="1" applyBorder="1" applyAlignment="1"/>
    <xf numFmtId="193" fontId="4" fillId="0" borderId="144" xfId="0" applyNumberFormat="1" applyFont="1" applyBorder="1" applyAlignment="1"/>
    <xf numFmtId="164" fontId="27" fillId="37" borderId="0" xfId="7" applyNumberFormat="1" applyFont="1" applyFill="1" applyBorder="1"/>
    <xf numFmtId="164" fontId="4" fillId="3" borderId="102" xfId="7" applyNumberFormat="1" applyFont="1" applyFill="1" applyBorder="1" applyAlignment="1">
      <alignment vertical="center"/>
    </xf>
    <xf numFmtId="164" fontId="4" fillId="3" borderId="22"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19" xfId="7" applyNumberFormat="1" applyFont="1" applyFill="1" applyBorder="1" applyAlignment="1">
      <alignment vertical="center"/>
    </xf>
    <xf numFmtId="164" fontId="4" fillId="0" borderId="100" xfId="7" applyNumberFormat="1" applyFont="1" applyFill="1" applyBorder="1" applyAlignment="1">
      <alignment vertical="center"/>
    </xf>
    <xf numFmtId="164" fontId="4" fillId="0" borderId="112" xfId="7" applyNumberFormat="1" applyFont="1" applyFill="1" applyBorder="1" applyAlignment="1">
      <alignment vertical="center"/>
    </xf>
    <xf numFmtId="43" fontId="118" fillId="0" borderId="104" xfId="0" applyNumberFormat="1" applyFont="1" applyBorder="1"/>
    <xf numFmtId="164" fontId="23" fillId="0" borderId="104" xfId="7" applyNumberFormat="1" applyFont="1" applyBorder="1"/>
    <xf numFmtId="164" fontId="24" fillId="0" borderId="104" xfId="7" applyNumberFormat="1" applyFont="1" applyFill="1" applyBorder="1"/>
    <xf numFmtId="164" fontId="23" fillId="0" borderId="104" xfId="7" applyNumberFormat="1" applyFont="1" applyFill="1" applyBorder="1"/>
    <xf numFmtId="0" fontId="24" fillId="81" borderId="104" xfId="0" applyFont="1" applyFill="1" applyBorder="1"/>
    <xf numFmtId="43" fontId="24" fillId="0" borderId="104" xfId="7" applyFont="1" applyFill="1" applyBorder="1"/>
    <xf numFmtId="0" fontId="24" fillId="0" borderId="104" xfId="0" applyFont="1" applyFill="1" applyBorder="1"/>
    <xf numFmtId="0" fontId="23" fillId="81" borderId="104" xfId="0" applyFont="1" applyFill="1" applyBorder="1"/>
    <xf numFmtId="43" fontId="121" fillId="0" borderId="104" xfId="7" applyFont="1" applyBorder="1"/>
    <xf numFmtId="43" fontId="121" fillId="0" borderId="104" xfId="7" applyFont="1" applyFill="1" applyBorder="1"/>
    <xf numFmtId="0" fontId="118" fillId="82" borderId="104" xfId="0" applyFont="1" applyFill="1" applyBorder="1"/>
    <xf numFmtId="164" fontId="121" fillId="0" borderId="7" xfId="9045" applyNumberFormat="1" applyFont="1" applyFill="1" applyBorder="1"/>
    <xf numFmtId="9" fontId="134" fillId="0" borderId="104" xfId="20961" applyFont="1" applyBorder="1"/>
    <xf numFmtId="10" fontId="134" fillId="0" borderId="104" xfId="20961" applyNumberFormat="1" applyFont="1"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9" fillId="0" borderId="104" xfId="0" applyFont="1" applyFill="1" applyBorder="1" applyAlignment="1" applyProtection="1">
      <alignment horizontal="center" vertical="center" wrapText="1"/>
    </xf>
    <xf numFmtId="0" fontId="9" fillId="0" borderId="118" xfId="0" applyFont="1" applyFill="1" applyBorder="1" applyAlignment="1" applyProtection="1">
      <alignment horizontal="center" vertical="center" wrapText="1"/>
    </xf>
    <xf numFmtId="0" fontId="15" fillId="0" borderId="103" xfId="0" applyNumberFormat="1" applyFont="1" applyFill="1" applyBorder="1" applyAlignment="1">
      <alignment vertical="center" wrapText="1"/>
    </xf>
    <xf numFmtId="193" fontId="9" fillId="0" borderId="104" xfId="0" applyNumberFormat="1" applyFont="1" applyFill="1" applyBorder="1" applyAlignment="1" applyProtection="1">
      <alignment horizontal="right"/>
    </xf>
    <xf numFmtId="193" fontId="9" fillId="36" borderId="104" xfId="0" applyNumberFormat="1" applyFont="1" applyFill="1" applyBorder="1" applyAlignment="1" applyProtection="1">
      <alignment horizontal="right"/>
    </xf>
    <xf numFmtId="193" fontId="9" fillId="36" borderId="118" xfId="0" applyNumberFormat="1" applyFont="1" applyFill="1" applyBorder="1" applyAlignment="1" applyProtection="1">
      <alignment horizontal="right"/>
    </xf>
    <xf numFmtId="0" fontId="7" fillId="0" borderId="103" xfId="0" applyNumberFormat="1" applyFont="1" applyFill="1" applyBorder="1" applyAlignment="1">
      <alignment horizontal="left" vertical="center" wrapText="1"/>
    </xf>
    <xf numFmtId="0" fontId="17" fillId="0" borderId="103" xfId="0" applyFont="1" applyFill="1" applyBorder="1" applyAlignment="1" applyProtection="1">
      <alignment horizontal="left" vertical="center" indent="1"/>
      <protection locked="0"/>
    </xf>
    <xf numFmtId="0" fontId="17" fillId="0" borderId="103" xfId="0" applyFont="1" applyFill="1" applyBorder="1" applyAlignment="1" applyProtection="1">
      <alignment horizontal="left" vertical="center"/>
      <protection locked="0"/>
    </xf>
    <xf numFmtId="0" fontId="15" fillId="0" borderId="121" xfId="0" applyNumberFormat="1" applyFont="1" applyFill="1" applyBorder="1" applyAlignment="1">
      <alignment vertical="center" wrapText="1"/>
    </xf>
    <xf numFmtId="193" fontId="9" fillId="0" borderId="24" xfId="0" applyNumberFormat="1" applyFont="1" applyFill="1" applyBorder="1" applyAlignment="1" applyProtection="1">
      <alignment horizontal="right"/>
    </xf>
    <xf numFmtId="10" fontId="4" fillId="0" borderId="118" xfId="20961" applyNumberFormat="1" applyFont="1" applyBorder="1" applyAlignment="1"/>
    <xf numFmtId="10" fontId="4" fillId="0" borderId="25" xfId="20961" applyNumberFormat="1" applyFont="1" applyBorder="1" applyAlignment="1"/>
    <xf numFmtId="164" fontId="7" fillId="0" borderId="118" xfId="7" applyNumberFormat="1" applyFont="1" applyFill="1" applyBorder="1" applyAlignment="1">
      <alignment horizontal="left" vertical="center" wrapText="1"/>
    </xf>
    <xf numFmtId="164" fontId="7" fillId="3" borderId="105" xfId="1" applyNumberFormat="1" applyFont="1" applyFill="1" applyBorder="1" applyAlignment="1" applyProtection="1">
      <alignment horizontal="center" vertical="center" wrapText="1"/>
      <protection locked="0"/>
    </xf>
    <xf numFmtId="193" fontId="4" fillId="36" borderId="145" xfId="0" applyNumberFormat="1" applyFont="1" applyFill="1" applyBorder="1"/>
    <xf numFmtId="193" fontId="4" fillId="36" borderId="143" xfId="0" applyNumberFormat="1" applyFont="1" applyFill="1" applyBorder="1" applyAlignment="1"/>
    <xf numFmtId="193" fontId="4" fillId="36" borderId="146" xfId="0" applyNumberFormat="1" applyFont="1" applyFill="1" applyBorder="1"/>
    <xf numFmtId="193" fontId="4" fillId="36" borderId="147" xfId="0" applyNumberFormat="1" applyFont="1" applyFill="1" applyBorder="1"/>
    <xf numFmtId="167" fontId="4" fillId="0" borderId="118" xfId="0" applyNumberFormat="1" applyFont="1" applyBorder="1" applyAlignment="1">
      <alignment horizontal="center" vertical="center"/>
    </xf>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9" fillId="0" borderId="27" xfId="0" applyFont="1" applyFill="1" applyBorder="1" applyAlignment="1" applyProtection="1">
      <alignment horizontal="center"/>
    </xf>
    <xf numFmtId="0" fontId="9" fillId="0" borderId="28"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29"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Fill="1" applyBorder="1" applyAlignment="1" applyProtection="1">
      <alignment horizontal="center"/>
    </xf>
    <xf numFmtId="0" fontId="10" fillId="0" borderId="19" xfId="0" applyFont="1" applyFill="1" applyBorder="1" applyAlignment="1" applyProtection="1">
      <alignment horizontal="center"/>
    </xf>
    <xf numFmtId="0" fontId="13" fillId="0" borderId="3" xfId="0" applyFont="1" applyBorder="1" applyAlignment="1">
      <alignment wrapText="1"/>
    </xf>
    <xf numFmtId="0" fontId="4" fillId="0" borderId="21" xfId="0" applyFont="1" applyBorder="1" applyAlignment="1"/>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xf>
    <xf numFmtId="0" fontId="4" fillId="0" borderId="22" xfId="0" applyFont="1" applyFill="1" applyBorder="1" applyAlignment="1">
      <alignment horizontal="center"/>
    </xf>
    <xf numFmtId="0" fontId="6" fillId="36" borderId="122"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6" fillId="36" borderId="119"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7"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142"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14" fillId="0" borderId="56" xfId="0" applyFont="1" applyFill="1" applyBorder="1" applyAlignment="1">
      <alignment horizontal="left" vertical="center"/>
    </xf>
    <xf numFmtId="0" fontId="14" fillId="0" borderId="57" xfId="0" applyFont="1" applyFill="1" applyBorder="1" applyAlignment="1">
      <alignment horizontal="left" vertical="center"/>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118" xfId="0" applyFont="1" applyBorder="1" applyAlignment="1">
      <alignment horizontal="center" vertical="center" wrapText="1"/>
    </xf>
    <xf numFmtId="0" fontId="120" fillId="0" borderId="125" xfId="0" applyNumberFormat="1" applyFont="1" applyFill="1" applyBorder="1" applyAlignment="1">
      <alignment horizontal="left" vertical="center" wrapText="1"/>
    </xf>
    <xf numFmtId="0" fontId="120" fillId="0" borderId="126" xfId="0" applyNumberFormat="1" applyFont="1" applyFill="1" applyBorder="1" applyAlignment="1">
      <alignment horizontal="left"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1" fillId="0" borderId="100" xfId="0" applyFont="1" applyFill="1" applyBorder="1" applyAlignment="1">
      <alignment horizontal="center" vertical="center" wrapText="1"/>
    </xf>
    <xf numFmtId="0" fontId="121" fillId="0" borderId="117" xfId="0" applyFont="1" applyFill="1" applyBorder="1" applyAlignment="1">
      <alignment horizontal="center" vertical="center" wrapText="1"/>
    </xf>
    <xf numFmtId="0" fontId="121" fillId="0" borderId="127"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9"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4" xfId="0" applyFont="1" applyBorder="1" applyAlignment="1">
      <alignment horizontal="center" vertical="center" wrapText="1"/>
    </xf>
    <xf numFmtId="0" fontId="125" fillId="0" borderId="104" xfId="0" applyFont="1" applyFill="1" applyBorder="1" applyAlignment="1">
      <alignment horizontal="center" vertical="center"/>
    </xf>
    <xf numFmtId="0" fontId="125" fillId="0" borderId="100" xfId="0" applyFont="1" applyFill="1" applyBorder="1" applyAlignment="1">
      <alignment horizontal="center" vertical="center"/>
    </xf>
    <xf numFmtId="0" fontId="125" fillId="0" borderId="127" xfId="0" applyFont="1" applyFill="1" applyBorder="1" applyAlignment="1">
      <alignment horizontal="center" vertical="center"/>
    </xf>
    <xf numFmtId="0" fontId="125" fillId="0" borderId="55"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4"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0" xfId="0" applyNumberFormat="1" applyFont="1" applyFill="1" applyBorder="1" applyAlignment="1">
      <alignment horizontal="left" vertical="top" wrapText="1"/>
    </xf>
    <xf numFmtId="0" fontId="120" fillId="0" borderId="127" xfId="0" applyNumberFormat="1" applyFont="1" applyFill="1" applyBorder="1" applyAlignment="1">
      <alignment horizontal="left" vertical="top" wrapText="1"/>
    </xf>
    <xf numFmtId="0" fontId="120" fillId="0" borderId="133"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55"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0" xfId="0" applyFont="1" applyFill="1" applyBorder="1" applyAlignment="1">
      <alignment horizontal="center" vertical="center"/>
    </xf>
    <xf numFmtId="0" fontId="118" fillId="0" borderId="117" xfId="0" applyFont="1" applyFill="1" applyBorder="1" applyAlignment="1">
      <alignment horizontal="center" vertical="center"/>
    </xf>
    <xf numFmtId="0" fontId="118" fillId="0" borderId="127" xfId="0" applyFont="1" applyFill="1" applyBorder="1" applyAlignment="1">
      <alignment horizontal="center" vertical="center"/>
    </xf>
    <xf numFmtId="0" fontId="118" fillId="0" borderId="100" xfId="0" applyFont="1" applyFill="1" applyBorder="1" applyAlignment="1">
      <alignment horizontal="center" vertical="center" wrapText="1"/>
    </xf>
    <xf numFmtId="0" fontId="118" fillId="0" borderId="117"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100" xfId="0" applyFont="1" applyBorder="1" applyAlignment="1">
      <alignment horizontal="center" vertical="top" wrapText="1"/>
    </xf>
    <xf numFmtId="0" fontId="118" fillId="0" borderId="117" xfId="0" applyFont="1" applyBorder="1" applyAlignment="1">
      <alignment horizontal="center" vertical="top" wrapText="1"/>
    </xf>
    <xf numFmtId="0" fontId="118" fillId="0" borderId="127" xfId="0" applyFont="1" applyBorder="1" applyAlignment="1">
      <alignment horizontal="center" vertical="top" wrapText="1"/>
    </xf>
    <xf numFmtId="0" fontId="118" fillId="0" borderId="100"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99" xfId="0" applyFont="1" applyBorder="1" applyAlignment="1">
      <alignment horizontal="center" vertical="top" wrapText="1"/>
    </xf>
    <xf numFmtId="0" fontId="118" fillId="0" borderId="7" xfId="0" applyFont="1" applyBorder="1" applyAlignment="1">
      <alignment horizontal="center"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31" fillId="0" borderId="104" xfId="0" applyFont="1" applyBorder="1" applyAlignment="1">
      <alignment horizontal="center" vertical="center"/>
    </xf>
    <xf numFmtId="0" fontId="126" fillId="0" borderId="104" xfId="0" applyFont="1" applyBorder="1" applyAlignment="1">
      <alignment horizontal="center" vertical="center" wrapText="1"/>
    </xf>
    <xf numFmtId="0" fontId="126" fillId="0" borderId="99" xfId="0" applyFont="1" applyBorder="1" applyAlignment="1">
      <alignment horizontal="center" vertical="center" wrapText="1"/>
    </xf>
    <xf numFmtId="0" fontId="107" fillId="0" borderId="105"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5" xfId="0" applyFont="1" applyFill="1" applyBorder="1" applyAlignment="1">
      <alignment horizontal="left"/>
    </xf>
    <xf numFmtId="0" fontId="107" fillId="0" borderId="103" xfId="0" applyFont="1" applyFill="1" applyBorder="1" applyAlignment="1">
      <alignment horizontal="left"/>
    </xf>
    <xf numFmtId="0" fontId="107" fillId="3" borderId="105" xfId="0" applyFont="1" applyFill="1" applyBorder="1" applyAlignment="1">
      <alignment vertical="center" wrapText="1"/>
    </xf>
    <xf numFmtId="0" fontId="107" fillId="3" borderId="103" xfId="0" applyFont="1" applyFill="1" applyBorder="1" applyAlignment="1">
      <alignment vertical="center" wrapText="1"/>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104"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5"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5" xfId="0" applyFont="1" applyFill="1" applyBorder="1" applyAlignment="1">
      <alignment vertical="center" wrapText="1"/>
    </xf>
    <xf numFmtId="0" fontId="107" fillId="0" borderId="103"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5" xfId="0" applyFont="1" applyFill="1" applyBorder="1" applyAlignment="1">
      <alignment vertical="center" wrapText="1"/>
    </xf>
    <xf numFmtId="0" fontId="107" fillId="0" borderId="11"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3" borderId="105" xfId="0" applyFont="1" applyFill="1" applyBorder="1" applyAlignment="1">
      <alignment horizontal="left" vertical="center" wrapText="1"/>
    </xf>
    <xf numFmtId="0" fontId="107" fillId="3" borderId="10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78" borderId="105" xfId="0" applyFont="1" applyFill="1" applyBorder="1" applyAlignment="1">
      <alignment vertical="center" wrapText="1"/>
    </xf>
    <xf numFmtId="0" fontId="107" fillId="78" borderId="103" xfId="0" applyFont="1" applyFill="1" applyBorder="1" applyAlignment="1">
      <alignment vertical="center" wrapText="1"/>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104" xfId="0" applyFont="1" applyFill="1" applyBorder="1" applyAlignment="1">
      <alignment horizontal="center" vertical="center" wrapText="1"/>
    </xf>
    <xf numFmtId="0" fontId="106" fillId="0" borderId="104" xfId="0" applyFont="1" applyFill="1" applyBorder="1" applyAlignment="1">
      <alignment horizontal="center" vertical="center"/>
    </xf>
    <xf numFmtId="0" fontId="107" fillId="0" borderId="105" xfId="13" applyFont="1" applyFill="1" applyBorder="1" applyAlignment="1" applyProtection="1">
      <alignment horizontal="left" vertical="top" wrapText="1"/>
      <protection locked="0"/>
    </xf>
    <xf numFmtId="0" fontId="107" fillId="0" borderId="103"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7" fillId="3" borderId="103" xfId="13" applyFont="1" applyFill="1" applyBorder="1" applyAlignment="1" applyProtection="1">
      <alignment horizontal="left" vertical="top" wrapText="1"/>
      <protection locked="0"/>
    </xf>
    <xf numFmtId="0" fontId="106" fillId="0" borderId="90" xfId="0" applyFont="1" applyFill="1" applyBorder="1" applyAlignment="1">
      <alignment horizontal="center" vertical="center"/>
    </xf>
    <xf numFmtId="0" fontId="107" fillId="0" borderId="105" xfId="0" applyNumberFormat="1" applyFont="1" applyFill="1" applyBorder="1" applyAlignment="1">
      <alignment horizontal="left" vertical="center" wrapText="1"/>
    </xf>
    <xf numFmtId="0" fontId="107" fillId="0" borderId="103" xfId="0" applyNumberFormat="1" applyFont="1" applyFill="1" applyBorder="1" applyAlignment="1">
      <alignment horizontal="left" vertical="center" wrapText="1"/>
    </xf>
    <xf numFmtId="0" fontId="106" fillId="76" borderId="105" xfId="0" applyFont="1" applyFill="1" applyBorder="1" applyAlignment="1">
      <alignment horizontal="center" vertical="center" wrapText="1"/>
    </xf>
    <xf numFmtId="0" fontId="106" fillId="76" borderId="103" xfId="0" applyFont="1" applyFill="1" applyBorder="1" applyAlignment="1">
      <alignment horizontal="center" vertical="center" wrapText="1"/>
    </xf>
    <xf numFmtId="0" fontId="107" fillId="0" borderId="105" xfId="0" applyNumberFormat="1"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7" fillId="0" borderId="99" xfId="12672" applyFont="1" applyFill="1" applyBorder="1" applyAlignment="1">
      <alignment horizontal="left" vertical="center" wrapText="1"/>
    </xf>
    <xf numFmtId="0" fontId="107" fillId="0" borderId="135"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49" fontId="107" fillId="0" borderId="99" xfId="0" applyNumberFormat="1" applyFont="1" applyFill="1" applyBorder="1" applyAlignment="1">
      <alignment horizontal="center" vertical="center"/>
    </xf>
    <xf numFmtId="49" fontId="107" fillId="0" borderId="135"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5"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B16" sqref="B16"/>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253</v>
      </c>
      <c r="C1" s="94"/>
    </row>
    <row r="2" spans="1:3" s="185" customFormat="1" ht="15.75">
      <c r="A2" s="235">
        <v>1</v>
      </c>
      <c r="B2" s="186" t="s">
        <v>254</v>
      </c>
      <c r="C2" s="183" t="s">
        <v>1010</v>
      </c>
    </row>
    <row r="3" spans="1:3" s="185" customFormat="1" ht="15.75">
      <c r="A3" s="235">
        <v>2</v>
      </c>
      <c r="B3" s="187" t="s">
        <v>255</v>
      </c>
      <c r="C3" s="183" t="s">
        <v>1011</v>
      </c>
    </row>
    <row r="4" spans="1:3" s="185" customFormat="1" ht="15.75">
      <c r="A4" s="235">
        <v>3</v>
      </c>
      <c r="B4" s="187" t="s">
        <v>256</v>
      </c>
      <c r="C4" s="183" t="s">
        <v>1012</v>
      </c>
    </row>
    <row r="5" spans="1:3" s="185" customFormat="1" ht="15.75">
      <c r="A5" s="236">
        <v>4</v>
      </c>
      <c r="B5" s="190" t="s">
        <v>257</v>
      </c>
      <c r="C5" s="183" t="s">
        <v>1013</v>
      </c>
    </row>
    <row r="6" spans="1:3" s="189" customFormat="1" ht="65.25" customHeight="1">
      <c r="A6" s="702" t="s">
        <v>488</v>
      </c>
      <c r="B6" s="703"/>
      <c r="C6" s="703"/>
    </row>
    <row r="7" spans="1:3">
      <c r="A7" s="369" t="s">
        <v>403</v>
      </c>
      <c r="B7" s="370" t="s">
        <v>258</v>
      </c>
    </row>
    <row r="8" spans="1:3">
      <c r="A8" s="371">
        <v>1</v>
      </c>
      <c r="B8" s="367" t="s">
        <v>223</v>
      </c>
    </row>
    <row r="9" spans="1:3">
      <c r="A9" s="371">
        <v>2</v>
      </c>
      <c r="B9" s="367" t="s">
        <v>259</v>
      </c>
    </row>
    <row r="10" spans="1:3">
      <c r="A10" s="371">
        <v>3</v>
      </c>
      <c r="B10" s="367" t="s">
        <v>260</v>
      </c>
    </row>
    <row r="11" spans="1:3">
      <c r="A11" s="371">
        <v>4</v>
      </c>
      <c r="B11" s="367" t="s">
        <v>261</v>
      </c>
      <c r="C11" s="184"/>
    </row>
    <row r="12" spans="1:3">
      <c r="A12" s="371">
        <v>5</v>
      </c>
      <c r="B12" s="367" t="s">
        <v>187</v>
      </c>
    </row>
    <row r="13" spans="1:3">
      <c r="A13" s="371">
        <v>6</v>
      </c>
      <c r="B13" s="372" t="s">
        <v>149</v>
      </c>
    </row>
    <row r="14" spans="1:3">
      <c r="A14" s="371">
        <v>7</v>
      </c>
      <c r="B14" s="367" t="s">
        <v>262</v>
      </c>
    </row>
    <row r="15" spans="1:3">
      <c r="A15" s="371">
        <v>8</v>
      </c>
      <c r="B15" s="367" t="s">
        <v>265</v>
      </c>
    </row>
    <row r="16" spans="1:3">
      <c r="A16" s="371">
        <v>9</v>
      </c>
      <c r="B16" s="367" t="s">
        <v>88</v>
      </c>
    </row>
    <row r="17" spans="1:2">
      <c r="A17" s="373" t="s">
        <v>545</v>
      </c>
      <c r="B17" s="367" t="s">
        <v>525</v>
      </c>
    </row>
    <row r="18" spans="1:2">
      <c r="A18" s="371">
        <v>10</v>
      </c>
      <c r="B18" s="367" t="s">
        <v>268</v>
      </c>
    </row>
    <row r="19" spans="1:2">
      <c r="A19" s="371">
        <v>11</v>
      </c>
      <c r="B19" s="372" t="s">
        <v>249</v>
      </c>
    </row>
    <row r="20" spans="1:2">
      <c r="A20" s="371">
        <v>12</v>
      </c>
      <c r="B20" s="372" t="s">
        <v>246</v>
      </c>
    </row>
    <row r="21" spans="1:2">
      <c r="A21" s="371">
        <v>13</v>
      </c>
      <c r="B21" s="374" t="s">
        <v>459</v>
      </c>
    </row>
    <row r="22" spans="1:2">
      <c r="A22" s="371">
        <v>14</v>
      </c>
      <c r="B22" s="375" t="s">
        <v>518</v>
      </c>
    </row>
    <row r="23" spans="1:2">
      <c r="A23" s="376">
        <v>15</v>
      </c>
      <c r="B23" s="372" t="s">
        <v>77</v>
      </c>
    </row>
    <row r="24" spans="1:2">
      <c r="A24" s="376">
        <v>15.1</v>
      </c>
      <c r="B24" s="367" t="s">
        <v>554</v>
      </c>
    </row>
    <row r="25" spans="1:2">
      <c r="A25" s="376">
        <v>16</v>
      </c>
      <c r="B25" s="367" t="s">
        <v>622</v>
      </c>
    </row>
    <row r="26" spans="1:2">
      <c r="A26" s="376">
        <v>17</v>
      </c>
      <c r="B26" s="367" t="s">
        <v>934</v>
      </c>
    </row>
    <row r="27" spans="1:2">
      <c r="A27" s="376">
        <v>18</v>
      </c>
      <c r="B27" s="367" t="s">
        <v>952</v>
      </c>
    </row>
    <row r="28" spans="1:2">
      <c r="A28" s="376">
        <v>19</v>
      </c>
      <c r="B28" s="367" t="s">
        <v>953</v>
      </c>
    </row>
    <row r="29" spans="1:2">
      <c r="A29" s="376">
        <v>20</v>
      </c>
      <c r="B29" s="375" t="s">
        <v>721</v>
      </c>
    </row>
    <row r="30" spans="1:2">
      <c r="A30" s="376">
        <v>21</v>
      </c>
      <c r="B30" s="367" t="s">
        <v>739</v>
      </c>
    </row>
    <row r="31" spans="1:2">
      <c r="A31" s="376">
        <v>22</v>
      </c>
      <c r="B31" s="581" t="s">
        <v>756</v>
      </c>
    </row>
    <row r="32" spans="1:2" ht="26.25">
      <c r="A32" s="376">
        <v>23</v>
      </c>
      <c r="B32" s="581" t="s">
        <v>935</v>
      </c>
    </row>
    <row r="33" spans="1:2">
      <c r="A33" s="376">
        <v>24</v>
      </c>
      <c r="B33" s="367" t="s">
        <v>936</v>
      </c>
    </row>
    <row r="34" spans="1:2">
      <c r="A34" s="376">
        <v>25</v>
      </c>
      <c r="B34" s="367" t="s">
        <v>937</v>
      </c>
    </row>
    <row r="35" spans="1:2">
      <c r="A35" s="371">
        <v>26</v>
      </c>
      <c r="B35" s="375" t="s">
        <v>1006</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8"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Info!C2</f>
        <v>სს "ხალიკ ბანკი საქართველო"</v>
      </c>
      <c r="D1" s="2"/>
      <c r="E1" s="2"/>
      <c r="F1" s="2"/>
    </row>
    <row r="2" spans="1:6" s="22" customFormat="1" ht="15.75" customHeight="1">
      <c r="A2" s="22" t="s">
        <v>189</v>
      </c>
      <c r="B2" s="442">
        <f>'1. key ratios'!B2</f>
        <v>44926</v>
      </c>
    </row>
    <row r="3" spans="1:6" s="22" customFormat="1" ht="15.75" customHeight="1"/>
    <row r="4" spans="1:6" ht="15.75" thickBot="1">
      <c r="A4" s="5" t="s">
        <v>412</v>
      </c>
      <c r="B4" s="61" t="s">
        <v>88</v>
      </c>
    </row>
    <row r="5" spans="1:6">
      <c r="A5" s="135" t="s">
        <v>26</v>
      </c>
      <c r="B5" s="136"/>
      <c r="C5" s="137" t="s">
        <v>27</v>
      </c>
    </row>
    <row r="6" spans="1:6">
      <c r="A6" s="138">
        <v>1</v>
      </c>
      <c r="B6" s="83" t="s">
        <v>28</v>
      </c>
      <c r="C6" s="266">
        <f>SUM(C7:C11)</f>
        <v>126767034</v>
      </c>
    </row>
    <row r="7" spans="1:6">
      <c r="A7" s="138">
        <v>2</v>
      </c>
      <c r="B7" s="80" t="s">
        <v>29</v>
      </c>
      <c r="C7" s="267">
        <v>76000000</v>
      </c>
    </row>
    <row r="8" spans="1:6">
      <c r="A8" s="138">
        <v>3</v>
      </c>
      <c r="B8" s="74" t="s">
        <v>30</v>
      </c>
      <c r="C8" s="267">
        <v>0</v>
      </c>
    </row>
    <row r="9" spans="1:6">
      <c r="A9" s="138">
        <v>4</v>
      </c>
      <c r="B9" s="74" t="s">
        <v>31</v>
      </c>
      <c r="C9" s="267">
        <v>1863509</v>
      </c>
    </row>
    <row r="10" spans="1:6">
      <c r="A10" s="138">
        <v>5</v>
      </c>
      <c r="B10" s="74" t="s">
        <v>32</v>
      </c>
      <c r="C10" s="267">
        <v>0</v>
      </c>
    </row>
    <row r="11" spans="1:6">
      <c r="A11" s="138">
        <v>6</v>
      </c>
      <c r="B11" s="81" t="s">
        <v>33</v>
      </c>
      <c r="C11" s="267">
        <v>48903524.999999993</v>
      </c>
    </row>
    <row r="12" spans="1:6" s="4" customFormat="1">
      <c r="A12" s="138">
        <v>7</v>
      </c>
      <c r="B12" s="83" t="s">
        <v>34</v>
      </c>
      <c r="C12" s="268">
        <f>SUM(C13:C27)</f>
        <v>7046560</v>
      </c>
    </row>
    <row r="13" spans="1:6" s="4" customFormat="1">
      <c r="A13" s="138">
        <v>8</v>
      </c>
      <c r="B13" s="82" t="s">
        <v>35</v>
      </c>
      <c r="C13" s="267">
        <v>1863509</v>
      </c>
    </row>
    <row r="14" spans="1:6" s="4" customFormat="1" ht="25.5">
      <c r="A14" s="138">
        <v>9</v>
      </c>
      <c r="B14" s="75" t="s">
        <v>36</v>
      </c>
      <c r="C14" s="267">
        <v>0</v>
      </c>
    </row>
    <row r="15" spans="1:6" s="4" customFormat="1">
      <c r="A15" s="138">
        <v>10</v>
      </c>
      <c r="B15" s="76" t="s">
        <v>37</v>
      </c>
      <c r="C15" s="267">
        <v>5183051</v>
      </c>
    </row>
    <row r="16" spans="1:6" s="4" customFormat="1">
      <c r="A16" s="138">
        <v>11</v>
      </c>
      <c r="B16" s="77" t="s">
        <v>38</v>
      </c>
      <c r="C16" s="267">
        <v>0</v>
      </c>
    </row>
    <row r="17" spans="1:3" s="4" customFormat="1">
      <c r="A17" s="138">
        <v>12</v>
      </c>
      <c r="B17" s="76" t="s">
        <v>39</v>
      </c>
      <c r="C17" s="267">
        <v>0</v>
      </c>
    </row>
    <row r="18" spans="1:3" s="4" customFormat="1">
      <c r="A18" s="138">
        <v>13</v>
      </c>
      <c r="B18" s="76" t="s">
        <v>40</v>
      </c>
      <c r="C18" s="267">
        <v>0</v>
      </c>
    </row>
    <row r="19" spans="1:3" s="4" customFormat="1">
      <c r="A19" s="138">
        <v>14</v>
      </c>
      <c r="B19" s="76" t="s">
        <v>41</v>
      </c>
      <c r="C19" s="267">
        <v>0</v>
      </c>
    </row>
    <row r="20" spans="1:3" s="4" customFormat="1" ht="25.5">
      <c r="A20" s="138">
        <v>15</v>
      </c>
      <c r="B20" s="76" t="s">
        <v>42</v>
      </c>
      <c r="C20" s="267">
        <v>0</v>
      </c>
    </row>
    <row r="21" spans="1:3" s="4" customFormat="1" ht="25.5">
      <c r="A21" s="138">
        <v>16</v>
      </c>
      <c r="B21" s="75" t="s">
        <v>43</v>
      </c>
      <c r="C21" s="267">
        <v>0</v>
      </c>
    </row>
    <row r="22" spans="1:3" s="4" customFormat="1">
      <c r="A22" s="138">
        <v>17</v>
      </c>
      <c r="B22" s="139" t="s">
        <v>44</v>
      </c>
      <c r="C22" s="267">
        <v>0</v>
      </c>
    </row>
    <row r="23" spans="1:3" s="4" customFormat="1" ht="25.5">
      <c r="A23" s="138">
        <v>18</v>
      </c>
      <c r="B23" s="75" t="s">
        <v>45</v>
      </c>
      <c r="C23" s="267">
        <v>0</v>
      </c>
    </row>
    <row r="24" spans="1:3" s="4" customFormat="1" ht="25.5">
      <c r="A24" s="138">
        <v>19</v>
      </c>
      <c r="B24" s="75" t="s">
        <v>46</v>
      </c>
      <c r="C24" s="267">
        <v>0</v>
      </c>
    </row>
    <row r="25" spans="1:3" s="4" customFormat="1" ht="25.5">
      <c r="A25" s="138">
        <v>20</v>
      </c>
      <c r="B25" s="78" t="s">
        <v>47</v>
      </c>
      <c r="C25" s="267">
        <v>0</v>
      </c>
    </row>
    <row r="26" spans="1:3" s="4" customFormat="1">
      <c r="A26" s="138">
        <v>21</v>
      </c>
      <c r="B26" s="78" t="s">
        <v>48</v>
      </c>
      <c r="C26" s="267">
        <v>0</v>
      </c>
    </row>
    <row r="27" spans="1:3" s="4" customFormat="1" ht="25.5">
      <c r="A27" s="138">
        <v>22</v>
      </c>
      <c r="B27" s="78" t="s">
        <v>49</v>
      </c>
      <c r="C27" s="267">
        <v>0</v>
      </c>
    </row>
    <row r="28" spans="1:3" s="4" customFormat="1">
      <c r="A28" s="138">
        <v>23</v>
      </c>
      <c r="B28" s="84" t="s">
        <v>23</v>
      </c>
      <c r="C28" s="268">
        <f>C6-C12</f>
        <v>119720474</v>
      </c>
    </row>
    <row r="29" spans="1:3" s="4" customFormat="1">
      <c r="A29" s="140"/>
      <c r="B29" s="79"/>
      <c r="C29" s="269"/>
    </row>
    <row r="30" spans="1:3" s="4" customFormat="1">
      <c r="A30" s="140">
        <v>24</v>
      </c>
      <c r="B30" s="84" t="s">
        <v>50</v>
      </c>
      <c r="C30" s="268">
        <f>C31+C34</f>
        <v>0</v>
      </c>
    </row>
    <row r="31" spans="1:3" s="4" customFormat="1">
      <c r="A31" s="140">
        <v>25</v>
      </c>
      <c r="B31" s="74" t="s">
        <v>51</v>
      </c>
      <c r="C31" s="270">
        <f>C32+C33</f>
        <v>0</v>
      </c>
    </row>
    <row r="32" spans="1:3" s="4" customFormat="1">
      <c r="A32" s="140">
        <v>26</v>
      </c>
      <c r="B32" s="181" t="s">
        <v>52</v>
      </c>
      <c r="C32" s="267">
        <v>0</v>
      </c>
    </row>
    <row r="33" spans="1:3" s="4" customFormat="1">
      <c r="A33" s="140">
        <v>27</v>
      </c>
      <c r="B33" s="181" t="s">
        <v>53</v>
      </c>
      <c r="C33" s="267">
        <v>0</v>
      </c>
    </row>
    <row r="34" spans="1:3" s="4" customFormat="1">
      <c r="A34" s="140">
        <v>28</v>
      </c>
      <c r="B34" s="74" t="s">
        <v>54</v>
      </c>
      <c r="C34" s="267">
        <v>0</v>
      </c>
    </row>
    <row r="35" spans="1:3" s="4" customFormat="1">
      <c r="A35" s="140">
        <v>29</v>
      </c>
      <c r="B35" s="84" t="s">
        <v>55</v>
      </c>
      <c r="C35" s="268">
        <f>SUM(C36:C40)</f>
        <v>0</v>
      </c>
    </row>
    <row r="36" spans="1:3" s="4" customFormat="1">
      <c r="A36" s="140">
        <v>30</v>
      </c>
      <c r="B36" s="75" t="s">
        <v>56</v>
      </c>
      <c r="C36" s="267">
        <v>0</v>
      </c>
    </row>
    <row r="37" spans="1:3" s="4" customFormat="1">
      <c r="A37" s="140">
        <v>31</v>
      </c>
      <c r="B37" s="76" t="s">
        <v>57</v>
      </c>
      <c r="C37" s="267">
        <v>0</v>
      </c>
    </row>
    <row r="38" spans="1:3" s="4" customFormat="1" ht="25.5">
      <c r="A38" s="140">
        <v>32</v>
      </c>
      <c r="B38" s="75" t="s">
        <v>58</v>
      </c>
      <c r="C38" s="267">
        <v>0</v>
      </c>
    </row>
    <row r="39" spans="1:3" s="4" customFormat="1" ht="25.5">
      <c r="A39" s="140">
        <v>33</v>
      </c>
      <c r="B39" s="75" t="s">
        <v>46</v>
      </c>
      <c r="C39" s="267">
        <v>0</v>
      </c>
    </row>
    <row r="40" spans="1:3" s="4" customFormat="1" ht="25.5">
      <c r="A40" s="140">
        <v>34</v>
      </c>
      <c r="B40" s="78" t="s">
        <v>59</v>
      </c>
      <c r="C40" s="267">
        <v>0</v>
      </c>
    </row>
    <row r="41" spans="1:3" s="4" customFormat="1">
      <c r="A41" s="140">
        <v>35</v>
      </c>
      <c r="B41" s="84" t="s">
        <v>24</v>
      </c>
      <c r="C41" s="268">
        <f>C30-C35</f>
        <v>0</v>
      </c>
    </row>
    <row r="42" spans="1:3" s="4" customFormat="1">
      <c r="A42" s="140"/>
      <c r="B42" s="79"/>
      <c r="C42" s="269"/>
    </row>
    <row r="43" spans="1:3" s="4" customFormat="1">
      <c r="A43" s="140">
        <v>36</v>
      </c>
      <c r="B43" s="85" t="s">
        <v>60</v>
      </c>
      <c r="C43" s="268">
        <f>SUM(C44:C46)</f>
        <v>37470248.719999999</v>
      </c>
    </row>
    <row r="44" spans="1:3" s="4" customFormat="1">
      <c r="A44" s="140">
        <v>37</v>
      </c>
      <c r="B44" s="74" t="s">
        <v>61</v>
      </c>
      <c r="C44" s="267">
        <v>27020000</v>
      </c>
    </row>
    <row r="45" spans="1:3" s="4" customFormat="1">
      <c r="A45" s="140">
        <v>38</v>
      </c>
      <c r="B45" s="74" t="s">
        <v>62</v>
      </c>
      <c r="C45" s="267">
        <v>0</v>
      </c>
    </row>
    <row r="46" spans="1:3" s="4" customFormat="1">
      <c r="A46" s="140">
        <v>39</v>
      </c>
      <c r="B46" s="74" t="s">
        <v>63</v>
      </c>
      <c r="C46" s="267">
        <v>10450248.719999999</v>
      </c>
    </row>
    <row r="47" spans="1:3" s="4" customFormat="1">
      <c r="A47" s="140">
        <v>40</v>
      </c>
      <c r="B47" s="85" t="s">
        <v>64</v>
      </c>
      <c r="C47" s="268">
        <f>SUM(C48:C51)</f>
        <v>0</v>
      </c>
    </row>
    <row r="48" spans="1:3" s="4" customFormat="1">
      <c r="A48" s="140">
        <v>41</v>
      </c>
      <c r="B48" s="75" t="s">
        <v>65</v>
      </c>
      <c r="C48" s="267">
        <v>0</v>
      </c>
    </row>
    <row r="49" spans="1:3" s="4" customFormat="1">
      <c r="A49" s="140">
        <v>42</v>
      </c>
      <c r="B49" s="76" t="s">
        <v>66</v>
      </c>
      <c r="C49" s="267">
        <v>0</v>
      </c>
    </row>
    <row r="50" spans="1:3" s="4" customFormat="1" ht="25.5">
      <c r="A50" s="140">
        <v>43</v>
      </c>
      <c r="B50" s="75" t="s">
        <v>67</v>
      </c>
      <c r="C50" s="267">
        <v>0</v>
      </c>
    </row>
    <row r="51" spans="1:3" s="4" customFormat="1" ht="25.5">
      <c r="A51" s="140">
        <v>44</v>
      </c>
      <c r="B51" s="75" t="s">
        <v>46</v>
      </c>
      <c r="C51" s="267">
        <v>0</v>
      </c>
    </row>
    <row r="52" spans="1:3" s="4" customFormat="1" ht="15.75" thickBot="1">
      <c r="A52" s="141">
        <v>45</v>
      </c>
      <c r="B52" s="142" t="s">
        <v>25</v>
      </c>
      <c r="C52" s="271">
        <f>C43-C47</f>
        <v>37470248.719999999</v>
      </c>
    </row>
    <row r="55" spans="1:3">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21"/>
    </sheetView>
  </sheetViews>
  <sheetFormatPr defaultColWidth="9.28515625" defaultRowHeight="12.75"/>
  <cols>
    <col min="1" max="1" width="10.7109375" style="324" bestFit="1" customWidth="1"/>
    <col min="2" max="2" width="59" style="324" customWidth="1"/>
    <col min="3" max="3" width="16.7109375" style="324" bestFit="1" customWidth="1"/>
    <col min="4" max="4" width="22.28515625" style="324" customWidth="1"/>
    <col min="5" max="16384" width="9.28515625" style="324"/>
  </cols>
  <sheetData>
    <row r="1" spans="1:4" ht="15">
      <c r="A1" s="18" t="s">
        <v>188</v>
      </c>
      <c r="B1" s="17" t="str">
        <f>Info!C2</f>
        <v>სს "ხალიკ ბანკი საქართველო"</v>
      </c>
    </row>
    <row r="2" spans="1:4" s="22" customFormat="1" ht="15.75" customHeight="1">
      <c r="A2" s="22" t="s">
        <v>189</v>
      </c>
      <c r="B2" s="442">
        <f>'1. key ratios'!B2</f>
        <v>44926</v>
      </c>
    </row>
    <row r="3" spans="1:4" s="22" customFormat="1" ht="15.75" customHeight="1"/>
    <row r="4" spans="1:4" ht="13.5" thickBot="1">
      <c r="A4" s="325" t="s">
        <v>524</v>
      </c>
      <c r="B4" s="355" t="s">
        <v>525</v>
      </c>
    </row>
    <row r="5" spans="1:4" s="356" customFormat="1">
      <c r="A5" s="721" t="s">
        <v>526</v>
      </c>
      <c r="B5" s="722"/>
      <c r="C5" s="345" t="s">
        <v>527</v>
      </c>
      <c r="D5" s="346" t="s">
        <v>528</v>
      </c>
    </row>
    <row r="6" spans="1:4" s="357" customFormat="1">
      <c r="A6" s="347">
        <v>1</v>
      </c>
      <c r="B6" s="348" t="s">
        <v>529</v>
      </c>
      <c r="C6" s="348"/>
      <c r="D6" s="349"/>
    </row>
    <row r="7" spans="1:4" s="357" customFormat="1">
      <c r="A7" s="350" t="s">
        <v>530</v>
      </c>
      <c r="B7" s="351" t="s">
        <v>531</v>
      </c>
      <c r="C7" s="404">
        <v>4.4999999999999998E-2</v>
      </c>
      <c r="D7" s="695">
        <v>41624026.191866443</v>
      </c>
    </row>
    <row r="8" spans="1:4" s="357" customFormat="1">
      <c r="A8" s="350" t="s">
        <v>532</v>
      </c>
      <c r="B8" s="351" t="s">
        <v>533</v>
      </c>
      <c r="C8" s="404">
        <v>0.06</v>
      </c>
      <c r="D8" s="695">
        <v>55498701.589155257</v>
      </c>
    </row>
    <row r="9" spans="1:4" s="357" customFormat="1">
      <c r="A9" s="350" t="s">
        <v>534</v>
      </c>
      <c r="B9" s="351" t="s">
        <v>535</v>
      </c>
      <c r="C9" s="404">
        <v>0.08</v>
      </c>
      <c r="D9" s="695">
        <v>73998268.785540342</v>
      </c>
    </row>
    <row r="10" spans="1:4" s="357" customFormat="1">
      <c r="A10" s="347" t="s">
        <v>536</v>
      </c>
      <c r="B10" s="348" t="s">
        <v>537</v>
      </c>
      <c r="C10" s="405"/>
      <c r="D10" s="402"/>
    </row>
    <row r="11" spans="1:4" s="358" customFormat="1">
      <c r="A11" s="352" t="s">
        <v>538</v>
      </c>
      <c r="B11" s="353" t="s">
        <v>600</v>
      </c>
      <c r="C11" s="404">
        <v>0</v>
      </c>
      <c r="D11" s="695">
        <v>0</v>
      </c>
    </row>
    <row r="12" spans="1:4" s="358" customFormat="1">
      <c r="A12" s="352" t="s">
        <v>539</v>
      </c>
      <c r="B12" s="353" t="s">
        <v>540</v>
      </c>
      <c r="C12" s="404">
        <v>0</v>
      </c>
      <c r="D12" s="695">
        <v>0</v>
      </c>
    </row>
    <row r="13" spans="1:4" s="358" customFormat="1">
      <c r="A13" s="352" t="s">
        <v>541</v>
      </c>
      <c r="B13" s="353" t="s">
        <v>542</v>
      </c>
      <c r="C13" s="404">
        <v>0</v>
      </c>
      <c r="D13" s="695">
        <v>0</v>
      </c>
    </row>
    <row r="14" spans="1:4" s="357" customFormat="1">
      <c r="A14" s="347" t="s">
        <v>543</v>
      </c>
      <c r="B14" s="348" t="s">
        <v>598</v>
      </c>
      <c r="C14" s="407"/>
      <c r="D14" s="402"/>
    </row>
    <row r="15" spans="1:4" s="357" customFormat="1">
      <c r="A15" s="368" t="s">
        <v>546</v>
      </c>
      <c r="B15" s="353" t="s">
        <v>599</v>
      </c>
      <c r="C15" s="404">
        <v>2.2455009555962729E-2</v>
      </c>
      <c r="D15" s="695">
        <v>20770397.908800088</v>
      </c>
    </row>
    <row r="16" spans="1:4" s="357" customFormat="1">
      <c r="A16" s="368" t="s">
        <v>547</v>
      </c>
      <c r="B16" s="353" t="s">
        <v>549</v>
      </c>
      <c r="C16" s="404">
        <v>2.9969021800972565E-2</v>
      </c>
      <c r="D16" s="695">
        <v>27720696.630851075</v>
      </c>
    </row>
    <row r="17" spans="1:6" s="357" customFormat="1">
      <c r="A17" s="368" t="s">
        <v>548</v>
      </c>
      <c r="B17" s="353" t="s">
        <v>596</v>
      </c>
      <c r="C17" s="404">
        <v>4.777269019161836E-2</v>
      </c>
      <c r="D17" s="695">
        <v>44188704.617596529</v>
      </c>
    </row>
    <row r="18" spans="1:6" s="356" customFormat="1">
      <c r="A18" s="723" t="s">
        <v>597</v>
      </c>
      <c r="B18" s="724"/>
      <c r="C18" s="408" t="s">
        <v>527</v>
      </c>
      <c r="D18" s="403" t="s">
        <v>528</v>
      </c>
    </row>
    <row r="19" spans="1:6" s="357" customFormat="1">
      <c r="A19" s="354">
        <v>4</v>
      </c>
      <c r="B19" s="353" t="s">
        <v>23</v>
      </c>
      <c r="C19" s="406">
        <f>C7+C11+C12+C13+C15</f>
        <v>6.7455009555962731E-2</v>
      </c>
      <c r="D19" s="646">
        <f>C19*'5. RWA'!$C$13</f>
        <v>62394424.10066653</v>
      </c>
    </row>
    <row r="20" spans="1:6" s="357" customFormat="1">
      <c r="A20" s="354">
        <v>5</v>
      </c>
      <c r="B20" s="353" t="s">
        <v>89</v>
      </c>
      <c r="C20" s="406">
        <f>C8+C11+C12+C13+C16</f>
        <v>8.9969021800972562E-2</v>
      </c>
      <c r="D20" s="646">
        <f>C20*'5. RWA'!$C$13</f>
        <v>83219398.220006332</v>
      </c>
    </row>
    <row r="21" spans="1:6" s="357" customFormat="1" ht="13.5" thickBot="1">
      <c r="A21" s="359" t="s">
        <v>544</v>
      </c>
      <c r="B21" s="360" t="s">
        <v>88</v>
      </c>
      <c r="C21" s="409">
        <f>C9+C11+C12+C13+C17</f>
        <v>0.12777269019161835</v>
      </c>
      <c r="D21" s="647">
        <f>C21*'5. RWA'!$C$13</f>
        <v>118186973.40313686</v>
      </c>
    </row>
    <row r="22" spans="1:6">
      <c r="F22" s="325"/>
    </row>
    <row r="23" spans="1:6" ht="63.75">
      <c r="B23" s="24"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7" activePane="bottomRight" state="frozen"/>
      <selection pane="topRight" activeCell="B1" sqref="B1"/>
      <selection pane="bottomLeft" activeCell="A5" sqref="A5"/>
      <selection pane="bottomRight" activeCell="C6" sqref="C6:C45"/>
    </sheetView>
  </sheetViews>
  <sheetFormatPr defaultRowHeight="15.75"/>
  <cols>
    <col min="1" max="1" width="10.7109375" style="70" customWidth="1"/>
    <col min="2" max="2" width="91.7109375" style="70" customWidth="1"/>
    <col min="3" max="3" width="53.28515625" style="70" customWidth="1"/>
    <col min="4" max="4" width="32.28515625" style="70" customWidth="1"/>
    <col min="5" max="5" width="9.42578125" customWidth="1"/>
  </cols>
  <sheetData>
    <row r="1" spans="1:6">
      <c r="A1" s="18" t="s">
        <v>188</v>
      </c>
      <c r="B1" s="20" t="str">
        <f>Info!C2</f>
        <v>სს "ხალიკ ბანკი საქართველო"</v>
      </c>
      <c r="E1" s="2"/>
      <c r="F1" s="2"/>
    </row>
    <row r="2" spans="1:6" s="22" customFormat="1" ht="15.75" customHeight="1">
      <c r="A2" s="22" t="s">
        <v>189</v>
      </c>
      <c r="B2" s="442">
        <f>'1. key ratios'!B2</f>
        <v>44926</v>
      </c>
    </row>
    <row r="3" spans="1:6" s="22" customFormat="1" ht="15.75" customHeight="1">
      <c r="A3" s="27"/>
    </row>
    <row r="4" spans="1:6" s="22" customFormat="1" ht="15.75" customHeight="1" thickBot="1">
      <c r="A4" s="22" t="s">
        <v>413</v>
      </c>
      <c r="B4" s="205" t="s">
        <v>268</v>
      </c>
      <c r="D4" s="207" t="s">
        <v>93</v>
      </c>
    </row>
    <row r="5" spans="1:6" ht="38.25">
      <c r="A5" s="154" t="s">
        <v>26</v>
      </c>
      <c r="B5" s="155" t="s">
        <v>231</v>
      </c>
      <c r="C5" s="156" t="s">
        <v>236</v>
      </c>
      <c r="D5" s="206" t="s">
        <v>269</v>
      </c>
    </row>
    <row r="6" spans="1:6">
      <c r="A6" s="143">
        <v>1</v>
      </c>
      <c r="B6" s="86" t="s">
        <v>154</v>
      </c>
      <c r="C6" s="272">
        <v>18770408</v>
      </c>
      <c r="D6" s="144"/>
      <c r="E6" s="8"/>
    </row>
    <row r="7" spans="1:6">
      <c r="A7" s="143">
        <v>2</v>
      </c>
      <c r="B7" s="87" t="s">
        <v>155</v>
      </c>
      <c r="C7" s="272">
        <v>213214916</v>
      </c>
      <c r="D7" s="145"/>
      <c r="E7" s="8"/>
    </row>
    <row r="8" spans="1:6">
      <c r="A8" s="143">
        <v>3</v>
      </c>
      <c r="B8" s="87" t="s">
        <v>156</v>
      </c>
      <c r="C8" s="272">
        <v>30654614</v>
      </c>
      <c r="D8" s="145"/>
      <c r="E8" s="8"/>
    </row>
    <row r="9" spans="1:6">
      <c r="A9" s="143">
        <v>4</v>
      </c>
      <c r="B9" s="87" t="s">
        <v>185</v>
      </c>
      <c r="C9" s="272">
        <v>0</v>
      </c>
      <c r="D9" s="145"/>
      <c r="E9" s="8"/>
    </row>
    <row r="10" spans="1:6">
      <c r="A10" s="143">
        <v>5</v>
      </c>
      <c r="B10" s="87" t="s">
        <v>157</v>
      </c>
      <c r="C10" s="272">
        <v>16612575</v>
      </c>
      <c r="D10" s="145"/>
      <c r="E10" s="8"/>
    </row>
    <row r="11" spans="1:6">
      <c r="A11" s="143">
        <v>6.1</v>
      </c>
      <c r="B11" s="87" t="s">
        <v>158</v>
      </c>
      <c r="C11" s="272">
        <v>653680400</v>
      </c>
      <c r="D11" s="146"/>
      <c r="E11" s="9"/>
    </row>
    <row r="12" spans="1:6">
      <c r="A12" s="143">
        <v>6.2</v>
      </c>
      <c r="B12" s="88" t="s">
        <v>159</v>
      </c>
      <c r="C12" s="272">
        <v>-38373692</v>
      </c>
      <c r="D12" s="146"/>
      <c r="E12" s="9"/>
    </row>
    <row r="13" spans="1:6">
      <c r="A13" s="143" t="s">
        <v>485</v>
      </c>
      <c r="B13" s="89" t="s">
        <v>486</v>
      </c>
      <c r="C13" s="272">
        <v>10243003.690000001</v>
      </c>
      <c r="D13" s="146"/>
      <c r="E13" s="9"/>
    </row>
    <row r="14" spans="1:6">
      <c r="A14" s="143" t="s">
        <v>620</v>
      </c>
      <c r="B14" s="89" t="s">
        <v>609</v>
      </c>
      <c r="C14" s="272">
        <v>0</v>
      </c>
      <c r="D14" s="146"/>
      <c r="E14" s="9"/>
    </row>
    <row r="15" spans="1:6">
      <c r="A15" s="143">
        <v>6</v>
      </c>
      <c r="B15" s="87" t="s">
        <v>160</v>
      </c>
      <c r="C15" s="275">
        <f>SUM(C11:C12)</f>
        <v>615306708</v>
      </c>
      <c r="D15" s="146"/>
      <c r="E15" s="8"/>
    </row>
    <row r="16" spans="1:6">
      <c r="A16" s="143">
        <v>7</v>
      </c>
      <c r="B16" s="87" t="s">
        <v>161</v>
      </c>
      <c r="C16" s="272">
        <v>6168614</v>
      </c>
      <c r="D16" s="145"/>
      <c r="E16" s="8"/>
    </row>
    <row r="17" spans="1:5">
      <c r="A17" s="143">
        <v>8</v>
      </c>
      <c r="B17" s="87" t="s">
        <v>162</v>
      </c>
      <c r="C17" s="272">
        <v>10551978.439999999</v>
      </c>
      <c r="D17" s="145"/>
      <c r="E17" s="8"/>
    </row>
    <row r="18" spans="1:5">
      <c r="A18" s="143">
        <v>9</v>
      </c>
      <c r="B18" s="87" t="s">
        <v>163</v>
      </c>
      <c r="C18" s="272">
        <v>54000</v>
      </c>
      <c r="D18" s="145"/>
      <c r="E18" s="8"/>
    </row>
    <row r="19" spans="1:5">
      <c r="A19" s="143">
        <v>9.1</v>
      </c>
      <c r="B19" s="89" t="s">
        <v>245</v>
      </c>
      <c r="C19" s="272">
        <v>0</v>
      </c>
      <c r="D19" s="145"/>
      <c r="E19" s="8"/>
    </row>
    <row r="20" spans="1:5">
      <c r="A20" s="143">
        <v>9.1999999999999993</v>
      </c>
      <c r="B20" s="89" t="s">
        <v>235</v>
      </c>
      <c r="C20" s="272">
        <v>0</v>
      </c>
      <c r="D20" s="145"/>
      <c r="E20" s="8"/>
    </row>
    <row r="21" spans="1:5">
      <c r="A21" s="143">
        <v>9.3000000000000007</v>
      </c>
      <c r="B21" s="89" t="s">
        <v>234</v>
      </c>
      <c r="C21" s="272">
        <v>0</v>
      </c>
      <c r="D21" s="145"/>
      <c r="E21" s="8"/>
    </row>
    <row r="22" spans="1:5">
      <c r="A22" s="143">
        <v>10</v>
      </c>
      <c r="B22" s="87" t="s">
        <v>164</v>
      </c>
      <c r="C22" s="272">
        <v>21952650</v>
      </c>
      <c r="D22" s="145"/>
      <c r="E22" s="8"/>
    </row>
    <row r="23" spans="1:5">
      <c r="A23" s="143">
        <v>10.1</v>
      </c>
      <c r="B23" s="89" t="s">
        <v>233</v>
      </c>
      <c r="C23" s="272">
        <v>5183051</v>
      </c>
      <c r="D23" s="237" t="s">
        <v>439</v>
      </c>
      <c r="E23" s="8"/>
    </row>
    <row r="24" spans="1:5">
      <c r="A24" s="143">
        <v>11</v>
      </c>
      <c r="B24" s="90" t="s">
        <v>165</v>
      </c>
      <c r="C24" s="272">
        <v>22259139.389999963</v>
      </c>
      <c r="D24" s="147"/>
      <c r="E24" s="8"/>
    </row>
    <row r="25" spans="1:5">
      <c r="A25" s="143">
        <v>12</v>
      </c>
      <c r="B25" s="92" t="s">
        <v>166</v>
      </c>
      <c r="C25" s="273">
        <f>SUM(C6:C10,C15:C18,C22,C24)</f>
        <v>955545602.83000004</v>
      </c>
      <c r="D25" s="148"/>
      <c r="E25" s="7"/>
    </row>
    <row r="26" spans="1:5">
      <c r="A26" s="143">
        <v>13</v>
      </c>
      <c r="B26" s="87" t="s">
        <v>167</v>
      </c>
      <c r="C26" s="272">
        <v>69498941</v>
      </c>
      <c r="D26" s="149"/>
      <c r="E26" s="8"/>
    </row>
    <row r="27" spans="1:5">
      <c r="A27" s="143">
        <v>14</v>
      </c>
      <c r="B27" s="87" t="s">
        <v>168</v>
      </c>
      <c r="C27" s="272">
        <v>203128737.31</v>
      </c>
      <c r="D27" s="145"/>
      <c r="E27" s="8"/>
    </row>
    <row r="28" spans="1:5">
      <c r="A28" s="143">
        <v>15</v>
      </c>
      <c r="B28" s="87" t="s">
        <v>169</v>
      </c>
      <c r="C28" s="272">
        <v>15589475.530000001</v>
      </c>
      <c r="D28" s="145"/>
      <c r="E28" s="8"/>
    </row>
    <row r="29" spans="1:5">
      <c r="A29" s="143">
        <v>16</v>
      </c>
      <c r="B29" s="87" t="s">
        <v>170</v>
      </c>
      <c r="C29" s="272">
        <v>106641456.94999999</v>
      </c>
      <c r="D29" s="145"/>
      <c r="E29" s="8"/>
    </row>
    <row r="30" spans="1:5">
      <c r="A30" s="143">
        <v>17</v>
      </c>
      <c r="B30" s="87" t="s">
        <v>171</v>
      </c>
      <c r="C30" s="272">
        <v>23512078</v>
      </c>
      <c r="D30" s="145"/>
      <c r="E30" s="8"/>
    </row>
    <row r="31" spans="1:5">
      <c r="A31" s="143">
        <v>18</v>
      </c>
      <c r="B31" s="87" t="s">
        <v>172</v>
      </c>
      <c r="C31" s="272">
        <v>352511720</v>
      </c>
      <c r="D31" s="145"/>
      <c r="E31" s="8"/>
    </row>
    <row r="32" spans="1:5">
      <c r="A32" s="143">
        <v>19</v>
      </c>
      <c r="B32" s="87" t="s">
        <v>173</v>
      </c>
      <c r="C32" s="272">
        <v>14246718</v>
      </c>
      <c r="D32" s="145"/>
      <c r="E32" s="8"/>
    </row>
    <row r="33" spans="1:5">
      <c r="A33" s="143">
        <v>20</v>
      </c>
      <c r="B33" s="87" t="s">
        <v>95</v>
      </c>
      <c r="C33" s="272">
        <v>16629442.039999999</v>
      </c>
      <c r="D33" s="145"/>
      <c r="E33" s="8"/>
    </row>
    <row r="34" spans="1:5">
      <c r="A34" s="605">
        <v>20.100000000000001</v>
      </c>
      <c r="B34" s="91" t="s">
        <v>961</v>
      </c>
      <c r="C34" s="272">
        <v>0</v>
      </c>
      <c r="D34" s="147"/>
      <c r="E34" s="8"/>
    </row>
    <row r="35" spans="1:5">
      <c r="A35" s="143">
        <v>21</v>
      </c>
      <c r="B35" s="90" t="s">
        <v>174</v>
      </c>
      <c r="C35" s="272">
        <v>27020000</v>
      </c>
      <c r="D35" s="147"/>
      <c r="E35" s="8"/>
    </row>
    <row r="36" spans="1:5">
      <c r="A36" s="143">
        <v>21.1</v>
      </c>
      <c r="B36" s="91" t="s">
        <v>959</v>
      </c>
      <c r="C36" s="272">
        <v>27020000</v>
      </c>
      <c r="D36" s="150"/>
      <c r="E36" s="8"/>
    </row>
    <row r="37" spans="1:5">
      <c r="A37" s="143">
        <v>22</v>
      </c>
      <c r="B37" s="92" t="s">
        <v>175</v>
      </c>
      <c r="C37" s="273">
        <f>SUM(C26:C35)</f>
        <v>828778568.82999992</v>
      </c>
      <c r="D37" s="148"/>
      <c r="E37" s="7"/>
    </row>
    <row r="38" spans="1:5">
      <c r="A38" s="143">
        <v>23</v>
      </c>
      <c r="B38" s="90" t="s">
        <v>176</v>
      </c>
      <c r="C38" s="272">
        <v>76000000</v>
      </c>
      <c r="D38" s="145"/>
      <c r="E38" s="8"/>
    </row>
    <row r="39" spans="1:5">
      <c r="A39" s="143">
        <v>24</v>
      </c>
      <c r="B39" s="90" t="s">
        <v>177</v>
      </c>
      <c r="C39" s="272">
        <v>0</v>
      </c>
      <c r="D39" s="145"/>
      <c r="E39" s="8"/>
    </row>
    <row r="40" spans="1:5">
      <c r="A40" s="143">
        <v>25</v>
      </c>
      <c r="B40" s="90" t="s">
        <v>232</v>
      </c>
      <c r="C40" s="272">
        <v>0</v>
      </c>
      <c r="D40" s="145"/>
      <c r="E40" s="8"/>
    </row>
    <row r="41" spans="1:5">
      <c r="A41" s="143">
        <v>26</v>
      </c>
      <c r="B41" s="90" t="s">
        <v>179</v>
      </c>
      <c r="C41" s="272">
        <v>0</v>
      </c>
      <c r="D41" s="145"/>
      <c r="E41" s="8"/>
    </row>
    <row r="42" spans="1:5">
      <c r="A42" s="143">
        <v>27</v>
      </c>
      <c r="B42" s="90" t="s">
        <v>180</v>
      </c>
      <c r="C42" s="272">
        <v>0</v>
      </c>
      <c r="D42" s="145"/>
      <c r="E42" s="8"/>
    </row>
    <row r="43" spans="1:5">
      <c r="A43" s="143">
        <v>28</v>
      </c>
      <c r="B43" s="90" t="s">
        <v>181</v>
      </c>
      <c r="C43" s="272">
        <v>48903524.999999993</v>
      </c>
      <c r="D43" s="145"/>
      <c r="E43" s="8"/>
    </row>
    <row r="44" spans="1:5">
      <c r="A44" s="143">
        <v>29</v>
      </c>
      <c r="B44" s="90" t="s">
        <v>35</v>
      </c>
      <c r="C44" s="272">
        <v>1863509</v>
      </c>
      <c r="D44" s="145"/>
      <c r="E44" s="8"/>
    </row>
    <row r="45" spans="1:5" ht="16.5" thickBot="1">
      <c r="A45" s="151">
        <v>30</v>
      </c>
      <c r="B45" s="152" t="s">
        <v>182</v>
      </c>
      <c r="C45" s="274">
        <f>SUM(C38:C44)</f>
        <v>126767034</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P22" sqref="P22"/>
    </sheetView>
  </sheetViews>
  <sheetFormatPr defaultColWidth="9.28515625" defaultRowHeight="12.75"/>
  <cols>
    <col min="1" max="1" width="10.5703125" style="2" bestFit="1" customWidth="1"/>
    <col min="2" max="2" width="95" style="2" customWidth="1"/>
    <col min="3" max="3" width="10.28515625" style="2" bestFit="1" customWidth="1"/>
    <col min="4" max="4" width="13.28515625" style="2" bestFit="1" customWidth="1"/>
    <col min="5" max="5" width="10.5703125" style="2" customWidth="1"/>
    <col min="6" max="6" width="13.28515625" style="2" bestFit="1" customWidth="1"/>
    <col min="7" max="7" width="9.42578125" style="2" bestFit="1" customWidth="1"/>
    <col min="8" max="8" width="13.28515625" style="2" bestFit="1" customWidth="1"/>
    <col min="9" max="9" width="11.7109375" style="2" customWidth="1"/>
    <col min="10" max="10" width="13.28515625" style="2" bestFit="1" customWidth="1"/>
    <col min="11" max="11" width="9.42578125" style="2" bestFit="1" customWidth="1"/>
    <col min="12" max="12" width="13.28515625" style="2" bestFit="1" customWidth="1"/>
    <col min="13" max="13" width="11.5703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28515625" style="13"/>
  </cols>
  <sheetData>
    <row r="1" spans="1:19">
      <c r="A1" s="2" t="s">
        <v>188</v>
      </c>
      <c r="B1" s="324" t="str">
        <f>Info!C2</f>
        <v>სს "ხალიკ ბანკი საქართველო"</v>
      </c>
    </row>
    <row r="2" spans="1:19">
      <c r="A2" s="2" t="s">
        <v>189</v>
      </c>
      <c r="B2" s="442">
        <f>'1. key ratios'!B2</f>
        <v>44926</v>
      </c>
    </row>
    <row r="4" spans="1:19" ht="39" thickBot="1">
      <c r="A4" s="69" t="s">
        <v>414</v>
      </c>
      <c r="B4" s="295" t="s">
        <v>456</v>
      </c>
    </row>
    <row r="5" spans="1:19">
      <c r="A5" s="132"/>
      <c r="B5" s="134"/>
      <c r="C5" s="118" t="s">
        <v>0</v>
      </c>
      <c r="D5" s="118" t="s">
        <v>1</v>
      </c>
      <c r="E5" s="118" t="s">
        <v>2</v>
      </c>
      <c r="F5" s="118" t="s">
        <v>3</v>
      </c>
      <c r="G5" s="118" t="s">
        <v>4</v>
      </c>
      <c r="H5" s="118" t="s">
        <v>5</v>
      </c>
      <c r="I5" s="118" t="s">
        <v>237</v>
      </c>
      <c r="J5" s="118" t="s">
        <v>238</v>
      </c>
      <c r="K5" s="118" t="s">
        <v>239</v>
      </c>
      <c r="L5" s="118" t="s">
        <v>240</v>
      </c>
      <c r="M5" s="118" t="s">
        <v>241</v>
      </c>
      <c r="N5" s="118" t="s">
        <v>242</v>
      </c>
      <c r="O5" s="118" t="s">
        <v>443</v>
      </c>
      <c r="P5" s="118" t="s">
        <v>444</v>
      </c>
      <c r="Q5" s="118" t="s">
        <v>445</v>
      </c>
      <c r="R5" s="290" t="s">
        <v>446</v>
      </c>
      <c r="S5" s="119" t="s">
        <v>447</v>
      </c>
    </row>
    <row r="6" spans="1:19" ht="46.5" customHeight="1">
      <c r="A6" s="158"/>
      <c r="B6" s="729" t="s">
        <v>448</v>
      </c>
      <c r="C6" s="727">
        <v>0</v>
      </c>
      <c r="D6" s="728"/>
      <c r="E6" s="727">
        <v>0.2</v>
      </c>
      <c r="F6" s="728"/>
      <c r="G6" s="727">
        <v>0.35</v>
      </c>
      <c r="H6" s="728"/>
      <c r="I6" s="727">
        <v>0.5</v>
      </c>
      <c r="J6" s="728"/>
      <c r="K6" s="727">
        <v>0.75</v>
      </c>
      <c r="L6" s="728"/>
      <c r="M6" s="727">
        <v>1</v>
      </c>
      <c r="N6" s="728"/>
      <c r="O6" s="727">
        <v>1.5</v>
      </c>
      <c r="P6" s="728"/>
      <c r="Q6" s="727">
        <v>2.5</v>
      </c>
      <c r="R6" s="728"/>
      <c r="S6" s="725" t="s">
        <v>250</v>
      </c>
    </row>
    <row r="7" spans="1:19">
      <c r="A7" s="158"/>
      <c r="B7" s="730"/>
      <c r="C7" s="294" t="s">
        <v>441</v>
      </c>
      <c r="D7" s="294" t="s">
        <v>442</v>
      </c>
      <c r="E7" s="294" t="s">
        <v>441</v>
      </c>
      <c r="F7" s="294" t="s">
        <v>442</v>
      </c>
      <c r="G7" s="294" t="s">
        <v>441</v>
      </c>
      <c r="H7" s="294" t="s">
        <v>442</v>
      </c>
      <c r="I7" s="294" t="s">
        <v>441</v>
      </c>
      <c r="J7" s="294" t="s">
        <v>442</v>
      </c>
      <c r="K7" s="294" t="s">
        <v>441</v>
      </c>
      <c r="L7" s="294" t="s">
        <v>442</v>
      </c>
      <c r="M7" s="294" t="s">
        <v>441</v>
      </c>
      <c r="N7" s="294" t="s">
        <v>442</v>
      </c>
      <c r="O7" s="294" t="s">
        <v>441</v>
      </c>
      <c r="P7" s="294" t="s">
        <v>442</v>
      </c>
      <c r="Q7" s="294" t="s">
        <v>441</v>
      </c>
      <c r="R7" s="294" t="s">
        <v>442</v>
      </c>
      <c r="S7" s="726"/>
    </row>
    <row r="8" spans="1:19" s="162" customFormat="1">
      <c r="A8" s="122">
        <v>1</v>
      </c>
      <c r="B8" s="180" t="s">
        <v>216</v>
      </c>
      <c r="C8" s="276">
        <v>71275015</v>
      </c>
      <c r="D8" s="276">
        <v>0</v>
      </c>
      <c r="E8" s="276">
        <v>0</v>
      </c>
      <c r="F8" s="276">
        <v>0</v>
      </c>
      <c r="G8" s="276">
        <v>0</v>
      </c>
      <c r="H8" s="276">
        <v>0</v>
      </c>
      <c r="I8" s="276">
        <v>0</v>
      </c>
      <c r="J8" s="276">
        <v>0</v>
      </c>
      <c r="K8" s="276">
        <v>0</v>
      </c>
      <c r="L8" s="276">
        <v>0</v>
      </c>
      <c r="M8" s="276">
        <v>158552476</v>
      </c>
      <c r="N8" s="276">
        <v>0</v>
      </c>
      <c r="O8" s="276">
        <v>0</v>
      </c>
      <c r="P8" s="276">
        <v>0</v>
      </c>
      <c r="Q8" s="276">
        <v>0</v>
      </c>
      <c r="R8" s="276">
        <v>0</v>
      </c>
      <c r="S8" s="300">
        <f>$C$6*SUM(C8:D8)+$E$6*SUM(E8:F8)+$G$6*SUM(G8:H8)+$I$6*SUM(I8:J8)+$K$6*SUM(K8:L8)+$M$6*SUM(M8:N8)+$O$6*SUM(O8:P8)+$Q$6*SUM(Q8:R8)</f>
        <v>158552476</v>
      </c>
    </row>
    <row r="9" spans="1:19" s="162" customFormat="1">
      <c r="A9" s="122">
        <v>2</v>
      </c>
      <c r="B9" s="180" t="s">
        <v>217</v>
      </c>
      <c r="C9" s="276">
        <v>0</v>
      </c>
      <c r="D9" s="276">
        <v>0</v>
      </c>
      <c r="E9" s="276">
        <v>0</v>
      </c>
      <c r="F9" s="276">
        <v>0</v>
      </c>
      <c r="G9" s="276">
        <v>0</v>
      </c>
      <c r="H9" s="276">
        <v>0</v>
      </c>
      <c r="I9" s="276">
        <v>0</v>
      </c>
      <c r="J9" s="276">
        <v>0</v>
      </c>
      <c r="K9" s="276">
        <v>0</v>
      </c>
      <c r="L9" s="276">
        <v>0</v>
      </c>
      <c r="M9" s="276">
        <v>0</v>
      </c>
      <c r="N9" s="276">
        <v>0</v>
      </c>
      <c r="O9" s="276">
        <v>0</v>
      </c>
      <c r="P9" s="276">
        <v>0</v>
      </c>
      <c r="Q9" s="276">
        <v>0</v>
      </c>
      <c r="R9" s="276">
        <v>0</v>
      </c>
      <c r="S9" s="300">
        <f t="shared" ref="S9:S21" si="0">$C$6*SUM(C9:D9)+$E$6*SUM(E9:F9)+$G$6*SUM(G9:H9)+$I$6*SUM(I9:J9)+$K$6*SUM(K9:L9)+$M$6*SUM(M9:N9)+$O$6*SUM(O9:P9)+$Q$6*SUM(Q9:R9)</f>
        <v>0</v>
      </c>
    </row>
    <row r="10" spans="1:19" s="162" customFormat="1">
      <c r="A10" s="122">
        <v>3</v>
      </c>
      <c r="B10" s="180" t="s">
        <v>218</v>
      </c>
      <c r="C10" s="276">
        <v>0</v>
      </c>
      <c r="D10" s="276">
        <v>0</v>
      </c>
      <c r="E10" s="276">
        <v>0</v>
      </c>
      <c r="F10" s="276">
        <v>0</v>
      </c>
      <c r="G10" s="276">
        <v>0</v>
      </c>
      <c r="H10" s="276">
        <v>0</v>
      </c>
      <c r="I10" s="276">
        <v>0</v>
      </c>
      <c r="J10" s="276">
        <v>0</v>
      </c>
      <c r="K10" s="276">
        <v>0</v>
      </c>
      <c r="L10" s="276">
        <v>0</v>
      </c>
      <c r="M10" s="276">
        <v>0</v>
      </c>
      <c r="N10" s="276">
        <v>0</v>
      </c>
      <c r="O10" s="276">
        <v>0</v>
      </c>
      <c r="P10" s="276">
        <v>0</v>
      </c>
      <c r="Q10" s="276">
        <v>0</v>
      </c>
      <c r="R10" s="276">
        <v>0</v>
      </c>
      <c r="S10" s="300">
        <f t="shared" si="0"/>
        <v>0</v>
      </c>
    </row>
    <row r="11" spans="1:19" s="162" customFormat="1">
      <c r="A11" s="122">
        <v>4</v>
      </c>
      <c r="B11" s="180" t="s">
        <v>219</v>
      </c>
      <c r="C11" s="276">
        <v>0</v>
      </c>
      <c r="D11" s="276">
        <v>0</v>
      </c>
      <c r="E11" s="276">
        <v>0</v>
      </c>
      <c r="F11" s="276">
        <v>0</v>
      </c>
      <c r="G11" s="276">
        <v>0</v>
      </c>
      <c r="H11" s="276">
        <v>0</v>
      </c>
      <c r="I11" s="276">
        <v>0</v>
      </c>
      <c r="J11" s="276">
        <v>0</v>
      </c>
      <c r="K11" s="276">
        <v>0</v>
      </c>
      <c r="L11" s="276">
        <v>0</v>
      </c>
      <c r="M11" s="276">
        <v>0</v>
      </c>
      <c r="N11" s="276">
        <v>0</v>
      </c>
      <c r="O11" s="276">
        <v>0</v>
      </c>
      <c r="P11" s="276">
        <v>0</v>
      </c>
      <c r="Q11" s="276">
        <v>0</v>
      </c>
      <c r="R11" s="276">
        <v>0</v>
      </c>
      <c r="S11" s="300">
        <f t="shared" si="0"/>
        <v>0</v>
      </c>
    </row>
    <row r="12" spans="1:19" s="162" customFormat="1">
      <c r="A12" s="122">
        <v>5</v>
      </c>
      <c r="B12" s="180" t="s">
        <v>220</v>
      </c>
      <c r="C12" s="276">
        <v>0</v>
      </c>
      <c r="D12" s="276">
        <v>0</v>
      </c>
      <c r="E12" s="276">
        <v>0</v>
      </c>
      <c r="F12" s="276">
        <v>0</v>
      </c>
      <c r="G12" s="276">
        <v>0</v>
      </c>
      <c r="H12" s="276">
        <v>0</v>
      </c>
      <c r="I12" s="276">
        <v>0</v>
      </c>
      <c r="J12" s="276">
        <v>0</v>
      </c>
      <c r="K12" s="276">
        <v>0</v>
      </c>
      <c r="L12" s="276">
        <v>0</v>
      </c>
      <c r="M12" s="276">
        <v>0</v>
      </c>
      <c r="N12" s="276">
        <v>0</v>
      </c>
      <c r="O12" s="276">
        <v>0</v>
      </c>
      <c r="P12" s="276">
        <v>0</v>
      </c>
      <c r="Q12" s="276">
        <v>0</v>
      </c>
      <c r="R12" s="276">
        <v>0</v>
      </c>
      <c r="S12" s="300">
        <f t="shared" si="0"/>
        <v>0</v>
      </c>
    </row>
    <row r="13" spans="1:19" s="162" customFormat="1">
      <c r="A13" s="122">
        <v>6</v>
      </c>
      <c r="B13" s="180" t="s">
        <v>221</v>
      </c>
      <c r="C13" s="276">
        <v>0</v>
      </c>
      <c r="D13" s="276">
        <v>0</v>
      </c>
      <c r="E13" s="276">
        <v>16491748.000000002</v>
      </c>
      <c r="F13" s="276">
        <v>0</v>
      </c>
      <c r="G13" s="276">
        <v>0</v>
      </c>
      <c r="H13" s="276">
        <v>0</v>
      </c>
      <c r="I13" s="276">
        <v>13742303.719999999</v>
      </c>
      <c r="J13" s="276">
        <v>0</v>
      </c>
      <c r="K13" s="276">
        <v>0</v>
      </c>
      <c r="L13" s="276">
        <v>0</v>
      </c>
      <c r="M13" s="276">
        <v>420562.28</v>
      </c>
      <c r="N13" s="276">
        <v>0</v>
      </c>
      <c r="O13" s="276">
        <v>0</v>
      </c>
      <c r="P13" s="276">
        <v>0</v>
      </c>
      <c r="Q13" s="276">
        <v>0</v>
      </c>
      <c r="R13" s="276">
        <v>0</v>
      </c>
      <c r="S13" s="300">
        <f t="shared" si="0"/>
        <v>10590063.74</v>
      </c>
    </row>
    <row r="14" spans="1:19" s="162" customFormat="1">
      <c r="A14" s="122">
        <v>7</v>
      </c>
      <c r="B14" s="180" t="s">
        <v>73</v>
      </c>
      <c r="C14" s="276">
        <v>0</v>
      </c>
      <c r="D14" s="276">
        <v>0</v>
      </c>
      <c r="E14" s="276">
        <v>0</v>
      </c>
      <c r="F14" s="276">
        <v>0</v>
      </c>
      <c r="G14" s="276">
        <v>0</v>
      </c>
      <c r="H14" s="276">
        <v>0</v>
      </c>
      <c r="I14" s="276">
        <v>0</v>
      </c>
      <c r="J14" s="276">
        <v>0</v>
      </c>
      <c r="K14" s="276">
        <v>0</v>
      </c>
      <c r="L14" s="276">
        <v>0</v>
      </c>
      <c r="M14" s="276">
        <v>443826132.74000019</v>
      </c>
      <c r="N14" s="276">
        <v>10548373.760000002</v>
      </c>
      <c r="O14" s="276">
        <v>0</v>
      </c>
      <c r="P14" s="276">
        <v>0</v>
      </c>
      <c r="Q14" s="276">
        <v>0</v>
      </c>
      <c r="R14" s="276">
        <v>0</v>
      </c>
      <c r="S14" s="300">
        <f t="shared" si="0"/>
        <v>454374506.50000018</v>
      </c>
    </row>
    <row r="15" spans="1:19" s="162" customFormat="1">
      <c r="A15" s="122">
        <v>8</v>
      </c>
      <c r="B15" s="180" t="s">
        <v>74</v>
      </c>
      <c r="C15" s="276">
        <v>0</v>
      </c>
      <c r="D15" s="276">
        <v>0</v>
      </c>
      <c r="E15" s="276">
        <v>0</v>
      </c>
      <c r="F15" s="276">
        <v>0</v>
      </c>
      <c r="G15" s="276">
        <v>0</v>
      </c>
      <c r="H15" s="276">
        <v>0</v>
      </c>
      <c r="I15" s="276">
        <v>0</v>
      </c>
      <c r="J15" s="276">
        <v>0</v>
      </c>
      <c r="K15" s="276">
        <v>0</v>
      </c>
      <c r="L15" s="276">
        <v>0</v>
      </c>
      <c r="M15" s="276">
        <v>0</v>
      </c>
      <c r="N15" s="276">
        <v>0</v>
      </c>
      <c r="O15" s="276">
        <v>0</v>
      </c>
      <c r="P15" s="276">
        <v>0</v>
      </c>
      <c r="Q15" s="276">
        <v>0</v>
      </c>
      <c r="R15" s="276">
        <v>0</v>
      </c>
      <c r="S15" s="300">
        <f t="shared" si="0"/>
        <v>0</v>
      </c>
    </row>
    <row r="16" spans="1:19" s="162" customFormat="1">
      <c r="A16" s="122">
        <v>9</v>
      </c>
      <c r="B16" s="180" t="s">
        <v>75</v>
      </c>
      <c r="C16" s="276">
        <v>0</v>
      </c>
      <c r="D16" s="276">
        <v>0</v>
      </c>
      <c r="E16" s="276">
        <v>0</v>
      </c>
      <c r="F16" s="276">
        <v>0</v>
      </c>
      <c r="G16" s="276">
        <v>0</v>
      </c>
      <c r="H16" s="276">
        <v>0</v>
      </c>
      <c r="I16" s="276">
        <v>0</v>
      </c>
      <c r="J16" s="276">
        <v>0</v>
      </c>
      <c r="K16" s="276">
        <v>0</v>
      </c>
      <c r="L16" s="276">
        <v>0</v>
      </c>
      <c r="M16" s="276">
        <v>0</v>
      </c>
      <c r="N16" s="276">
        <v>0</v>
      </c>
      <c r="O16" s="276">
        <v>0</v>
      </c>
      <c r="P16" s="276">
        <v>0</v>
      </c>
      <c r="Q16" s="276">
        <v>0</v>
      </c>
      <c r="R16" s="276">
        <v>0</v>
      </c>
      <c r="S16" s="300">
        <f t="shared" si="0"/>
        <v>0</v>
      </c>
    </row>
    <row r="17" spans="1:19" s="162" customFormat="1">
      <c r="A17" s="122">
        <v>10</v>
      </c>
      <c r="B17" s="180" t="s">
        <v>69</v>
      </c>
      <c r="C17" s="276">
        <v>0</v>
      </c>
      <c r="D17" s="276">
        <v>0</v>
      </c>
      <c r="E17" s="276">
        <v>0</v>
      </c>
      <c r="F17" s="276">
        <v>0</v>
      </c>
      <c r="G17" s="276">
        <v>0</v>
      </c>
      <c r="H17" s="276">
        <v>0</v>
      </c>
      <c r="I17" s="276">
        <v>0</v>
      </c>
      <c r="J17" s="276">
        <v>0</v>
      </c>
      <c r="K17" s="276">
        <v>0</v>
      </c>
      <c r="L17" s="276">
        <v>0</v>
      </c>
      <c r="M17" s="276">
        <v>15722390.549999997</v>
      </c>
      <c r="N17" s="276">
        <v>9939.5099999999984</v>
      </c>
      <c r="O17" s="276">
        <v>0</v>
      </c>
      <c r="P17" s="276">
        <v>0</v>
      </c>
      <c r="Q17" s="276">
        <v>0</v>
      </c>
      <c r="R17" s="276">
        <v>0</v>
      </c>
      <c r="S17" s="300">
        <f t="shared" si="0"/>
        <v>15732330.059999997</v>
      </c>
    </row>
    <row r="18" spans="1:19" s="162" customFormat="1">
      <c r="A18" s="122">
        <v>11</v>
      </c>
      <c r="B18" s="180" t="s">
        <v>70</v>
      </c>
      <c r="C18" s="276">
        <v>0</v>
      </c>
      <c r="D18" s="276">
        <v>0</v>
      </c>
      <c r="E18" s="276">
        <v>0</v>
      </c>
      <c r="F18" s="276">
        <v>0</v>
      </c>
      <c r="G18" s="276">
        <v>0</v>
      </c>
      <c r="H18" s="276">
        <v>0</v>
      </c>
      <c r="I18" s="276">
        <v>0</v>
      </c>
      <c r="J18" s="276">
        <v>0</v>
      </c>
      <c r="K18" s="276">
        <v>0</v>
      </c>
      <c r="L18" s="276">
        <v>0</v>
      </c>
      <c r="M18" s="276">
        <v>44497182.939999968</v>
      </c>
      <c r="N18" s="276">
        <v>28726.915000000005</v>
      </c>
      <c r="O18" s="276">
        <v>3088213.2699999986</v>
      </c>
      <c r="P18" s="276">
        <v>0</v>
      </c>
      <c r="Q18" s="276">
        <v>0</v>
      </c>
      <c r="R18" s="276">
        <v>0</v>
      </c>
      <c r="S18" s="300">
        <f t="shared" si="0"/>
        <v>49158229.759999961</v>
      </c>
    </row>
    <row r="19" spans="1:19" s="162" customFormat="1">
      <c r="A19" s="122">
        <v>12</v>
      </c>
      <c r="B19" s="180" t="s">
        <v>71</v>
      </c>
      <c r="C19" s="276">
        <v>0</v>
      </c>
      <c r="D19" s="276">
        <v>0</v>
      </c>
      <c r="E19" s="276">
        <v>0</v>
      </c>
      <c r="F19" s="276">
        <v>0</v>
      </c>
      <c r="G19" s="276">
        <v>0</v>
      </c>
      <c r="H19" s="276">
        <v>0</v>
      </c>
      <c r="I19" s="276">
        <v>0</v>
      </c>
      <c r="J19" s="276">
        <v>0</v>
      </c>
      <c r="K19" s="276">
        <v>0</v>
      </c>
      <c r="L19" s="276">
        <v>0</v>
      </c>
      <c r="M19" s="276">
        <v>0</v>
      </c>
      <c r="N19" s="276">
        <v>0</v>
      </c>
      <c r="O19" s="276">
        <v>0</v>
      </c>
      <c r="P19" s="276">
        <v>0</v>
      </c>
      <c r="Q19" s="276">
        <v>0</v>
      </c>
      <c r="R19" s="276">
        <v>0</v>
      </c>
      <c r="S19" s="300">
        <f t="shared" si="0"/>
        <v>0</v>
      </c>
    </row>
    <row r="20" spans="1:19" s="162" customFormat="1">
      <c r="A20" s="122">
        <v>13</v>
      </c>
      <c r="B20" s="180" t="s">
        <v>72</v>
      </c>
      <c r="C20" s="276">
        <v>0</v>
      </c>
      <c r="D20" s="276">
        <v>0</v>
      </c>
      <c r="E20" s="276">
        <v>0</v>
      </c>
      <c r="F20" s="276">
        <v>0</v>
      </c>
      <c r="G20" s="276">
        <v>0</v>
      </c>
      <c r="H20" s="276">
        <v>0</v>
      </c>
      <c r="I20" s="276">
        <v>0</v>
      </c>
      <c r="J20" s="276">
        <v>0</v>
      </c>
      <c r="K20" s="276">
        <v>0</v>
      </c>
      <c r="L20" s="276">
        <v>0</v>
      </c>
      <c r="M20" s="276">
        <v>0</v>
      </c>
      <c r="N20" s="276">
        <v>0</v>
      </c>
      <c r="O20" s="276">
        <v>0</v>
      </c>
      <c r="P20" s="276">
        <v>0</v>
      </c>
      <c r="Q20" s="276">
        <v>0</v>
      </c>
      <c r="R20" s="276">
        <v>0</v>
      </c>
      <c r="S20" s="300">
        <f t="shared" si="0"/>
        <v>0</v>
      </c>
    </row>
    <row r="21" spans="1:19" s="162" customFormat="1">
      <c r="A21" s="122">
        <v>14</v>
      </c>
      <c r="B21" s="180" t="s">
        <v>248</v>
      </c>
      <c r="C21" s="276">
        <v>18770408</v>
      </c>
      <c r="D21" s="276">
        <v>0</v>
      </c>
      <c r="E21" s="276">
        <v>0</v>
      </c>
      <c r="F21" s="276">
        <v>0</v>
      </c>
      <c r="G21" s="276">
        <v>0</v>
      </c>
      <c r="H21" s="276">
        <v>0</v>
      </c>
      <c r="I21" s="276">
        <v>0</v>
      </c>
      <c r="J21" s="276">
        <v>0</v>
      </c>
      <c r="K21" s="276">
        <v>0</v>
      </c>
      <c r="L21" s="276">
        <v>0</v>
      </c>
      <c r="M21" s="276">
        <v>174219123.01999974</v>
      </c>
      <c r="N21" s="276">
        <v>476019.17000000022</v>
      </c>
      <c r="O21" s="276">
        <v>0</v>
      </c>
      <c r="P21" s="276">
        <v>0</v>
      </c>
      <c r="Q21" s="276">
        <v>0</v>
      </c>
      <c r="R21" s="276">
        <v>0</v>
      </c>
      <c r="S21" s="300">
        <f t="shared" si="0"/>
        <v>174695142.18999973</v>
      </c>
    </row>
    <row r="22" spans="1:19" ht="13.5" thickBot="1">
      <c r="A22" s="104"/>
      <c r="B22" s="164" t="s">
        <v>68</v>
      </c>
      <c r="C22" s="277">
        <f>SUM(C8:C21)</f>
        <v>90045423</v>
      </c>
      <c r="D22" s="277">
        <f t="shared" ref="D22:S22" si="1">SUM(D8:D21)</f>
        <v>0</v>
      </c>
      <c r="E22" s="277">
        <f t="shared" si="1"/>
        <v>16491748.000000002</v>
      </c>
      <c r="F22" s="277">
        <f t="shared" si="1"/>
        <v>0</v>
      </c>
      <c r="G22" s="277">
        <f t="shared" si="1"/>
        <v>0</v>
      </c>
      <c r="H22" s="277">
        <f t="shared" si="1"/>
        <v>0</v>
      </c>
      <c r="I22" s="277">
        <f t="shared" si="1"/>
        <v>13742303.719999999</v>
      </c>
      <c r="J22" s="277">
        <f t="shared" si="1"/>
        <v>0</v>
      </c>
      <c r="K22" s="277">
        <f t="shared" si="1"/>
        <v>0</v>
      </c>
      <c r="L22" s="277">
        <f t="shared" si="1"/>
        <v>0</v>
      </c>
      <c r="M22" s="277">
        <f t="shared" si="1"/>
        <v>837237867.52999985</v>
      </c>
      <c r="N22" s="277">
        <f t="shared" si="1"/>
        <v>11063059.355</v>
      </c>
      <c r="O22" s="277">
        <f t="shared" si="1"/>
        <v>3088213.2699999986</v>
      </c>
      <c r="P22" s="277">
        <f t="shared" si="1"/>
        <v>0</v>
      </c>
      <c r="Q22" s="277">
        <f t="shared" si="1"/>
        <v>0</v>
      </c>
      <c r="R22" s="277">
        <f t="shared" si="1"/>
        <v>0</v>
      </c>
      <c r="S22" s="648">
        <f t="shared" si="1"/>
        <v>863102748.24999988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60" zoomScaleNormal="60" workbookViewId="0">
      <pane xSplit="2" ySplit="6" topLeftCell="I7" activePane="bottomRight" state="frozen"/>
      <selection pane="topRight" activeCell="C1" sqref="C1"/>
      <selection pane="bottomLeft" activeCell="A6" sqref="A6"/>
      <selection pane="bottomRight" activeCell="C7" sqref="C7:V21"/>
    </sheetView>
  </sheetViews>
  <sheetFormatPr defaultColWidth="9.28515625" defaultRowHeight="12.75"/>
  <cols>
    <col min="1" max="1" width="10.5703125" style="2" bestFit="1" customWidth="1"/>
    <col min="2" max="2" width="74.5703125" style="2" customWidth="1"/>
    <col min="3" max="3" width="19" style="2" customWidth="1"/>
    <col min="4" max="4" width="19.5703125" style="2" customWidth="1"/>
    <col min="5" max="5" width="31.28515625" style="2" customWidth="1"/>
    <col min="6" max="6" width="29.28515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71093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28515625" style="2" customWidth="1"/>
    <col min="22" max="22" width="20" style="2" customWidth="1"/>
    <col min="23" max="16384" width="9.28515625" style="13"/>
  </cols>
  <sheetData>
    <row r="1" spans="1:22">
      <c r="A1" s="2" t="s">
        <v>188</v>
      </c>
      <c r="B1" s="324" t="str">
        <f>Info!C2</f>
        <v>სს "ხალიკ ბანკი საქართველო"</v>
      </c>
    </row>
    <row r="2" spans="1:22">
      <c r="A2" s="2" t="s">
        <v>189</v>
      </c>
      <c r="B2" s="442">
        <f>'1. key ratios'!B2</f>
        <v>44926</v>
      </c>
    </row>
    <row r="4" spans="1:22" ht="27.75" thickBot="1">
      <c r="A4" s="2" t="s">
        <v>415</v>
      </c>
      <c r="B4" s="296" t="s">
        <v>457</v>
      </c>
      <c r="V4" s="207" t="s">
        <v>93</v>
      </c>
    </row>
    <row r="5" spans="1:22">
      <c r="A5" s="102"/>
      <c r="B5" s="103"/>
      <c r="C5" s="731" t="s">
        <v>198</v>
      </c>
      <c r="D5" s="732"/>
      <c r="E5" s="732"/>
      <c r="F5" s="732"/>
      <c r="G5" s="732"/>
      <c r="H5" s="732"/>
      <c r="I5" s="732"/>
      <c r="J5" s="732"/>
      <c r="K5" s="732"/>
      <c r="L5" s="733"/>
      <c r="M5" s="731" t="s">
        <v>199</v>
      </c>
      <c r="N5" s="732"/>
      <c r="O5" s="732"/>
      <c r="P5" s="732"/>
      <c r="Q5" s="732"/>
      <c r="R5" s="732"/>
      <c r="S5" s="734"/>
      <c r="T5" s="737" t="s">
        <v>455</v>
      </c>
      <c r="U5" s="737" t="s">
        <v>454</v>
      </c>
      <c r="V5" s="735" t="s">
        <v>200</v>
      </c>
    </row>
    <row r="6" spans="1:22" s="69" customFormat="1" ht="141" thickBot="1">
      <c r="A6" s="120"/>
      <c r="B6" s="182"/>
      <c r="C6" s="100" t="s">
        <v>201</v>
      </c>
      <c r="D6" s="651" t="s">
        <v>202</v>
      </c>
      <c r="E6" s="96" t="s">
        <v>203</v>
      </c>
      <c r="F6" s="297" t="s">
        <v>449</v>
      </c>
      <c r="G6" s="99" t="s">
        <v>204</v>
      </c>
      <c r="H6" s="99" t="s">
        <v>205</v>
      </c>
      <c r="I6" s="99" t="s">
        <v>206</v>
      </c>
      <c r="J6" s="99" t="s">
        <v>247</v>
      </c>
      <c r="K6" s="99" t="s">
        <v>207</v>
      </c>
      <c r="L6" s="101" t="s">
        <v>208</v>
      </c>
      <c r="M6" s="100" t="s">
        <v>209</v>
      </c>
      <c r="N6" s="99" t="s">
        <v>210</v>
      </c>
      <c r="O6" s="99" t="s">
        <v>211</v>
      </c>
      <c r="P6" s="99" t="s">
        <v>212</v>
      </c>
      <c r="Q6" s="99" t="s">
        <v>213</v>
      </c>
      <c r="R6" s="99" t="s">
        <v>214</v>
      </c>
      <c r="S6" s="696" t="s">
        <v>215</v>
      </c>
      <c r="T6" s="738"/>
      <c r="U6" s="738"/>
      <c r="V6" s="736"/>
    </row>
    <row r="7" spans="1:22" s="162" customFormat="1">
      <c r="A7" s="163">
        <v>1</v>
      </c>
      <c r="B7" s="161" t="s">
        <v>216</v>
      </c>
      <c r="C7" s="649">
        <v>0</v>
      </c>
      <c r="D7" s="650">
        <v>0</v>
      </c>
      <c r="E7" s="650">
        <v>0</v>
      </c>
      <c r="F7" s="650">
        <v>0</v>
      </c>
      <c r="G7" s="650">
        <v>0</v>
      </c>
      <c r="H7" s="650">
        <v>0</v>
      </c>
      <c r="I7" s="650">
        <v>0</v>
      </c>
      <c r="J7" s="650">
        <v>0</v>
      </c>
      <c r="K7" s="650">
        <v>0</v>
      </c>
      <c r="L7" s="653">
        <v>0</v>
      </c>
      <c r="M7" s="654">
        <v>0</v>
      </c>
      <c r="N7" s="650">
        <v>0</v>
      </c>
      <c r="O7" s="650">
        <v>0</v>
      </c>
      <c r="P7" s="650">
        <v>0</v>
      </c>
      <c r="Q7" s="650">
        <v>0</v>
      </c>
      <c r="R7" s="650">
        <v>0</v>
      </c>
      <c r="S7" s="653">
        <v>0</v>
      </c>
      <c r="T7" s="656">
        <v>0</v>
      </c>
      <c r="U7" s="656">
        <v>0</v>
      </c>
      <c r="V7" s="657">
        <f>SUM(C7:S7)</f>
        <v>0</v>
      </c>
    </row>
    <row r="8" spans="1:22" s="162" customFormat="1">
      <c r="A8" s="163">
        <v>2</v>
      </c>
      <c r="B8" s="161" t="s">
        <v>217</v>
      </c>
      <c r="C8" s="649">
        <v>0</v>
      </c>
      <c r="D8" s="650">
        <v>0</v>
      </c>
      <c r="E8" s="650">
        <v>0</v>
      </c>
      <c r="F8" s="650">
        <v>0</v>
      </c>
      <c r="G8" s="650">
        <v>0</v>
      </c>
      <c r="H8" s="650">
        <v>0</v>
      </c>
      <c r="I8" s="650">
        <v>0</v>
      </c>
      <c r="J8" s="650">
        <v>0</v>
      </c>
      <c r="K8" s="650">
        <v>0</v>
      </c>
      <c r="L8" s="653">
        <v>0</v>
      </c>
      <c r="M8" s="654">
        <v>0</v>
      </c>
      <c r="N8" s="650">
        <v>0</v>
      </c>
      <c r="O8" s="650">
        <v>0</v>
      </c>
      <c r="P8" s="650">
        <v>0</v>
      </c>
      <c r="Q8" s="650">
        <v>0</v>
      </c>
      <c r="R8" s="650">
        <v>0</v>
      </c>
      <c r="S8" s="653">
        <v>0</v>
      </c>
      <c r="T8" s="655">
        <v>0</v>
      </c>
      <c r="U8" s="655">
        <v>0</v>
      </c>
      <c r="V8" s="698">
        <f t="shared" ref="V8:V20" si="0">SUM(C8:S8)</f>
        <v>0</v>
      </c>
    </row>
    <row r="9" spans="1:22" s="162" customFormat="1">
      <c r="A9" s="163">
        <v>3</v>
      </c>
      <c r="B9" s="161" t="s">
        <v>218</v>
      </c>
      <c r="C9" s="649">
        <v>0</v>
      </c>
      <c r="D9" s="650">
        <v>0</v>
      </c>
      <c r="E9" s="650">
        <v>0</v>
      </c>
      <c r="F9" s="650">
        <v>0</v>
      </c>
      <c r="G9" s="650">
        <v>0</v>
      </c>
      <c r="H9" s="650">
        <v>0</v>
      </c>
      <c r="I9" s="650">
        <v>0</v>
      </c>
      <c r="J9" s="650">
        <v>0</v>
      </c>
      <c r="K9" s="650">
        <v>0</v>
      </c>
      <c r="L9" s="653">
        <v>0</v>
      </c>
      <c r="M9" s="654">
        <v>0</v>
      </c>
      <c r="N9" s="650">
        <v>0</v>
      </c>
      <c r="O9" s="650">
        <v>0</v>
      </c>
      <c r="P9" s="650">
        <v>0</v>
      </c>
      <c r="Q9" s="650">
        <v>0</v>
      </c>
      <c r="R9" s="650">
        <v>0</v>
      </c>
      <c r="S9" s="653">
        <v>0</v>
      </c>
      <c r="T9" s="655">
        <v>0</v>
      </c>
      <c r="U9" s="655">
        <v>0</v>
      </c>
      <c r="V9" s="698">
        <f>SUM(C9:S9)</f>
        <v>0</v>
      </c>
    </row>
    <row r="10" spans="1:22" s="162" customFormat="1">
      <c r="A10" s="163">
        <v>4</v>
      </c>
      <c r="B10" s="161" t="s">
        <v>219</v>
      </c>
      <c r="C10" s="649">
        <v>0</v>
      </c>
      <c r="D10" s="650">
        <v>0</v>
      </c>
      <c r="E10" s="650">
        <v>0</v>
      </c>
      <c r="F10" s="650">
        <v>0</v>
      </c>
      <c r="G10" s="650">
        <v>0</v>
      </c>
      <c r="H10" s="650">
        <v>0</v>
      </c>
      <c r="I10" s="650">
        <v>0</v>
      </c>
      <c r="J10" s="650">
        <v>0</v>
      </c>
      <c r="K10" s="650">
        <v>0</v>
      </c>
      <c r="L10" s="653">
        <v>0</v>
      </c>
      <c r="M10" s="654">
        <v>0</v>
      </c>
      <c r="N10" s="650">
        <v>0</v>
      </c>
      <c r="O10" s="650">
        <v>0</v>
      </c>
      <c r="P10" s="650">
        <v>0</v>
      </c>
      <c r="Q10" s="650">
        <v>0</v>
      </c>
      <c r="R10" s="650">
        <v>0</v>
      </c>
      <c r="S10" s="653">
        <v>0</v>
      </c>
      <c r="T10" s="655">
        <v>0</v>
      </c>
      <c r="U10" s="655">
        <v>0</v>
      </c>
      <c r="V10" s="698">
        <f t="shared" si="0"/>
        <v>0</v>
      </c>
    </row>
    <row r="11" spans="1:22" s="162" customFormat="1">
      <c r="A11" s="163">
        <v>5</v>
      </c>
      <c r="B11" s="161" t="s">
        <v>220</v>
      </c>
      <c r="C11" s="649">
        <v>0</v>
      </c>
      <c r="D11" s="650">
        <v>0</v>
      </c>
      <c r="E11" s="650">
        <v>0</v>
      </c>
      <c r="F11" s="650">
        <v>0</v>
      </c>
      <c r="G11" s="650">
        <v>0</v>
      </c>
      <c r="H11" s="650">
        <v>0</v>
      </c>
      <c r="I11" s="650">
        <v>0</v>
      </c>
      <c r="J11" s="650">
        <v>0</v>
      </c>
      <c r="K11" s="650">
        <v>0</v>
      </c>
      <c r="L11" s="653">
        <v>0</v>
      </c>
      <c r="M11" s="654">
        <v>0</v>
      </c>
      <c r="N11" s="650">
        <v>0</v>
      </c>
      <c r="O11" s="650">
        <v>0</v>
      </c>
      <c r="P11" s="650">
        <v>0</v>
      </c>
      <c r="Q11" s="650">
        <v>0</v>
      </c>
      <c r="R11" s="650">
        <v>0</v>
      </c>
      <c r="S11" s="653">
        <v>0</v>
      </c>
      <c r="T11" s="655">
        <v>0</v>
      </c>
      <c r="U11" s="655">
        <v>0</v>
      </c>
      <c r="V11" s="698">
        <f t="shared" si="0"/>
        <v>0</v>
      </c>
    </row>
    <row r="12" spans="1:22" s="162" customFormat="1">
      <c r="A12" s="163">
        <v>6</v>
      </c>
      <c r="B12" s="161" t="s">
        <v>221</v>
      </c>
      <c r="C12" s="649">
        <v>0</v>
      </c>
      <c r="D12" s="650">
        <v>0</v>
      </c>
      <c r="E12" s="650">
        <v>0</v>
      </c>
      <c r="F12" s="650">
        <v>0</v>
      </c>
      <c r="G12" s="650">
        <v>0</v>
      </c>
      <c r="H12" s="650">
        <v>0</v>
      </c>
      <c r="I12" s="650">
        <v>0</v>
      </c>
      <c r="J12" s="650">
        <v>0</v>
      </c>
      <c r="K12" s="650">
        <v>0</v>
      </c>
      <c r="L12" s="653">
        <v>0</v>
      </c>
      <c r="M12" s="654">
        <v>0</v>
      </c>
      <c r="N12" s="650">
        <v>0</v>
      </c>
      <c r="O12" s="650">
        <v>0</v>
      </c>
      <c r="P12" s="650">
        <v>0</v>
      </c>
      <c r="Q12" s="650">
        <v>0</v>
      </c>
      <c r="R12" s="650">
        <v>0</v>
      </c>
      <c r="S12" s="653">
        <v>0</v>
      </c>
      <c r="T12" s="655">
        <v>0</v>
      </c>
      <c r="U12" s="655">
        <v>0</v>
      </c>
      <c r="V12" s="698">
        <f t="shared" si="0"/>
        <v>0</v>
      </c>
    </row>
    <row r="13" spans="1:22" s="162" customFormat="1">
      <c r="A13" s="163">
        <v>7</v>
      </c>
      <c r="B13" s="161" t="s">
        <v>73</v>
      </c>
      <c r="C13" s="649">
        <v>0</v>
      </c>
      <c r="D13" s="650">
        <v>10692654.75</v>
      </c>
      <c r="E13" s="650">
        <v>0</v>
      </c>
      <c r="F13" s="650">
        <v>0</v>
      </c>
      <c r="G13" s="650">
        <v>0</v>
      </c>
      <c r="H13" s="650">
        <v>0</v>
      </c>
      <c r="I13" s="650">
        <v>0</v>
      </c>
      <c r="J13" s="650">
        <v>0</v>
      </c>
      <c r="K13" s="650">
        <v>0</v>
      </c>
      <c r="L13" s="653">
        <v>0</v>
      </c>
      <c r="M13" s="654">
        <v>453161.0567999999</v>
      </c>
      <c r="N13" s="650">
        <v>0</v>
      </c>
      <c r="O13" s="650">
        <v>0</v>
      </c>
      <c r="P13" s="650">
        <v>0</v>
      </c>
      <c r="Q13" s="650">
        <v>0</v>
      </c>
      <c r="R13" s="650">
        <v>0</v>
      </c>
      <c r="S13" s="653">
        <v>0</v>
      </c>
      <c r="T13" s="655">
        <v>8954143.0568000004</v>
      </c>
      <c r="U13" s="655">
        <v>2191672.75</v>
      </c>
      <c r="V13" s="698">
        <f t="shared" si="0"/>
        <v>11145815.8068</v>
      </c>
    </row>
    <row r="14" spans="1:22" s="162" customFormat="1">
      <c r="A14" s="163">
        <v>8</v>
      </c>
      <c r="B14" s="161" t="s">
        <v>74</v>
      </c>
      <c r="C14" s="649">
        <v>0</v>
      </c>
      <c r="D14" s="650">
        <v>0</v>
      </c>
      <c r="E14" s="650">
        <v>0</v>
      </c>
      <c r="F14" s="650">
        <v>0</v>
      </c>
      <c r="G14" s="650">
        <v>0</v>
      </c>
      <c r="H14" s="650">
        <v>0</v>
      </c>
      <c r="I14" s="650">
        <v>0</v>
      </c>
      <c r="J14" s="650">
        <v>0</v>
      </c>
      <c r="K14" s="650">
        <v>0</v>
      </c>
      <c r="L14" s="653">
        <v>0</v>
      </c>
      <c r="M14" s="654">
        <v>0</v>
      </c>
      <c r="N14" s="650">
        <v>0</v>
      </c>
      <c r="O14" s="650">
        <v>0</v>
      </c>
      <c r="P14" s="650">
        <v>0</v>
      </c>
      <c r="Q14" s="650">
        <v>0</v>
      </c>
      <c r="R14" s="650">
        <v>0</v>
      </c>
      <c r="S14" s="653">
        <v>0</v>
      </c>
      <c r="T14" s="655">
        <v>0</v>
      </c>
      <c r="U14" s="655">
        <v>0</v>
      </c>
      <c r="V14" s="698">
        <f t="shared" si="0"/>
        <v>0</v>
      </c>
    </row>
    <row r="15" spans="1:22" s="162" customFormat="1">
      <c r="A15" s="163">
        <v>9</v>
      </c>
      <c r="B15" s="161" t="s">
        <v>75</v>
      </c>
      <c r="C15" s="649">
        <v>0</v>
      </c>
      <c r="D15" s="650">
        <v>0</v>
      </c>
      <c r="E15" s="650">
        <v>0</v>
      </c>
      <c r="F15" s="650">
        <v>0</v>
      </c>
      <c r="G15" s="650">
        <v>0</v>
      </c>
      <c r="H15" s="650">
        <v>0</v>
      </c>
      <c r="I15" s="650">
        <v>0</v>
      </c>
      <c r="J15" s="650">
        <v>0</v>
      </c>
      <c r="K15" s="650">
        <v>0</v>
      </c>
      <c r="L15" s="653">
        <v>0</v>
      </c>
      <c r="M15" s="654">
        <v>0</v>
      </c>
      <c r="N15" s="650">
        <v>0</v>
      </c>
      <c r="O15" s="650">
        <v>0</v>
      </c>
      <c r="P15" s="650">
        <v>0</v>
      </c>
      <c r="Q15" s="650">
        <v>0</v>
      </c>
      <c r="R15" s="650">
        <v>0</v>
      </c>
      <c r="S15" s="653">
        <v>0</v>
      </c>
      <c r="T15" s="655">
        <v>0</v>
      </c>
      <c r="U15" s="655">
        <v>0</v>
      </c>
      <c r="V15" s="698">
        <f t="shared" si="0"/>
        <v>0</v>
      </c>
    </row>
    <row r="16" spans="1:22" s="162" customFormat="1">
      <c r="A16" s="163">
        <v>10</v>
      </c>
      <c r="B16" s="161" t="s">
        <v>69</v>
      </c>
      <c r="C16" s="649">
        <v>0</v>
      </c>
      <c r="D16" s="650">
        <v>0</v>
      </c>
      <c r="E16" s="650">
        <v>0</v>
      </c>
      <c r="F16" s="650">
        <v>0</v>
      </c>
      <c r="G16" s="650">
        <v>0</v>
      </c>
      <c r="H16" s="650">
        <v>0</v>
      </c>
      <c r="I16" s="650">
        <v>0</v>
      </c>
      <c r="J16" s="650">
        <v>0</v>
      </c>
      <c r="K16" s="650">
        <v>0</v>
      </c>
      <c r="L16" s="653">
        <v>0</v>
      </c>
      <c r="M16" s="654">
        <v>0</v>
      </c>
      <c r="N16" s="650">
        <v>0</v>
      </c>
      <c r="O16" s="650">
        <v>0</v>
      </c>
      <c r="P16" s="650">
        <v>0</v>
      </c>
      <c r="Q16" s="650">
        <v>0</v>
      </c>
      <c r="R16" s="650">
        <v>0</v>
      </c>
      <c r="S16" s="653">
        <v>0</v>
      </c>
      <c r="T16" s="655">
        <v>0</v>
      </c>
      <c r="U16" s="655">
        <v>0</v>
      </c>
      <c r="V16" s="698">
        <f t="shared" si="0"/>
        <v>0</v>
      </c>
    </row>
    <row r="17" spans="1:22" s="162" customFormat="1">
      <c r="A17" s="163">
        <v>11</v>
      </c>
      <c r="B17" s="161" t="s">
        <v>70</v>
      </c>
      <c r="C17" s="649">
        <v>0</v>
      </c>
      <c r="D17" s="650">
        <v>162055</v>
      </c>
      <c r="E17" s="650">
        <v>0</v>
      </c>
      <c r="F17" s="650">
        <v>0</v>
      </c>
      <c r="G17" s="650">
        <v>0</v>
      </c>
      <c r="H17" s="650">
        <v>0</v>
      </c>
      <c r="I17" s="650">
        <v>0</v>
      </c>
      <c r="J17" s="650">
        <v>0</v>
      </c>
      <c r="K17" s="650">
        <v>0</v>
      </c>
      <c r="L17" s="653">
        <v>0</v>
      </c>
      <c r="M17" s="654">
        <v>40798.887600000002</v>
      </c>
      <c r="N17" s="650">
        <v>0</v>
      </c>
      <c r="O17" s="650">
        <v>0</v>
      </c>
      <c r="P17" s="650">
        <v>0</v>
      </c>
      <c r="Q17" s="650">
        <v>0</v>
      </c>
      <c r="R17" s="650">
        <v>0</v>
      </c>
      <c r="S17" s="653">
        <v>0</v>
      </c>
      <c r="T17" s="655">
        <v>202853.88760000002</v>
      </c>
      <c r="U17" s="655">
        <v>0</v>
      </c>
      <c r="V17" s="698">
        <f t="shared" si="0"/>
        <v>202853.88760000002</v>
      </c>
    </row>
    <row r="18" spans="1:22" s="162" customFormat="1">
      <c r="A18" s="163">
        <v>12</v>
      </c>
      <c r="B18" s="161" t="s">
        <v>71</v>
      </c>
      <c r="C18" s="649">
        <v>0</v>
      </c>
      <c r="D18" s="650">
        <v>0</v>
      </c>
      <c r="E18" s="650">
        <v>0</v>
      </c>
      <c r="F18" s="650">
        <v>0</v>
      </c>
      <c r="G18" s="650">
        <v>0</v>
      </c>
      <c r="H18" s="650">
        <v>0</v>
      </c>
      <c r="I18" s="650">
        <v>0</v>
      </c>
      <c r="J18" s="650">
        <v>0</v>
      </c>
      <c r="K18" s="650">
        <v>0</v>
      </c>
      <c r="L18" s="653">
        <v>0</v>
      </c>
      <c r="M18" s="654">
        <v>0</v>
      </c>
      <c r="N18" s="650">
        <v>0</v>
      </c>
      <c r="O18" s="650">
        <v>0</v>
      </c>
      <c r="P18" s="650">
        <v>0</v>
      </c>
      <c r="Q18" s="650">
        <v>0</v>
      </c>
      <c r="R18" s="650">
        <v>0</v>
      </c>
      <c r="S18" s="653">
        <v>0</v>
      </c>
      <c r="T18" s="655">
        <v>0</v>
      </c>
      <c r="U18" s="655">
        <v>0</v>
      </c>
      <c r="V18" s="698">
        <f t="shared" si="0"/>
        <v>0</v>
      </c>
    </row>
    <row r="19" spans="1:22" s="162" customFormat="1">
      <c r="A19" s="163">
        <v>13</v>
      </c>
      <c r="B19" s="161" t="s">
        <v>72</v>
      </c>
      <c r="C19" s="649">
        <v>0</v>
      </c>
      <c r="D19" s="650">
        <v>0</v>
      </c>
      <c r="E19" s="650">
        <v>0</v>
      </c>
      <c r="F19" s="650">
        <v>0</v>
      </c>
      <c r="G19" s="650">
        <v>0</v>
      </c>
      <c r="H19" s="650">
        <v>0</v>
      </c>
      <c r="I19" s="650">
        <v>0</v>
      </c>
      <c r="J19" s="650">
        <v>0</v>
      </c>
      <c r="K19" s="650">
        <v>0</v>
      </c>
      <c r="L19" s="653">
        <v>0</v>
      </c>
      <c r="M19" s="654">
        <v>0</v>
      </c>
      <c r="N19" s="650">
        <v>0</v>
      </c>
      <c r="O19" s="650">
        <v>0</v>
      </c>
      <c r="P19" s="650">
        <v>0</v>
      </c>
      <c r="Q19" s="650">
        <v>0</v>
      </c>
      <c r="R19" s="650">
        <v>0</v>
      </c>
      <c r="S19" s="653">
        <v>0</v>
      </c>
      <c r="T19" s="655">
        <v>0</v>
      </c>
      <c r="U19" s="655">
        <v>0</v>
      </c>
      <c r="V19" s="698">
        <f t="shared" si="0"/>
        <v>0</v>
      </c>
    </row>
    <row r="20" spans="1:22" s="162" customFormat="1">
      <c r="A20" s="163">
        <v>14</v>
      </c>
      <c r="B20" s="161" t="s">
        <v>248</v>
      </c>
      <c r="C20" s="649">
        <v>0</v>
      </c>
      <c r="D20" s="650">
        <v>2339284</v>
      </c>
      <c r="E20" s="650">
        <v>0</v>
      </c>
      <c r="F20" s="650">
        <v>0</v>
      </c>
      <c r="G20" s="650">
        <v>0</v>
      </c>
      <c r="H20" s="650">
        <v>0</v>
      </c>
      <c r="I20" s="650">
        <v>0</v>
      </c>
      <c r="J20" s="650">
        <v>0</v>
      </c>
      <c r="K20" s="650">
        <v>0</v>
      </c>
      <c r="L20" s="653">
        <v>0</v>
      </c>
      <c r="M20" s="654">
        <v>47900.525599999994</v>
      </c>
      <c r="N20" s="650">
        <v>0</v>
      </c>
      <c r="O20" s="650">
        <v>0</v>
      </c>
      <c r="P20" s="650">
        <v>0</v>
      </c>
      <c r="Q20" s="650">
        <v>0</v>
      </c>
      <c r="R20" s="650">
        <v>0</v>
      </c>
      <c r="S20" s="653">
        <v>0</v>
      </c>
      <c r="T20" s="658">
        <v>2387184.5255999998</v>
      </c>
      <c r="U20" s="658">
        <v>0</v>
      </c>
      <c r="V20" s="698">
        <f t="shared" si="0"/>
        <v>2387184.5255999998</v>
      </c>
    </row>
    <row r="21" spans="1:22" ht="13.5" thickBot="1">
      <c r="A21" s="104"/>
      <c r="B21" s="105" t="s">
        <v>68</v>
      </c>
      <c r="C21" s="278">
        <f>SUM(C7:C20)</f>
        <v>0</v>
      </c>
      <c r="D21" s="652">
        <f t="shared" ref="D21:V21" si="1">SUM(D7:D20)</f>
        <v>13193993.75</v>
      </c>
      <c r="E21" s="277">
        <f t="shared" si="1"/>
        <v>0</v>
      </c>
      <c r="F21" s="277">
        <f t="shared" si="1"/>
        <v>0</v>
      </c>
      <c r="G21" s="277">
        <f t="shared" si="1"/>
        <v>0</v>
      </c>
      <c r="H21" s="277">
        <f t="shared" si="1"/>
        <v>0</v>
      </c>
      <c r="I21" s="277">
        <f t="shared" si="1"/>
        <v>0</v>
      </c>
      <c r="J21" s="277">
        <f t="shared" si="1"/>
        <v>0</v>
      </c>
      <c r="K21" s="277">
        <f t="shared" si="1"/>
        <v>0</v>
      </c>
      <c r="L21" s="279">
        <f t="shared" si="1"/>
        <v>0</v>
      </c>
      <c r="M21" s="278">
        <f t="shared" si="1"/>
        <v>541860.47</v>
      </c>
      <c r="N21" s="278">
        <f t="shared" si="1"/>
        <v>0</v>
      </c>
      <c r="O21" s="278">
        <f t="shared" si="1"/>
        <v>0</v>
      </c>
      <c r="P21" s="278">
        <f t="shared" si="1"/>
        <v>0</v>
      </c>
      <c r="Q21" s="278">
        <f t="shared" si="1"/>
        <v>0</v>
      </c>
      <c r="R21" s="278">
        <f t="shared" si="1"/>
        <v>0</v>
      </c>
      <c r="S21" s="697">
        <f t="shared" si="1"/>
        <v>0</v>
      </c>
      <c r="T21" s="699">
        <f>SUM(T7:T20)</f>
        <v>11544181.470000001</v>
      </c>
      <c r="U21" s="700">
        <f t="shared" si="1"/>
        <v>2191672.75</v>
      </c>
      <c r="V21" s="280">
        <f t="shared" si="1"/>
        <v>13735854.220000001</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28515625" defaultRowHeight="12.75"/>
  <cols>
    <col min="1" max="1" width="10.5703125" style="2" bestFit="1" customWidth="1"/>
    <col min="2" max="2" width="101.7109375" style="2" customWidth="1"/>
    <col min="3" max="3" width="13.7109375" style="2" customWidth="1"/>
    <col min="4" max="4" width="14.7109375" style="2" bestFit="1" customWidth="1"/>
    <col min="5" max="5" width="17.7109375" style="2" customWidth="1"/>
    <col min="6" max="6" width="15.7109375" style="2" customWidth="1"/>
    <col min="7" max="7" width="17.42578125" style="2" customWidth="1"/>
    <col min="8" max="8" width="15.28515625" style="2" customWidth="1"/>
    <col min="9" max="16384" width="9.28515625" style="13"/>
  </cols>
  <sheetData>
    <row r="1" spans="1:9">
      <c r="A1" s="2" t="s">
        <v>188</v>
      </c>
      <c r="B1" s="324" t="str">
        <f>Info!C2</f>
        <v>სს "ხალიკ ბანკი საქართველო"</v>
      </c>
    </row>
    <row r="2" spans="1:9">
      <c r="A2" s="2" t="s">
        <v>189</v>
      </c>
      <c r="B2" s="442">
        <f>'1. key ratios'!B2</f>
        <v>44926</v>
      </c>
    </row>
    <row r="4" spans="1:9" ht="13.5" thickBot="1">
      <c r="A4" s="2" t="s">
        <v>416</v>
      </c>
      <c r="B4" s="293" t="s">
        <v>458</v>
      </c>
    </row>
    <row r="5" spans="1:9">
      <c r="A5" s="102"/>
      <c r="B5" s="159"/>
      <c r="C5" s="165" t="s">
        <v>0</v>
      </c>
      <c r="D5" s="165" t="s">
        <v>1</v>
      </c>
      <c r="E5" s="165" t="s">
        <v>2</v>
      </c>
      <c r="F5" s="165" t="s">
        <v>3</v>
      </c>
      <c r="G5" s="291" t="s">
        <v>4</v>
      </c>
      <c r="H5" s="166" t="s">
        <v>5</v>
      </c>
      <c r="I5" s="25"/>
    </row>
    <row r="6" spans="1:9" ht="15" customHeight="1">
      <c r="A6" s="158"/>
      <c r="B6" s="23"/>
      <c r="C6" s="739" t="s">
        <v>450</v>
      </c>
      <c r="D6" s="743" t="s">
        <v>471</v>
      </c>
      <c r="E6" s="744"/>
      <c r="F6" s="739" t="s">
        <v>477</v>
      </c>
      <c r="G6" s="739" t="s">
        <v>478</v>
      </c>
      <c r="H6" s="741" t="s">
        <v>452</v>
      </c>
      <c r="I6" s="25"/>
    </row>
    <row r="7" spans="1:9" ht="76.5">
      <c r="A7" s="158"/>
      <c r="B7" s="23"/>
      <c r="C7" s="740"/>
      <c r="D7" s="292" t="s">
        <v>453</v>
      </c>
      <c r="E7" s="292" t="s">
        <v>451</v>
      </c>
      <c r="F7" s="740"/>
      <c r="G7" s="740"/>
      <c r="H7" s="742"/>
      <c r="I7" s="25"/>
    </row>
    <row r="8" spans="1:9">
      <c r="A8" s="93">
        <v>1</v>
      </c>
      <c r="B8" s="75" t="s">
        <v>216</v>
      </c>
      <c r="C8" s="281">
        <v>229827491</v>
      </c>
      <c r="D8" s="281">
        <v>0</v>
      </c>
      <c r="E8" s="281">
        <v>0</v>
      </c>
      <c r="F8" s="281">
        <v>158552476</v>
      </c>
      <c r="G8" s="281">
        <v>158552476</v>
      </c>
      <c r="H8" s="298">
        <f>IFERROR(G8/(C8+E8)," ")</f>
        <v>0.68987602531848546</v>
      </c>
    </row>
    <row r="9" spans="1:9" ht="15" customHeight="1">
      <c r="A9" s="93">
        <v>2</v>
      </c>
      <c r="B9" s="75" t="s">
        <v>217</v>
      </c>
      <c r="C9" s="281">
        <v>0</v>
      </c>
      <c r="D9" s="281">
        <v>0</v>
      </c>
      <c r="E9" s="281">
        <v>0</v>
      </c>
      <c r="F9" s="281">
        <v>0</v>
      </c>
      <c r="G9" s="281">
        <v>0</v>
      </c>
      <c r="H9" s="298" t="str">
        <f t="shared" ref="H9:H21" si="0">IFERROR(G9/(C9+E9)," ")</f>
        <v xml:space="preserve"> </v>
      </c>
    </row>
    <row r="10" spans="1:9">
      <c r="A10" s="93">
        <v>3</v>
      </c>
      <c r="B10" s="75" t="s">
        <v>218</v>
      </c>
      <c r="C10" s="281">
        <v>0</v>
      </c>
      <c r="D10" s="281">
        <v>0</v>
      </c>
      <c r="E10" s="281">
        <v>0</v>
      </c>
      <c r="F10" s="281">
        <v>0</v>
      </c>
      <c r="G10" s="281">
        <v>0</v>
      </c>
      <c r="H10" s="298" t="str">
        <f t="shared" si="0"/>
        <v xml:space="preserve"> </v>
      </c>
    </row>
    <row r="11" spans="1:9">
      <c r="A11" s="93">
        <v>4</v>
      </c>
      <c r="B11" s="75" t="s">
        <v>219</v>
      </c>
      <c r="C11" s="281">
        <v>0</v>
      </c>
      <c r="D11" s="281">
        <v>0</v>
      </c>
      <c r="E11" s="281">
        <v>0</v>
      </c>
      <c r="F11" s="281">
        <v>0</v>
      </c>
      <c r="G11" s="281">
        <v>0</v>
      </c>
      <c r="H11" s="298" t="str">
        <f t="shared" si="0"/>
        <v xml:space="preserve"> </v>
      </c>
    </row>
    <row r="12" spans="1:9">
      <c r="A12" s="93">
        <v>5</v>
      </c>
      <c r="B12" s="75" t="s">
        <v>220</v>
      </c>
      <c r="C12" s="281">
        <v>0</v>
      </c>
      <c r="D12" s="281">
        <v>0</v>
      </c>
      <c r="E12" s="281">
        <v>0</v>
      </c>
      <c r="F12" s="281">
        <v>0</v>
      </c>
      <c r="G12" s="281">
        <v>0</v>
      </c>
      <c r="H12" s="298" t="str">
        <f t="shared" si="0"/>
        <v xml:space="preserve"> </v>
      </c>
    </row>
    <row r="13" spans="1:9">
      <c r="A13" s="93">
        <v>6</v>
      </c>
      <c r="B13" s="75" t="s">
        <v>221</v>
      </c>
      <c r="C13" s="281">
        <v>30654614</v>
      </c>
      <c r="D13" s="281">
        <v>0</v>
      </c>
      <c r="E13" s="281">
        <v>0</v>
      </c>
      <c r="F13" s="281">
        <v>10590063.74</v>
      </c>
      <c r="G13" s="281">
        <v>10590063.74</v>
      </c>
      <c r="H13" s="298">
        <f t="shared" si="0"/>
        <v>0.34546394027339572</v>
      </c>
    </row>
    <row r="14" spans="1:9">
      <c r="A14" s="93">
        <v>7</v>
      </c>
      <c r="B14" s="75" t="s">
        <v>73</v>
      </c>
      <c r="C14" s="281">
        <v>443826132.74000019</v>
      </c>
      <c r="D14" s="281">
        <v>35987427.560000002</v>
      </c>
      <c r="E14" s="281">
        <v>10548373.760000002</v>
      </c>
      <c r="F14" s="281">
        <v>454374506.50000018</v>
      </c>
      <c r="G14" s="281">
        <v>443228690.69320017</v>
      </c>
      <c r="H14" s="298">
        <f t="shared" si="0"/>
        <v>0.97546997983523531</v>
      </c>
    </row>
    <row r="15" spans="1:9">
      <c r="A15" s="93">
        <v>8</v>
      </c>
      <c r="B15" s="75" t="s">
        <v>74</v>
      </c>
      <c r="C15" s="281">
        <v>0</v>
      </c>
      <c r="D15" s="281">
        <v>0</v>
      </c>
      <c r="E15" s="281">
        <v>0</v>
      </c>
      <c r="F15" s="281">
        <v>0</v>
      </c>
      <c r="G15" s="281">
        <v>0</v>
      </c>
      <c r="H15" s="298" t="str">
        <f t="shared" si="0"/>
        <v xml:space="preserve"> </v>
      </c>
    </row>
    <row r="16" spans="1:9">
      <c r="A16" s="93">
        <v>9</v>
      </c>
      <c r="B16" s="75" t="s">
        <v>75</v>
      </c>
      <c r="C16" s="281">
        <v>0</v>
      </c>
      <c r="D16" s="281">
        <v>0</v>
      </c>
      <c r="E16" s="281">
        <v>0</v>
      </c>
      <c r="F16" s="281">
        <v>0</v>
      </c>
      <c r="G16" s="281">
        <v>0</v>
      </c>
      <c r="H16" s="298" t="str">
        <f t="shared" si="0"/>
        <v xml:space="preserve"> </v>
      </c>
    </row>
    <row r="17" spans="1:8">
      <c r="A17" s="93">
        <v>10</v>
      </c>
      <c r="B17" s="75" t="s">
        <v>69</v>
      </c>
      <c r="C17" s="281">
        <v>15722390.549999997</v>
      </c>
      <c r="D17" s="281">
        <v>19879.019999999997</v>
      </c>
      <c r="E17" s="281">
        <v>9939.5099999999984</v>
      </c>
      <c r="F17" s="281">
        <v>15732330.059999997</v>
      </c>
      <c r="G17" s="281">
        <v>15732330.059999997</v>
      </c>
      <c r="H17" s="298">
        <f t="shared" si="0"/>
        <v>1</v>
      </c>
    </row>
    <row r="18" spans="1:8">
      <c r="A18" s="93">
        <v>11</v>
      </c>
      <c r="B18" s="75" t="s">
        <v>70</v>
      </c>
      <c r="C18" s="281">
        <v>47585396.209999964</v>
      </c>
      <c r="D18" s="281">
        <v>57534.890000000007</v>
      </c>
      <c r="E18" s="281">
        <v>28726.915000000005</v>
      </c>
      <c r="F18" s="281">
        <v>49158229.759999968</v>
      </c>
      <c r="G18" s="281">
        <v>48955375.872399971</v>
      </c>
      <c r="H18" s="298">
        <f t="shared" si="0"/>
        <v>1.0281692207977633</v>
      </c>
    </row>
    <row r="19" spans="1:8">
      <c r="A19" s="93">
        <v>12</v>
      </c>
      <c r="B19" s="75" t="s">
        <v>71</v>
      </c>
      <c r="C19" s="281">
        <v>0</v>
      </c>
      <c r="D19" s="281">
        <v>0</v>
      </c>
      <c r="E19" s="281">
        <v>0</v>
      </c>
      <c r="F19" s="281">
        <v>0</v>
      </c>
      <c r="G19" s="281">
        <v>0</v>
      </c>
      <c r="H19" s="298" t="str">
        <f t="shared" si="0"/>
        <v xml:space="preserve"> </v>
      </c>
    </row>
    <row r="20" spans="1:8">
      <c r="A20" s="93">
        <v>13</v>
      </c>
      <c r="B20" s="75" t="s">
        <v>72</v>
      </c>
      <c r="C20" s="281">
        <v>0</v>
      </c>
      <c r="D20" s="281">
        <v>0</v>
      </c>
      <c r="E20" s="281">
        <v>0</v>
      </c>
      <c r="F20" s="281">
        <v>0</v>
      </c>
      <c r="G20" s="281">
        <v>0</v>
      </c>
      <c r="H20" s="298" t="str">
        <f t="shared" si="0"/>
        <v xml:space="preserve"> </v>
      </c>
    </row>
    <row r="21" spans="1:8">
      <c r="A21" s="93">
        <v>14</v>
      </c>
      <c r="B21" s="75" t="s">
        <v>248</v>
      </c>
      <c r="C21" s="281">
        <v>192989531.01999974</v>
      </c>
      <c r="D21" s="281">
        <v>1294703.8599999901</v>
      </c>
      <c r="E21" s="281">
        <v>476019.17000000022</v>
      </c>
      <c r="F21" s="281">
        <v>174695142.18999973</v>
      </c>
      <c r="G21" s="281">
        <v>172307957.66439974</v>
      </c>
      <c r="H21" s="298">
        <f t="shared" si="0"/>
        <v>0.89063896644740415</v>
      </c>
    </row>
    <row r="22" spans="1:8" ht="13.5" thickBot="1">
      <c r="A22" s="160"/>
      <c r="B22" s="167" t="s">
        <v>68</v>
      </c>
      <c r="C22" s="277">
        <f>SUM(C8:C21)</f>
        <v>960605555.51999986</v>
      </c>
      <c r="D22" s="277">
        <f>SUM(D8:D21)</f>
        <v>37359545.329999998</v>
      </c>
      <c r="E22" s="277">
        <f>SUM(E8:E21)</f>
        <v>11063059.355</v>
      </c>
      <c r="F22" s="277">
        <f>SUM(F8:F21)</f>
        <v>863102748.24999988</v>
      </c>
      <c r="G22" s="277">
        <f>SUM(G8:G21)</f>
        <v>849366894.02999973</v>
      </c>
      <c r="H22" s="299">
        <f>G22/(C22+E22)</f>
        <v>0.87413227208050392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8" sqref="C8:K25"/>
    </sheetView>
  </sheetViews>
  <sheetFormatPr defaultColWidth="9.28515625" defaultRowHeight="12.75"/>
  <cols>
    <col min="1" max="1" width="10.5703125" style="324" bestFit="1" customWidth="1"/>
    <col min="2" max="2" width="104.28515625" style="324" customWidth="1"/>
    <col min="3" max="11" width="12.7109375" style="324" customWidth="1"/>
    <col min="12" max="16384" width="9.28515625" style="324"/>
  </cols>
  <sheetData>
    <row r="1" spans="1:11">
      <c r="A1" s="324" t="s">
        <v>188</v>
      </c>
      <c r="B1" s="324" t="str">
        <f>Info!C2</f>
        <v>სს "ხალიკ ბანკი საქართველო"</v>
      </c>
    </row>
    <row r="2" spans="1:11">
      <c r="A2" s="324" t="s">
        <v>189</v>
      </c>
      <c r="B2" s="442">
        <f>'1. key ratios'!B2</f>
        <v>44926</v>
      </c>
      <c r="C2" s="325"/>
      <c r="D2" s="325"/>
    </row>
    <row r="3" spans="1:11">
      <c r="B3" s="325"/>
      <c r="C3" s="325"/>
      <c r="D3" s="325"/>
    </row>
    <row r="4" spans="1:11" ht="13.5" thickBot="1">
      <c r="A4" s="324" t="s">
        <v>519</v>
      </c>
      <c r="B4" s="293" t="s">
        <v>518</v>
      </c>
      <c r="C4" s="325"/>
      <c r="D4" s="325"/>
    </row>
    <row r="5" spans="1:11" ht="30" customHeight="1">
      <c r="A5" s="748"/>
      <c r="B5" s="749"/>
      <c r="C5" s="746" t="s">
        <v>551</v>
      </c>
      <c r="D5" s="746"/>
      <c r="E5" s="746"/>
      <c r="F5" s="746" t="s">
        <v>552</v>
      </c>
      <c r="G5" s="746"/>
      <c r="H5" s="746"/>
      <c r="I5" s="746" t="s">
        <v>553</v>
      </c>
      <c r="J5" s="746"/>
      <c r="K5" s="747"/>
    </row>
    <row r="6" spans="1:11">
      <c r="A6" s="322"/>
      <c r="B6" s="323"/>
      <c r="C6" s="639" t="s">
        <v>27</v>
      </c>
      <c r="D6" s="639" t="s">
        <v>96</v>
      </c>
      <c r="E6" s="639" t="s">
        <v>68</v>
      </c>
      <c r="F6" s="639" t="s">
        <v>27</v>
      </c>
      <c r="G6" s="639" t="s">
        <v>96</v>
      </c>
      <c r="H6" s="639" t="s">
        <v>68</v>
      </c>
      <c r="I6" s="639" t="s">
        <v>27</v>
      </c>
      <c r="J6" s="639" t="s">
        <v>96</v>
      </c>
      <c r="K6" s="327" t="s">
        <v>68</v>
      </c>
    </row>
    <row r="7" spans="1:11">
      <c r="A7" s="328" t="s">
        <v>489</v>
      </c>
      <c r="B7" s="321"/>
      <c r="C7" s="321"/>
      <c r="D7" s="321"/>
      <c r="E7" s="321"/>
      <c r="F7" s="321"/>
      <c r="G7" s="321"/>
      <c r="H7" s="321"/>
      <c r="I7" s="321"/>
      <c r="J7" s="321"/>
      <c r="K7" s="329"/>
    </row>
    <row r="8" spans="1:11">
      <c r="A8" s="320">
        <v>1</v>
      </c>
      <c r="B8" s="306" t="s">
        <v>489</v>
      </c>
      <c r="C8" s="659"/>
      <c r="D8" s="659"/>
      <c r="E8" s="659"/>
      <c r="F8" s="466">
        <v>69352803.813120335</v>
      </c>
      <c r="G8" s="466">
        <v>215877159.72417209</v>
      </c>
      <c r="H8" s="466">
        <v>285229963.53729242</v>
      </c>
      <c r="I8" s="466">
        <v>49636751.813120335</v>
      </c>
      <c r="J8" s="466">
        <v>174687415.28667209</v>
      </c>
      <c r="K8" s="466">
        <v>224324167.09979242</v>
      </c>
    </row>
    <row r="9" spans="1:11">
      <c r="A9" s="328" t="s">
        <v>490</v>
      </c>
      <c r="B9" s="321"/>
      <c r="C9" s="660"/>
      <c r="D9" s="660"/>
      <c r="E9" s="660"/>
      <c r="F9" s="660"/>
      <c r="G9" s="660"/>
      <c r="H9" s="660"/>
      <c r="I9" s="660"/>
      <c r="J9" s="660"/>
      <c r="K9" s="661"/>
    </row>
    <row r="10" spans="1:11">
      <c r="A10" s="330">
        <v>2</v>
      </c>
      <c r="B10" s="307" t="s">
        <v>491</v>
      </c>
      <c r="C10" s="466">
        <v>9926538.6895312667</v>
      </c>
      <c r="D10" s="466">
        <v>57814258.689687729</v>
      </c>
      <c r="E10" s="466">
        <v>67740797.379218936</v>
      </c>
      <c r="F10" s="466">
        <v>1945666.4454859383</v>
      </c>
      <c r="G10" s="466">
        <v>13959149.527588278</v>
      </c>
      <c r="H10" s="466">
        <v>15904815.973074216</v>
      </c>
      <c r="I10" s="466">
        <v>500134.37901562505</v>
      </c>
      <c r="J10" s="466">
        <v>3407005.2449531257</v>
      </c>
      <c r="K10" s="466">
        <v>3907139.6239687512</v>
      </c>
    </row>
    <row r="11" spans="1:11">
      <c r="A11" s="330">
        <v>3</v>
      </c>
      <c r="B11" s="307" t="s">
        <v>492</v>
      </c>
      <c r="C11" s="466">
        <v>140691268.65671873</v>
      </c>
      <c r="D11" s="466">
        <v>565098801.35046053</v>
      </c>
      <c r="E11" s="466">
        <v>705790070.00717926</v>
      </c>
      <c r="F11" s="466">
        <v>62677429.825640641</v>
      </c>
      <c r="G11" s="466">
        <v>59617547.175902337</v>
      </c>
      <c r="H11" s="466">
        <v>122294977.00154299</v>
      </c>
      <c r="I11" s="466">
        <v>43236994.521531247</v>
      </c>
      <c r="J11" s="466">
        <v>42967328.974976569</v>
      </c>
      <c r="K11" s="466">
        <v>86204323.496507809</v>
      </c>
    </row>
    <row r="12" spans="1:11">
      <c r="A12" s="330">
        <v>4</v>
      </c>
      <c r="B12" s="307" t="s">
        <v>493</v>
      </c>
      <c r="C12" s="466">
        <v>0</v>
      </c>
      <c r="D12" s="625">
        <v>0</v>
      </c>
      <c r="E12" s="625">
        <v>0</v>
      </c>
      <c r="F12" s="625">
        <v>0</v>
      </c>
      <c r="G12" s="625">
        <v>0</v>
      </c>
      <c r="H12" s="625">
        <v>0</v>
      </c>
      <c r="I12" s="625">
        <v>0</v>
      </c>
      <c r="J12" s="625">
        <v>0</v>
      </c>
      <c r="K12" s="624">
        <v>0</v>
      </c>
    </row>
    <row r="13" spans="1:11">
      <c r="A13" s="330">
        <v>5</v>
      </c>
      <c r="B13" s="307" t="s">
        <v>494</v>
      </c>
      <c r="C13" s="466">
        <v>21550163.160781246</v>
      </c>
      <c r="D13" s="466">
        <v>15900635.834531249</v>
      </c>
      <c r="E13" s="466">
        <v>37450798.995312512</v>
      </c>
      <c r="F13" s="466">
        <v>5703845.9450703133</v>
      </c>
      <c r="G13" s="466">
        <v>6502083.8229953134</v>
      </c>
      <c r="H13" s="466">
        <v>12205929.768065628</v>
      </c>
      <c r="I13" s="466">
        <v>1598786.807289063</v>
      </c>
      <c r="J13" s="466">
        <v>1510492.2742343755</v>
      </c>
      <c r="K13" s="466">
        <v>3109279.0815234384</v>
      </c>
    </row>
    <row r="14" spans="1:11">
      <c r="A14" s="330">
        <v>6</v>
      </c>
      <c r="B14" s="307" t="s">
        <v>509</v>
      </c>
      <c r="C14" s="466">
        <v>0</v>
      </c>
      <c r="D14" s="625">
        <v>0</v>
      </c>
      <c r="E14" s="625">
        <v>0</v>
      </c>
      <c r="F14" s="625">
        <v>0</v>
      </c>
      <c r="G14" s="625">
        <v>0</v>
      </c>
      <c r="H14" s="625">
        <v>0</v>
      </c>
      <c r="I14" s="625">
        <v>0</v>
      </c>
      <c r="J14" s="625">
        <v>0</v>
      </c>
      <c r="K14" s="624">
        <v>0</v>
      </c>
    </row>
    <row r="15" spans="1:11">
      <c r="A15" s="330">
        <v>7</v>
      </c>
      <c r="B15" s="307" t="s">
        <v>496</v>
      </c>
      <c r="C15" s="466">
        <v>7902499.2257812498</v>
      </c>
      <c r="D15" s="466">
        <v>19526015.036249999</v>
      </c>
      <c r="E15" s="466">
        <v>27428514.262031246</v>
      </c>
      <c r="F15" s="466">
        <v>838703.00187499973</v>
      </c>
      <c r="G15" s="466">
        <v>11570536.044374999</v>
      </c>
      <c r="H15" s="466">
        <v>12409239.046249999</v>
      </c>
      <c r="I15" s="466">
        <v>838703.00187499973</v>
      </c>
      <c r="J15" s="466">
        <v>11570536.044374999</v>
      </c>
      <c r="K15" s="466">
        <v>12409239.046249999</v>
      </c>
    </row>
    <row r="16" spans="1:11">
      <c r="A16" s="330">
        <v>8</v>
      </c>
      <c r="B16" s="308" t="s">
        <v>497</v>
      </c>
      <c r="C16" s="466">
        <v>180070469.73281249</v>
      </c>
      <c r="D16" s="466">
        <v>658339710.91092956</v>
      </c>
      <c r="E16" s="466">
        <v>838410180.64374197</v>
      </c>
      <c r="F16" s="466">
        <v>71165645.218071893</v>
      </c>
      <c r="G16" s="466">
        <v>91649316.570860937</v>
      </c>
      <c r="H16" s="466">
        <v>162814961.78893283</v>
      </c>
      <c r="I16" s="466">
        <v>46174618.709710933</v>
      </c>
      <c r="J16" s="466">
        <v>59455362.538539067</v>
      </c>
      <c r="K16" s="466">
        <v>105629981.24824999</v>
      </c>
    </row>
    <row r="17" spans="1:11">
      <c r="A17" s="328" t="s">
        <v>498</v>
      </c>
      <c r="B17" s="321"/>
      <c r="C17" s="660"/>
      <c r="D17" s="660"/>
      <c r="E17" s="660"/>
      <c r="F17" s="660"/>
      <c r="G17" s="660"/>
      <c r="H17" s="660"/>
      <c r="I17" s="660"/>
      <c r="J17" s="660"/>
      <c r="K17" s="661"/>
    </row>
    <row r="18" spans="1:11">
      <c r="A18" s="330">
        <v>9</v>
      </c>
      <c r="B18" s="307" t="s">
        <v>499</v>
      </c>
      <c r="C18" s="466">
        <v>0</v>
      </c>
      <c r="D18" s="625">
        <v>0</v>
      </c>
      <c r="E18" s="625">
        <v>0</v>
      </c>
      <c r="F18" s="625">
        <v>0</v>
      </c>
      <c r="G18" s="625">
        <v>0</v>
      </c>
      <c r="H18" s="625">
        <v>0</v>
      </c>
      <c r="I18" s="625">
        <v>0</v>
      </c>
      <c r="J18" s="625">
        <v>0</v>
      </c>
      <c r="K18" s="624">
        <v>0</v>
      </c>
    </row>
    <row r="19" spans="1:11">
      <c r="A19" s="330">
        <v>10</v>
      </c>
      <c r="B19" s="307" t="s">
        <v>500</v>
      </c>
      <c r="C19" s="466">
        <v>182758425.08234373</v>
      </c>
      <c r="D19" s="466">
        <v>357197250.41390634</v>
      </c>
      <c r="E19" s="466">
        <v>539955675.49625003</v>
      </c>
      <c r="F19" s="466">
        <v>9276284.206093749</v>
      </c>
      <c r="G19" s="466">
        <v>3543766.436484375</v>
      </c>
      <c r="H19" s="466">
        <v>12820050.642578125</v>
      </c>
      <c r="I19" s="466">
        <v>28992336.206093751</v>
      </c>
      <c r="J19" s="466">
        <v>45609697.639609382</v>
      </c>
      <c r="K19" s="466">
        <v>74602033.845703125</v>
      </c>
    </row>
    <row r="20" spans="1:11">
      <c r="A20" s="330">
        <v>11</v>
      </c>
      <c r="B20" s="307" t="s">
        <v>501</v>
      </c>
      <c r="C20" s="466">
        <v>12942907.313593751</v>
      </c>
      <c r="D20" s="466">
        <v>2592641.4484374993</v>
      </c>
      <c r="E20" s="466">
        <v>15535548.762031253</v>
      </c>
      <c r="F20" s="466">
        <v>10493144.819687504</v>
      </c>
      <c r="G20" s="466">
        <v>0</v>
      </c>
      <c r="H20" s="466">
        <v>10493144.819687504</v>
      </c>
      <c r="I20" s="466">
        <v>10493144.819687504</v>
      </c>
      <c r="J20" s="466">
        <v>0</v>
      </c>
      <c r="K20" s="466">
        <v>10493144.819687504</v>
      </c>
    </row>
    <row r="21" spans="1:11" ht="13.5" thickBot="1">
      <c r="A21" s="221">
        <v>12</v>
      </c>
      <c r="B21" s="331" t="s">
        <v>502</v>
      </c>
      <c r="C21" s="466">
        <v>195701332.39593747</v>
      </c>
      <c r="D21" s="466">
        <v>359789891.86234385</v>
      </c>
      <c r="E21" s="466">
        <v>555491224.25828123</v>
      </c>
      <c r="F21" s="466">
        <v>19769429.025781251</v>
      </c>
      <c r="G21" s="466">
        <v>3543766.436484375</v>
      </c>
      <c r="H21" s="466">
        <v>23313195.462265629</v>
      </c>
      <c r="I21" s="466">
        <v>39485481.025781259</v>
      </c>
      <c r="J21" s="466">
        <v>45609697.639609382</v>
      </c>
      <c r="K21" s="466">
        <v>85095178.665390626</v>
      </c>
    </row>
    <row r="22" spans="1:11" ht="38.25" customHeight="1" thickBot="1">
      <c r="A22" s="318"/>
      <c r="B22" s="319"/>
      <c r="C22" s="319"/>
      <c r="D22" s="319"/>
      <c r="E22" s="319"/>
      <c r="F22" s="745" t="s">
        <v>503</v>
      </c>
      <c r="G22" s="746"/>
      <c r="H22" s="746"/>
      <c r="I22" s="745" t="s">
        <v>504</v>
      </c>
      <c r="J22" s="746"/>
      <c r="K22" s="747"/>
    </row>
    <row r="23" spans="1:11">
      <c r="A23" s="312">
        <v>13</v>
      </c>
      <c r="B23" s="309" t="s">
        <v>489</v>
      </c>
      <c r="C23" s="317"/>
      <c r="D23" s="317"/>
      <c r="E23" s="317"/>
      <c r="F23" s="662">
        <v>69352803.813120335</v>
      </c>
      <c r="G23" s="662">
        <v>215877159.72417209</v>
      </c>
      <c r="H23" s="662">
        <v>285229963.53729242</v>
      </c>
      <c r="I23" s="662">
        <v>49636751.813120335</v>
      </c>
      <c r="J23" s="662">
        <v>174687415.28667209</v>
      </c>
      <c r="K23" s="663">
        <v>224324167.09979242</v>
      </c>
    </row>
    <row r="24" spans="1:11" ht="13.5" thickBot="1">
      <c r="A24" s="313">
        <v>14</v>
      </c>
      <c r="B24" s="310" t="s">
        <v>505</v>
      </c>
      <c r="C24" s="332"/>
      <c r="D24" s="316"/>
      <c r="E24" s="473"/>
      <c r="F24" s="664">
        <v>51396216.192290641</v>
      </c>
      <c r="G24" s="664">
        <v>88105550.134376556</v>
      </c>
      <c r="H24" s="664">
        <v>139501766.32666719</v>
      </c>
      <c r="I24" s="664">
        <v>11543654.677427733</v>
      </c>
      <c r="J24" s="664">
        <v>14863840.634634767</v>
      </c>
      <c r="K24" s="665">
        <v>26407495.312062498</v>
      </c>
    </row>
    <row r="25" spans="1:11" ht="13.5" thickBot="1">
      <c r="A25" s="314">
        <v>15</v>
      </c>
      <c r="B25" s="311" t="s">
        <v>506</v>
      </c>
      <c r="C25" s="315"/>
      <c r="D25" s="315"/>
      <c r="E25" s="315"/>
      <c r="F25" s="626">
        <v>1.3493756729804394</v>
      </c>
      <c r="G25" s="626">
        <v>2.4502106779302917</v>
      </c>
      <c r="H25" s="626">
        <v>2.0446333480063457</v>
      </c>
      <c r="I25" s="626">
        <v>4.2999165515734976</v>
      </c>
      <c r="J25" s="626">
        <v>11.752508626850229</v>
      </c>
      <c r="K25" s="627">
        <v>8.494715778566281</v>
      </c>
    </row>
    <row r="28" spans="1:11" ht="38.25">
      <c r="B28" s="24" t="s">
        <v>550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90" zoomScaleNormal="90" workbookViewId="0">
      <pane xSplit="1" ySplit="5" topLeftCell="C6" activePane="bottomRight" state="frozen"/>
      <selection pane="topRight" activeCell="B1" sqref="B1"/>
      <selection pane="bottomLeft" activeCell="A5" sqref="A5"/>
      <selection pane="bottomRight" activeCell="C7" sqref="C7:N21"/>
    </sheetView>
  </sheetViews>
  <sheetFormatPr defaultColWidth="9.28515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28515625" style="13"/>
  </cols>
  <sheetData>
    <row r="1" spans="1:14">
      <c r="A1" s="5" t="s">
        <v>188</v>
      </c>
      <c r="B1" s="70" t="str">
        <f>Info!C2</f>
        <v>სს "ხალიკ ბანკი საქართველო"</v>
      </c>
    </row>
    <row r="2" spans="1:14" ht="14.25" customHeight="1">
      <c r="A2" s="70" t="s">
        <v>189</v>
      </c>
      <c r="B2" s="442">
        <f>'1. key ratios'!B2</f>
        <v>44926</v>
      </c>
    </row>
    <row r="3" spans="1:14" ht="14.25" customHeight="1"/>
    <row r="4" spans="1:14" ht="15.75" thickBot="1">
      <c r="A4" s="2" t="s">
        <v>417</v>
      </c>
      <c r="B4" s="95" t="s">
        <v>77</v>
      </c>
    </row>
    <row r="5" spans="1:14" s="26" customFormat="1" ht="12.75">
      <c r="A5" s="176"/>
      <c r="B5" s="177"/>
      <c r="C5" s="178" t="s">
        <v>0</v>
      </c>
      <c r="D5" s="178" t="s">
        <v>1</v>
      </c>
      <c r="E5" s="178" t="s">
        <v>2</v>
      </c>
      <c r="F5" s="178" t="s">
        <v>3</v>
      </c>
      <c r="G5" s="178" t="s">
        <v>4</v>
      </c>
      <c r="H5" s="178" t="s">
        <v>5</v>
      </c>
      <c r="I5" s="178" t="s">
        <v>237</v>
      </c>
      <c r="J5" s="178" t="s">
        <v>238</v>
      </c>
      <c r="K5" s="178" t="s">
        <v>239</v>
      </c>
      <c r="L5" s="178" t="s">
        <v>240</v>
      </c>
      <c r="M5" s="178" t="s">
        <v>241</v>
      </c>
      <c r="N5" s="179" t="s">
        <v>242</v>
      </c>
    </row>
    <row r="6" spans="1:14" ht="45">
      <c r="A6" s="168"/>
      <c r="B6" s="107"/>
      <c r="C6" s="108" t="s">
        <v>87</v>
      </c>
      <c r="D6" s="109" t="s">
        <v>76</v>
      </c>
      <c r="E6" s="110" t="s">
        <v>86</v>
      </c>
      <c r="F6" s="111">
        <v>0</v>
      </c>
      <c r="G6" s="111">
        <v>0.2</v>
      </c>
      <c r="H6" s="111">
        <v>0.35</v>
      </c>
      <c r="I6" s="111">
        <v>0.5</v>
      </c>
      <c r="J6" s="111">
        <v>0.75</v>
      </c>
      <c r="K6" s="111">
        <v>1</v>
      </c>
      <c r="L6" s="111">
        <v>1.5</v>
      </c>
      <c r="M6" s="111">
        <v>2.5</v>
      </c>
      <c r="N6" s="169" t="s">
        <v>77</v>
      </c>
    </row>
    <row r="7" spans="1:14">
      <c r="A7" s="170">
        <v>1</v>
      </c>
      <c r="B7" s="112" t="s">
        <v>78</v>
      </c>
      <c r="C7" s="282">
        <f>SUM(C8:C13)</f>
        <v>0</v>
      </c>
      <c r="D7" s="107"/>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1">
        <f>SUM(N8:N13)</f>
        <v>0</v>
      </c>
    </row>
    <row r="8" spans="1:14">
      <c r="A8" s="170">
        <v>1.1000000000000001</v>
      </c>
      <c r="B8" s="113" t="s">
        <v>79</v>
      </c>
      <c r="C8" s="283">
        <v>0</v>
      </c>
      <c r="D8" s="114">
        <v>0.02</v>
      </c>
      <c r="E8" s="285">
        <f>C8*D8</f>
        <v>0</v>
      </c>
      <c r="F8" s="283"/>
      <c r="G8" s="283"/>
      <c r="H8" s="283"/>
      <c r="I8" s="283"/>
      <c r="J8" s="283"/>
      <c r="K8" s="283">
        <f>E8</f>
        <v>0</v>
      </c>
      <c r="L8" s="283"/>
      <c r="M8" s="283"/>
      <c r="N8" s="171">
        <f>SUMPRODUCT($F$6:$M$6,F8:M8)</f>
        <v>0</v>
      </c>
    </row>
    <row r="9" spans="1:14">
      <c r="A9" s="170">
        <v>1.2</v>
      </c>
      <c r="B9" s="113" t="s">
        <v>80</v>
      </c>
      <c r="C9" s="283">
        <v>0</v>
      </c>
      <c r="D9" s="114">
        <v>0.05</v>
      </c>
      <c r="E9" s="285">
        <f>C9*D9</f>
        <v>0</v>
      </c>
      <c r="F9" s="283"/>
      <c r="G9" s="283"/>
      <c r="H9" s="283"/>
      <c r="I9" s="283"/>
      <c r="J9" s="283"/>
      <c r="K9" s="283"/>
      <c r="L9" s="283"/>
      <c r="M9" s="283"/>
      <c r="N9" s="171">
        <f t="shared" ref="N9:N12" si="1">SUMPRODUCT($F$6:$M$6,F9:M9)</f>
        <v>0</v>
      </c>
    </row>
    <row r="10" spans="1:14">
      <c r="A10" s="170">
        <v>1.3</v>
      </c>
      <c r="B10" s="113" t="s">
        <v>81</v>
      </c>
      <c r="C10" s="283">
        <v>0</v>
      </c>
      <c r="D10" s="114">
        <v>0.08</v>
      </c>
      <c r="E10" s="285">
        <f>C10*D10</f>
        <v>0</v>
      </c>
      <c r="F10" s="283"/>
      <c r="G10" s="283"/>
      <c r="H10" s="283"/>
      <c r="I10" s="283"/>
      <c r="J10" s="283"/>
      <c r="K10" s="283"/>
      <c r="L10" s="283"/>
      <c r="M10" s="283"/>
      <c r="N10" s="171">
        <f>SUMPRODUCT($F$6:$M$6,F10:M10)</f>
        <v>0</v>
      </c>
    </row>
    <row r="11" spans="1:14">
      <c r="A11" s="170">
        <v>1.4</v>
      </c>
      <c r="B11" s="113" t="s">
        <v>82</v>
      </c>
      <c r="C11" s="283">
        <v>0</v>
      </c>
      <c r="D11" s="114">
        <v>0.11</v>
      </c>
      <c r="E11" s="285">
        <f>C11*D11</f>
        <v>0</v>
      </c>
      <c r="F11" s="283"/>
      <c r="G11" s="283"/>
      <c r="H11" s="283"/>
      <c r="I11" s="283"/>
      <c r="J11" s="283"/>
      <c r="K11" s="283"/>
      <c r="L11" s="283"/>
      <c r="M11" s="283"/>
      <c r="N11" s="171">
        <f t="shared" si="1"/>
        <v>0</v>
      </c>
    </row>
    <row r="12" spans="1:14">
      <c r="A12" s="170">
        <v>1.5</v>
      </c>
      <c r="B12" s="113" t="s">
        <v>83</v>
      </c>
      <c r="C12" s="283">
        <v>0</v>
      </c>
      <c r="D12" s="114">
        <v>0.14000000000000001</v>
      </c>
      <c r="E12" s="285">
        <f>C12*D12</f>
        <v>0</v>
      </c>
      <c r="F12" s="283"/>
      <c r="G12" s="283"/>
      <c r="H12" s="283"/>
      <c r="I12" s="283"/>
      <c r="J12" s="283"/>
      <c r="K12" s="283"/>
      <c r="L12" s="283"/>
      <c r="M12" s="283"/>
      <c r="N12" s="171">
        <f t="shared" si="1"/>
        <v>0</v>
      </c>
    </row>
    <row r="13" spans="1:14">
      <c r="A13" s="170">
        <v>1.6</v>
      </c>
      <c r="B13" s="115" t="s">
        <v>84</v>
      </c>
      <c r="C13" s="283">
        <v>0</v>
      </c>
      <c r="D13" s="116"/>
      <c r="E13" s="283"/>
      <c r="F13" s="283"/>
      <c r="G13" s="283"/>
      <c r="H13" s="283"/>
      <c r="I13" s="283"/>
      <c r="J13" s="283"/>
      <c r="K13" s="283"/>
      <c r="L13" s="283"/>
      <c r="M13" s="283"/>
      <c r="N13" s="171">
        <f>SUMPRODUCT($F$6:$M$6,F13:M13)</f>
        <v>0</v>
      </c>
    </row>
    <row r="14" spans="1:14">
      <c r="A14" s="170">
        <v>2</v>
      </c>
      <c r="B14" s="117" t="s">
        <v>85</v>
      </c>
      <c r="C14" s="282">
        <f>SUM(C15:C20)</f>
        <v>0</v>
      </c>
      <c r="D14" s="107"/>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1">
        <f>SUM(N15:N20)</f>
        <v>0</v>
      </c>
    </row>
    <row r="15" spans="1:14">
      <c r="A15" s="170">
        <v>2.1</v>
      </c>
      <c r="B15" s="115" t="s">
        <v>79</v>
      </c>
      <c r="C15" s="283">
        <v>0</v>
      </c>
      <c r="D15" s="114">
        <v>5.0000000000000001E-3</v>
      </c>
      <c r="E15" s="285">
        <f>C15*D15</f>
        <v>0</v>
      </c>
      <c r="F15" s="283"/>
      <c r="G15" s="283"/>
      <c r="H15" s="283"/>
      <c r="I15" s="283"/>
      <c r="J15" s="283"/>
      <c r="K15" s="283"/>
      <c r="L15" s="283"/>
      <c r="M15" s="283"/>
      <c r="N15" s="171">
        <f>SUMPRODUCT($F$6:$M$6,F15:M15)</f>
        <v>0</v>
      </c>
    </row>
    <row r="16" spans="1:14">
      <c r="A16" s="170">
        <v>2.2000000000000002</v>
      </c>
      <c r="B16" s="115" t="s">
        <v>80</v>
      </c>
      <c r="C16" s="283">
        <v>0</v>
      </c>
      <c r="D16" s="114">
        <v>0.01</v>
      </c>
      <c r="E16" s="285">
        <f>C16*D16</f>
        <v>0</v>
      </c>
      <c r="F16" s="283"/>
      <c r="G16" s="283"/>
      <c r="H16" s="283"/>
      <c r="I16" s="283"/>
      <c r="J16" s="283"/>
      <c r="K16" s="283"/>
      <c r="L16" s="283"/>
      <c r="M16" s="283"/>
      <c r="N16" s="171">
        <f t="shared" ref="N16:N20" si="3">SUMPRODUCT($F$6:$M$6,F16:M16)</f>
        <v>0</v>
      </c>
    </row>
    <row r="17" spans="1:14">
      <c r="A17" s="170">
        <v>2.2999999999999998</v>
      </c>
      <c r="B17" s="115" t="s">
        <v>81</v>
      </c>
      <c r="C17" s="283">
        <v>0</v>
      </c>
      <c r="D17" s="114">
        <v>0.02</v>
      </c>
      <c r="E17" s="285">
        <f>C17*D17</f>
        <v>0</v>
      </c>
      <c r="F17" s="283"/>
      <c r="G17" s="283"/>
      <c r="H17" s="283"/>
      <c r="I17" s="283"/>
      <c r="J17" s="283"/>
      <c r="K17" s="283"/>
      <c r="L17" s="283"/>
      <c r="M17" s="283"/>
      <c r="N17" s="171">
        <f t="shared" si="3"/>
        <v>0</v>
      </c>
    </row>
    <row r="18" spans="1:14">
      <c r="A18" s="170">
        <v>2.4</v>
      </c>
      <c r="B18" s="115" t="s">
        <v>82</v>
      </c>
      <c r="C18" s="283">
        <v>0</v>
      </c>
      <c r="D18" s="114">
        <v>0.03</v>
      </c>
      <c r="E18" s="285">
        <f>C18*D18</f>
        <v>0</v>
      </c>
      <c r="F18" s="283"/>
      <c r="G18" s="283"/>
      <c r="H18" s="283"/>
      <c r="I18" s="283"/>
      <c r="J18" s="283"/>
      <c r="K18" s="283"/>
      <c r="L18" s="283"/>
      <c r="M18" s="283"/>
      <c r="N18" s="171">
        <f t="shared" si="3"/>
        <v>0</v>
      </c>
    </row>
    <row r="19" spans="1:14">
      <c r="A19" s="170">
        <v>2.5</v>
      </c>
      <c r="B19" s="115" t="s">
        <v>83</v>
      </c>
      <c r="C19" s="283">
        <v>0</v>
      </c>
      <c r="D19" s="114">
        <v>0.04</v>
      </c>
      <c r="E19" s="285">
        <f>C19*D19</f>
        <v>0</v>
      </c>
      <c r="F19" s="283"/>
      <c r="G19" s="283"/>
      <c r="H19" s="283"/>
      <c r="I19" s="283"/>
      <c r="J19" s="283"/>
      <c r="K19" s="283"/>
      <c r="L19" s="283"/>
      <c r="M19" s="283"/>
      <c r="N19" s="171">
        <f t="shared" si="3"/>
        <v>0</v>
      </c>
    </row>
    <row r="20" spans="1:14">
      <c r="A20" s="170">
        <v>2.6</v>
      </c>
      <c r="B20" s="115" t="s">
        <v>84</v>
      </c>
      <c r="C20" s="283">
        <v>0</v>
      </c>
      <c r="D20" s="116"/>
      <c r="E20" s="286"/>
      <c r="F20" s="283"/>
      <c r="G20" s="283"/>
      <c r="H20" s="283"/>
      <c r="I20" s="283"/>
      <c r="J20" s="283"/>
      <c r="K20" s="283"/>
      <c r="L20" s="283"/>
      <c r="M20" s="283"/>
      <c r="N20" s="171">
        <f t="shared" si="3"/>
        <v>0</v>
      </c>
    </row>
    <row r="21" spans="1:14" ht="15.75" thickBot="1">
      <c r="A21" s="172">
        <v>3</v>
      </c>
      <c r="B21" s="173" t="s">
        <v>68</v>
      </c>
      <c r="C21" s="284">
        <f>C14+C7</f>
        <v>0</v>
      </c>
      <c r="D21" s="174"/>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75">
        <f>N14+N7</f>
        <v>0</v>
      </c>
    </row>
    <row r="22" spans="1:14">
      <c r="E22" s="289"/>
      <c r="F22" s="289"/>
      <c r="G22" s="289"/>
      <c r="H22" s="289"/>
      <c r="I22" s="289"/>
      <c r="J22" s="289"/>
      <c r="K22" s="289"/>
      <c r="L22" s="289"/>
      <c r="M22" s="28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8" workbookViewId="0">
      <selection activeCell="C6" sqref="C6:C41"/>
    </sheetView>
  </sheetViews>
  <sheetFormatPr defaultRowHeight="15"/>
  <cols>
    <col min="1" max="1" width="11.42578125" customWidth="1"/>
    <col min="2" max="2" width="76.7109375" style="4" customWidth="1"/>
    <col min="3" max="3" width="22.7109375" customWidth="1"/>
  </cols>
  <sheetData>
    <row r="1" spans="1:3">
      <c r="A1" s="324" t="s">
        <v>188</v>
      </c>
      <c r="B1" t="str">
        <f>Info!C2</f>
        <v>სს "ხალიკ ბანკი საქართველო"</v>
      </c>
    </row>
    <row r="2" spans="1:3">
      <c r="A2" s="324" t="s">
        <v>189</v>
      </c>
      <c r="B2" s="442">
        <f>'1. key ratios'!B2</f>
        <v>44926</v>
      </c>
    </row>
    <row r="3" spans="1:3">
      <c r="A3" s="324"/>
      <c r="B3"/>
    </row>
    <row r="4" spans="1:3">
      <c r="A4" s="324" t="s">
        <v>595</v>
      </c>
      <c r="B4" t="s">
        <v>554</v>
      </c>
    </row>
    <row r="5" spans="1:3">
      <c r="A5" s="378"/>
      <c r="B5" s="378" t="s">
        <v>555</v>
      </c>
      <c r="C5" s="390"/>
    </row>
    <row r="6" spans="1:3">
      <c r="A6" s="379">
        <v>1</v>
      </c>
      <c r="B6" s="391" t="s">
        <v>607</v>
      </c>
      <c r="C6" s="392">
        <v>965788606.51999998</v>
      </c>
    </row>
    <row r="7" spans="1:3">
      <c r="A7" s="379">
        <v>2</v>
      </c>
      <c r="B7" s="391" t="s">
        <v>556</v>
      </c>
      <c r="C7" s="392">
        <v>-7046560</v>
      </c>
    </row>
    <row r="8" spans="1:3">
      <c r="A8" s="380">
        <v>3</v>
      </c>
      <c r="B8" s="393" t="s">
        <v>557</v>
      </c>
      <c r="C8" s="394">
        <f>C6+C7</f>
        <v>958742046.51999998</v>
      </c>
    </row>
    <row r="9" spans="1:3">
      <c r="A9" s="381"/>
      <c r="B9" s="381" t="s">
        <v>558</v>
      </c>
      <c r="C9" s="395"/>
    </row>
    <row r="10" spans="1:3">
      <c r="A10" s="382">
        <v>4</v>
      </c>
      <c r="B10" s="396" t="s">
        <v>559</v>
      </c>
      <c r="C10" s="392">
        <v>0</v>
      </c>
    </row>
    <row r="11" spans="1:3">
      <c r="A11" s="382">
        <v>5</v>
      </c>
      <c r="B11" s="397" t="s">
        <v>560</v>
      </c>
      <c r="C11" s="392">
        <v>0</v>
      </c>
    </row>
    <row r="12" spans="1:3">
      <c r="A12" s="382" t="s">
        <v>561</v>
      </c>
      <c r="B12" s="391" t="s">
        <v>562</v>
      </c>
      <c r="C12" s="394">
        <f>'15. CCR'!E21</f>
        <v>0</v>
      </c>
    </row>
    <row r="13" spans="1:3">
      <c r="A13" s="383">
        <v>6</v>
      </c>
      <c r="B13" s="398" t="s">
        <v>563</v>
      </c>
      <c r="C13" s="392">
        <v>0</v>
      </c>
    </row>
    <row r="14" spans="1:3">
      <c r="A14" s="383">
        <v>7</v>
      </c>
      <c r="B14" s="399" t="s">
        <v>564</v>
      </c>
      <c r="C14" s="392">
        <v>0</v>
      </c>
    </row>
    <row r="15" spans="1:3">
      <c r="A15" s="384">
        <v>8</v>
      </c>
      <c r="B15" s="391" t="s">
        <v>565</v>
      </c>
      <c r="C15" s="392">
        <v>0</v>
      </c>
    </row>
    <row r="16" spans="1:3" ht="24">
      <c r="A16" s="383">
        <v>9</v>
      </c>
      <c r="B16" s="399" t="s">
        <v>566</v>
      </c>
      <c r="C16" s="392">
        <v>0</v>
      </c>
    </row>
    <row r="17" spans="1:3">
      <c r="A17" s="383">
        <v>10</v>
      </c>
      <c r="B17" s="399" t="s">
        <v>567</v>
      </c>
      <c r="C17" s="392">
        <v>0</v>
      </c>
    </row>
    <row r="18" spans="1:3">
      <c r="A18" s="385">
        <v>11</v>
      </c>
      <c r="B18" s="400" t="s">
        <v>568</v>
      </c>
      <c r="C18" s="394">
        <f>SUM(C10:C17)</f>
        <v>0</v>
      </c>
    </row>
    <row r="19" spans="1:3">
      <c r="A19" s="381"/>
      <c r="B19" s="381" t="s">
        <v>569</v>
      </c>
      <c r="C19" s="401"/>
    </row>
    <row r="20" spans="1:3">
      <c r="A20" s="383">
        <v>12</v>
      </c>
      <c r="B20" s="396" t="s">
        <v>570</v>
      </c>
      <c r="C20" s="392">
        <v>0</v>
      </c>
    </row>
    <row r="21" spans="1:3">
      <c r="A21" s="383">
        <v>13</v>
      </c>
      <c r="B21" s="396" t="s">
        <v>571</v>
      </c>
      <c r="C21" s="392">
        <v>0</v>
      </c>
    </row>
    <row r="22" spans="1:3">
      <c r="A22" s="383">
        <v>14</v>
      </c>
      <c r="B22" s="396" t="s">
        <v>572</v>
      </c>
      <c r="C22" s="392">
        <v>0</v>
      </c>
    </row>
    <row r="23" spans="1:3" ht="24">
      <c r="A23" s="383" t="s">
        <v>573</v>
      </c>
      <c r="B23" s="396" t="s">
        <v>574</v>
      </c>
      <c r="C23" s="392">
        <v>0</v>
      </c>
    </row>
    <row r="24" spans="1:3">
      <c r="A24" s="383">
        <v>15</v>
      </c>
      <c r="B24" s="396" t="s">
        <v>575</v>
      </c>
      <c r="C24" s="392">
        <v>0</v>
      </c>
    </row>
    <row r="25" spans="1:3">
      <c r="A25" s="383" t="s">
        <v>576</v>
      </c>
      <c r="B25" s="391" t="s">
        <v>577</v>
      </c>
      <c r="C25" s="392">
        <v>0</v>
      </c>
    </row>
    <row r="26" spans="1:3">
      <c r="A26" s="385">
        <v>16</v>
      </c>
      <c r="B26" s="400" t="s">
        <v>578</v>
      </c>
      <c r="C26" s="394">
        <f>SUM(C20:C25)</f>
        <v>0</v>
      </c>
    </row>
    <row r="27" spans="1:3">
      <c r="A27" s="381"/>
      <c r="B27" s="381" t="s">
        <v>579</v>
      </c>
      <c r="C27" s="395"/>
    </row>
    <row r="28" spans="1:3">
      <c r="A28" s="382">
        <v>17</v>
      </c>
      <c r="B28" s="391" t="s">
        <v>580</v>
      </c>
      <c r="C28" s="392">
        <v>37359545.329999998</v>
      </c>
    </row>
    <row r="29" spans="1:3">
      <c r="A29" s="382">
        <v>18</v>
      </c>
      <c r="B29" s="391" t="s">
        <v>581</v>
      </c>
      <c r="C29" s="392">
        <v>-26296486.214999996</v>
      </c>
    </row>
    <row r="30" spans="1:3">
      <c r="A30" s="385">
        <v>19</v>
      </c>
      <c r="B30" s="400" t="s">
        <v>582</v>
      </c>
      <c r="C30" s="394">
        <f>C28+C29</f>
        <v>11063059.115000002</v>
      </c>
    </row>
    <row r="31" spans="1:3">
      <c r="A31" s="386"/>
      <c r="B31" s="381" t="s">
        <v>583</v>
      </c>
      <c r="C31" s="395"/>
    </row>
    <row r="32" spans="1:3">
      <c r="A32" s="382" t="s">
        <v>584</v>
      </c>
      <c r="B32" s="396" t="s">
        <v>585</v>
      </c>
      <c r="C32" s="392">
        <v>0</v>
      </c>
    </row>
    <row r="33" spans="1:3">
      <c r="A33" s="382" t="s">
        <v>586</v>
      </c>
      <c r="B33" s="397" t="s">
        <v>587</v>
      </c>
      <c r="C33" s="392">
        <v>0</v>
      </c>
    </row>
    <row r="34" spans="1:3">
      <c r="A34" s="381"/>
      <c r="B34" s="381" t="s">
        <v>588</v>
      </c>
      <c r="C34" s="395"/>
    </row>
    <row r="35" spans="1:3">
      <c r="A35" s="385">
        <v>20</v>
      </c>
      <c r="B35" s="400" t="s">
        <v>89</v>
      </c>
      <c r="C35" s="394">
        <f>'1. key ratios'!C9</f>
        <v>119720474</v>
      </c>
    </row>
    <row r="36" spans="1:3">
      <c r="A36" s="385">
        <v>21</v>
      </c>
      <c r="B36" s="400" t="s">
        <v>589</v>
      </c>
      <c r="C36" s="394">
        <f>C8+C18+C26+C30</f>
        <v>969805105.63499999</v>
      </c>
    </row>
    <row r="37" spans="1:3">
      <c r="A37" s="387"/>
      <c r="B37" s="387" t="s">
        <v>554</v>
      </c>
      <c r="C37" s="395"/>
    </row>
    <row r="38" spans="1:3">
      <c r="A38" s="385">
        <v>22</v>
      </c>
      <c r="B38" s="400" t="s">
        <v>554</v>
      </c>
      <c r="C38" s="628">
        <f>IFERROR(C35/C36,0)</f>
        <v>0.12344797248887501</v>
      </c>
    </row>
    <row r="39" spans="1:3">
      <c r="A39" s="387"/>
      <c r="B39" s="387" t="s">
        <v>590</v>
      </c>
      <c r="C39" s="395"/>
    </row>
    <row r="40" spans="1:3">
      <c r="A40" s="388" t="s">
        <v>591</v>
      </c>
      <c r="B40" s="396" t="s">
        <v>592</v>
      </c>
      <c r="C40" s="392">
        <v>0</v>
      </c>
    </row>
    <row r="41" spans="1:3">
      <c r="A41" s="389" t="s">
        <v>593</v>
      </c>
      <c r="B41" s="397" t="s">
        <v>594</v>
      </c>
      <c r="C41" s="392">
        <v>0</v>
      </c>
    </row>
    <row r="43" spans="1:3">
      <c r="B43" s="411"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20" activePane="bottomRight" state="frozen"/>
      <selection pane="topRight" activeCell="C1" sqref="C1"/>
      <selection pane="bottomLeft" activeCell="A7" sqref="A7"/>
      <selection pane="bottomRight" activeCell="C8" sqref="C8:G39"/>
    </sheetView>
  </sheetViews>
  <sheetFormatPr defaultRowHeight="15"/>
  <cols>
    <col min="1" max="1" width="9.85546875" style="324" bestFit="1" customWidth="1"/>
    <col min="2" max="2" width="82.7109375" style="24" customWidth="1"/>
    <col min="3" max="7" width="17.5703125" style="324" customWidth="1"/>
  </cols>
  <sheetData>
    <row r="1" spans="1:7">
      <c r="A1" s="324" t="s">
        <v>188</v>
      </c>
      <c r="B1" s="324" t="str">
        <f>Info!C2</f>
        <v>სს "ხალიკ ბანკი საქართველო"</v>
      </c>
    </row>
    <row r="2" spans="1:7">
      <c r="A2" s="324" t="s">
        <v>189</v>
      </c>
      <c r="B2" s="442">
        <f>'1. key ratios'!B2</f>
        <v>44926</v>
      </c>
    </row>
    <row r="3" spans="1:7">
      <c r="B3" s="442"/>
    </row>
    <row r="4" spans="1:7" ht="15.75" thickBot="1">
      <c r="A4" s="324" t="s">
        <v>657</v>
      </c>
      <c r="B4" s="443" t="s">
        <v>622</v>
      </c>
    </row>
    <row r="5" spans="1:7">
      <c r="A5" s="444"/>
      <c r="B5" s="445"/>
      <c r="C5" s="750" t="s">
        <v>623</v>
      </c>
      <c r="D5" s="750"/>
      <c r="E5" s="750"/>
      <c r="F5" s="750"/>
      <c r="G5" s="751" t="s">
        <v>624</v>
      </c>
    </row>
    <row r="6" spans="1:7">
      <c r="A6" s="446"/>
      <c r="B6" s="447"/>
      <c r="C6" s="448" t="s">
        <v>625</v>
      </c>
      <c r="D6" s="449" t="s">
        <v>626</v>
      </c>
      <c r="E6" s="449" t="s">
        <v>627</v>
      </c>
      <c r="F6" s="449" t="s">
        <v>628</v>
      </c>
      <c r="G6" s="752"/>
    </row>
    <row r="7" spans="1:7">
      <c r="A7" s="450"/>
      <c r="B7" s="451" t="s">
        <v>629</v>
      </c>
      <c r="C7" s="452"/>
      <c r="D7" s="452"/>
      <c r="E7" s="452"/>
      <c r="F7" s="452"/>
      <c r="G7" s="453"/>
    </row>
    <row r="8" spans="1:7">
      <c r="A8" s="454">
        <v>1</v>
      </c>
      <c r="B8" s="455" t="s">
        <v>630</v>
      </c>
      <c r="C8" s="456">
        <v>119720474</v>
      </c>
      <c r="D8" s="456">
        <v>0</v>
      </c>
      <c r="E8" s="456">
        <v>0</v>
      </c>
      <c r="F8" s="456">
        <v>247166869.43852001</v>
      </c>
      <c r="G8" s="456">
        <v>366887343.43852001</v>
      </c>
    </row>
    <row r="9" spans="1:7">
      <c r="A9" s="454">
        <v>2</v>
      </c>
      <c r="B9" s="457" t="s">
        <v>88</v>
      </c>
      <c r="C9" s="456">
        <v>119720474</v>
      </c>
      <c r="D9" s="456">
        <v>0</v>
      </c>
      <c r="E9" s="456">
        <v>0</v>
      </c>
      <c r="F9" s="456">
        <v>27020000</v>
      </c>
      <c r="G9" s="456">
        <v>146740474</v>
      </c>
    </row>
    <row r="10" spans="1:7">
      <c r="A10" s="454">
        <v>3</v>
      </c>
      <c r="B10" s="457" t="s">
        <v>631</v>
      </c>
      <c r="C10" s="458"/>
      <c r="D10" s="458"/>
      <c r="E10" s="458"/>
      <c r="F10" s="456">
        <v>220146869.43852001</v>
      </c>
      <c r="G10" s="456">
        <v>220146869.43852001</v>
      </c>
    </row>
    <row r="11" spans="1:7" ht="26.25">
      <c r="A11" s="454">
        <v>4</v>
      </c>
      <c r="B11" s="455" t="s">
        <v>632</v>
      </c>
      <c r="C11" s="456">
        <v>29382565.289999999</v>
      </c>
      <c r="D11" s="456">
        <v>23905552.579999998</v>
      </c>
      <c r="E11" s="456">
        <v>11624194.990000002</v>
      </c>
      <c r="F11" s="456">
        <v>5673218.7800000003</v>
      </c>
      <c r="G11" s="456">
        <v>58786803.440499991</v>
      </c>
    </row>
    <row r="12" spans="1:7">
      <c r="A12" s="454">
        <v>5</v>
      </c>
      <c r="B12" s="457" t="s">
        <v>633</v>
      </c>
      <c r="C12" s="456">
        <v>20076986.34</v>
      </c>
      <c r="D12" s="456">
        <v>17814267.07</v>
      </c>
      <c r="E12" s="456">
        <v>10027895.180000002</v>
      </c>
      <c r="F12" s="456">
        <v>4289823.9000000004</v>
      </c>
      <c r="G12" s="456">
        <v>49598523.865499996</v>
      </c>
    </row>
    <row r="13" spans="1:7">
      <c r="A13" s="454">
        <v>6</v>
      </c>
      <c r="B13" s="457" t="s">
        <v>634</v>
      </c>
      <c r="C13" s="456">
        <v>9305578.9499999993</v>
      </c>
      <c r="D13" s="456">
        <v>6091285.5099999998</v>
      </c>
      <c r="E13" s="456">
        <v>1596299.81</v>
      </c>
      <c r="F13" s="456">
        <v>1383394.88</v>
      </c>
      <c r="G13" s="456">
        <v>9188279.5749999993</v>
      </c>
    </row>
    <row r="14" spans="1:7">
      <c r="A14" s="454">
        <v>7</v>
      </c>
      <c r="B14" s="455" t="s">
        <v>635</v>
      </c>
      <c r="C14" s="456">
        <v>191284625.55000001</v>
      </c>
      <c r="D14" s="456">
        <v>141133957.75</v>
      </c>
      <c r="E14" s="456">
        <v>141838442.84999999</v>
      </c>
      <c r="F14" s="456">
        <v>5893101.9600000009</v>
      </c>
      <c r="G14" s="456">
        <v>159962756.88</v>
      </c>
    </row>
    <row r="15" spans="1:7" ht="51.75">
      <c r="A15" s="454">
        <v>8</v>
      </c>
      <c r="B15" s="457" t="s">
        <v>636</v>
      </c>
      <c r="C15" s="456">
        <v>167190828.21000001</v>
      </c>
      <c r="D15" s="456">
        <v>5634887.75</v>
      </c>
      <c r="E15" s="456">
        <v>1890295.8400000003</v>
      </c>
      <c r="F15" s="456">
        <v>5892981.9600000009</v>
      </c>
      <c r="G15" s="456">
        <v>90304496.879999995</v>
      </c>
    </row>
    <row r="16" spans="1:7" ht="26.25">
      <c r="A16" s="454">
        <v>9</v>
      </c>
      <c r="B16" s="457" t="s">
        <v>637</v>
      </c>
      <c r="C16" s="456">
        <v>24093797.34</v>
      </c>
      <c r="D16" s="456">
        <v>135499070</v>
      </c>
      <c r="E16" s="456">
        <v>139948147.00999999</v>
      </c>
      <c r="F16" s="456">
        <v>120</v>
      </c>
      <c r="G16" s="456">
        <v>69658260</v>
      </c>
    </row>
    <row r="17" spans="1:7">
      <c r="A17" s="454">
        <v>10</v>
      </c>
      <c r="B17" s="455" t="s">
        <v>638</v>
      </c>
      <c r="C17" s="456">
        <v>0</v>
      </c>
      <c r="D17" s="456">
        <v>0</v>
      </c>
      <c r="E17" s="456">
        <v>0</v>
      </c>
      <c r="F17" s="456">
        <v>0</v>
      </c>
      <c r="G17" s="456">
        <v>0</v>
      </c>
    </row>
    <row r="18" spans="1:7">
      <c r="A18" s="454">
        <v>11</v>
      </c>
      <c r="B18" s="455" t="s">
        <v>95</v>
      </c>
      <c r="C18" s="456">
        <v>0</v>
      </c>
      <c r="D18" s="456">
        <v>5694011.678563104</v>
      </c>
      <c r="E18" s="456">
        <v>19468243.721979499</v>
      </c>
      <c r="F18" s="456">
        <v>16163986.809457393</v>
      </c>
      <c r="G18" s="456">
        <v>0</v>
      </c>
    </row>
    <row r="19" spans="1:7">
      <c r="A19" s="454">
        <v>12</v>
      </c>
      <c r="B19" s="457" t="s">
        <v>639</v>
      </c>
      <c r="C19" s="458"/>
      <c r="D19" s="456">
        <v>0</v>
      </c>
      <c r="E19" s="456">
        <v>0</v>
      </c>
      <c r="F19" s="456">
        <v>0</v>
      </c>
      <c r="G19" s="456">
        <v>0</v>
      </c>
    </row>
    <row r="20" spans="1:7" ht="26.25">
      <c r="A20" s="454">
        <v>13</v>
      </c>
      <c r="B20" s="457" t="s">
        <v>640</v>
      </c>
      <c r="C20" s="456">
        <v>0</v>
      </c>
      <c r="D20" s="456">
        <v>5694011.678563104</v>
      </c>
      <c r="E20" s="456">
        <v>19468243.721979499</v>
      </c>
      <c r="F20" s="456">
        <v>16163986.809457393</v>
      </c>
      <c r="G20" s="456">
        <v>0</v>
      </c>
    </row>
    <row r="21" spans="1:7">
      <c r="A21" s="459">
        <v>14</v>
      </c>
      <c r="B21" s="460" t="s">
        <v>641</v>
      </c>
      <c r="C21" s="458"/>
      <c r="D21" s="458"/>
      <c r="E21" s="458"/>
      <c r="F21" s="458"/>
      <c r="G21" s="461">
        <f>SUM(G8,G11,G14,G17,G18)</f>
        <v>585636903.75901997</v>
      </c>
    </row>
    <row r="22" spans="1:7">
      <c r="A22" s="462"/>
      <c r="B22" s="478" t="s">
        <v>642</v>
      </c>
      <c r="C22" s="463"/>
      <c r="D22" s="464"/>
      <c r="E22" s="463"/>
      <c r="F22" s="463"/>
      <c r="G22" s="465"/>
    </row>
    <row r="23" spans="1:7">
      <c r="A23" s="454">
        <v>15</v>
      </c>
      <c r="B23" s="455" t="s">
        <v>489</v>
      </c>
      <c r="C23" s="456">
        <v>277313976.88999999</v>
      </c>
      <c r="D23" s="456">
        <v>0</v>
      </c>
      <c r="E23" s="456">
        <v>0</v>
      </c>
      <c r="F23" s="456">
        <v>724645.62</v>
      </c>
      <c r="G23" s="456">
        <v>2905070.4080000003</v>
      </c>
    </row>
    <row r="24" spans="1:7">
      <c r="A24" s="454">
        <v>16</v>
      </c>
      <c r="B24" s="455" t="s">
        <v>643</v>
      </c>
      <c r="C24" s="456">
        <v>417865.3</v>
      </c>
      <c r="D24" s="456">
        <v>81325131.209501117</v>
      </c>
      <c r="E24" s="456">
        <v>55802486.251599938</v>
      </c>
      <c r="F24" s="456">
        <v>369754946.3009997</v>
      </c>
      <c r="G24" s="456">
        <v>379224805.41769028</v>
      </c>
    </row>
    <row r="25" spans="1:7" ht="26.25">
      <c r="A25" s="454">
        <v>17</v>
      </c>
      <c r="B25" s="457" t="s">
        <v>644</v>
      </c>
      <c r="C25" s="456">
        <v>0</v>
      </c>
      <c r="D25" s="456">
        <v>0</v>
      </c>
      <c r="E25" s="456">
        <v>0</v>
      </c>
      <c r="F25" s="456">
        <v>0</v>
      </c>
      <c r="G25" s="456">
        <v>0</v>
      </c>
    </row>
    <row r="26" spans="1:7" ht="39">
      <c r="A26" s="454">
        <v>18</v>
      </c>
      <c r="B26" s="457" t="s">
        <v>645</v>
      </c>
      <c r="C26" s="456" vm="3">
        <v>417865.3</v>
      </c>
      <c r="D26" s="456">
        <v>12190974.283799998</v>
      </c>
      <c r="E26" s="456">
        <v>15370291.1834</v>
      </c>
      <c r="F26" s="456">
        <v>3823023.5707999999</v>
      </c>
      <c r="G26" s="456">
        <v>13399495.10007</v>
      </c>
    </row>
    <row r="27" spans="1:7">
      <c r="A27" s="454">
        <v>19</v>
      </c>
      <c r="B27" s="457" t="s">
        <v>646</v>
      </c>
      <c r="C27" s="456">
        <v>0</v>
      </c>
      <c r="D27" s="456">
        <v>55397493.145901158</v>
      </c>
      <c r="E27" s="456">
        <v>30341739.472999956</v>
      </c>
      <c r="F27" s="456">
        <v>195872815.588</v>
      </c>
      <c r="G27" s="456">
        <v>209361509.55925056</v>
      </c>
    </row>
    <row r="28" spans="1:7">
      <c r="A28" s="454">
        <v>20</v>
      </c>
      <c r="B28" s="467" t="s">
        <v>647</v>
      </c>
      <c r="C28" s="456">
        <v>0</v>
      </c>
      <c r="D28" s="456">
        <v>0</v>
      </c>
      <c r="E28" s="456">
        <v>0</v>
      </c>
      <c r="F28" s="456">
        <v>0</v>
      </c>
      <c r="G28" s="456">
        <v>0</v>
      </c>
    </row>
    <row r="29" spans="1:7">
      <c r="A29" s="454">
        <v>21</v>
      </c>
      <c r="B29" s="457" t="s">
        <v>648</v>
      </c>
      <c r="C29" s="456">
        <v>0</v>
      </c>
      <c r="D29" s="456">
        <v>13736663.779799966</v>
      </c>
      <c r="E29" s="456">
        <v>10090455.595199984</v>
      </c>
      <c r="F29" s="456">
        <v>169226657.1421997</v>
      </c>
      <c r="G29" s="456">
        <v>155756218.25836971</v>
      </c>
    </row>
    <row r="30" spans="1:7">
      <c r="A30" s="454">
        <v>22</v>
      </c>
      <c r="B30" s="467" t="s">
        <v>647</v>
      </c>
      <c r="C30" s="456">
        <v>0</v>
      </c>
      <c r="D30" s="456">
        <v>0</v>
      </c>
      <c r="E30" s="456">
        <v>0</v>
      </c>
      <c r="F30" s="456">
        <v>0</v>
      </c>
      <c r="G30" s="456">
        <v>0</v>
      </c>
    </row>
    <row r="31" spans="1:7" ht="26.25">
      <c r="A31" s="454">
        <v>23</v>
      </c>
      <c r="B31" s="457" t="s">
        <v>649</v>
      </c>
      <c r="C31" s="456">
        <v>0</v>
      </c>
      <c r="D31" s="456">
        <v>0</v>
      </c>
      <c r="E31" s="456">
        <v>0</v>
      </c>
      <c r="F31" s="456">
        <v>832450</v>
      </c>
      <c r="G31" s="456">
        <v>707582.5</v>
      </c>
    </row>
    <row r="32" spans="1:7">
      <c r="A32" s="454">
        <v>24</v>
      </c>
      <c r="B32" s="455" t="s">
        <v>650</v>
      </c>
      <c r="C32" s="456">
        <v>0</v>
      </c>
      <c r="D32" s="456">
        <v>0</v>
      </c>
      <c r="E32" s="456">
        <v>0</v>
      </c>
      <c r="F32" s="456">
        <v>0</v>
      </c>
      <c r="G32" s="456">
        <v>0</v>
      </c>
    </row>
    <row r="33" spans="1:7">
      <c r="A33" s="454">
        <v>25</v>
      </c>
      <c r="B33" s="455" t="s">
        <v>165</v>
      </c>
      <c r="C33" s="456">
        <f>SUM(C34:C35)</f>
        <v>27677048.0199994</v>
      </c>
      <c r="D33" s="456">
        <f>SUM(D34:D35)</f>
        <v>32039884.676899724</v>
      </c>
      <c r="E33" s="456">
        <f>SUM(E34:E35)</f>
        <v>20517990.623000197</v>
      </c>
      <c r="F33" s="456">
        <f>SUM(F34:F35)</f>
        <v>84396681.837999776</v>
      </c>
      <c r="G33" s="456">
        <f>SUM(G34:G35)</f>
        <v>138352667.50794911</v>
      </c>
    </row>
    <row r="34" spans="1:7">
      <c r="A34" s="454">
        <v>26</v>
      </c>
      <c r="B34" s="457" t="s">
        <v>651</v>
      </c>
      <c r="C34" s="458"/>
      <c r="D34" s="456">
        <v>0</v>
      </c>
      <c r="E34" s="456">
        <v>0</v>
      </c>
      <c r="F34" s="456">
        <v>0</v>
      </c>
      <c r="G34" s="456">
        <v>0</v>
      </c>
    </row>
    <row r="35" spans="1:7">
      <c r="A35" s="454">
        <v>27</v>
      </c>
      <c r="B35" s="457" t="s">
        <v>652</v>
      </c>
      <c r="C35" s="456">
        <v>27677048.0199994</v>
      </c>
      <c r="D35" s="456">
        <v>32039884.676899724</v>
      </c>
      <c r="E35" s="456">
        <v>20517990.623000197</v>
      </c>
      <c r="F35" s="456">
        <v>84396681.837999776</v>
      </c>
      <c r="G35" s="456">
        <v>138352667.50794911</v>
      </c>
    </row>
    <row r="36" spans="1:7">
      <c r="A36" s="454">
        <v>28</v>
      </c>
      <c r="B36" s="455" t="s">
        <v>653</v>
      </c>
      <c r="C36" s="456">
        <v>26832464</v>
      </c>
      <c r="D36" s="456">
        <v>8713096.3899999987</v>
      </c>
      <c r="E36" s="456">
        <v>509619.82999999996</v>
      </c>
      <c r="F36" s="456">
        <v>1097121.55</v>
      </c>
      <c r="G36" s="456">
        <v>2387557.0870000003</v>
      </c>
    </row>
    <row r="37" spans="1:7">
      <c r="A37" s="459">
        <v>29</v>
      </c>
      <c r="B37" s="460" t="s">
        <v>654</v>
      </c>
      <c r="C37" s="458"/>
      <c r="D37" s="458"/>
      <c r="E37" s="458"/>
      <c r="F37" s="458"/>
      <c r="G37" s="461">
        <f>SUM(G23:G24,G32:G33,G36)</f>
        <v>522870100.4206394</v>
      </c>
    </row>
    <row r="38" spans="1:7">
      <c r="A38" s="450"/>
      <c r="B38" s="468"/>
      <c r="C38" s="469"/>
      <c r="D38" s="469"/>
      <c r="E38" s="469"/>
      <c r="F38" s="469"/>
      <c r="G38" s="470"/>
    </row>
    <row r="39" spans="1:7" ht="15.75" thickBot="1">
      <c r="A39" s="471">
        <v>30</v>
      </c>
      <c r="B39" s="472" t="s">
        <v>622</v>
      </c>
      <c r="C39" s="332"/>
      <c r="D39" s="316"/>
      <c r="E39" s="316"/>
      <c r="F39" s="473"/>
      <c r="G39" s="474">
        <f>IFERROR(G21/G37,0)</f>
        <v>1.1200428238063065</v>
      </c>
    </row>
    <row r="42" spans="1:7" ht="39">
      <c r="B42" s="24"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Normal="100" workbookViewId="0">
      <pane xSplit="1" ySplit="5" topLeftCell="B42" activePane="bottomRight" state="frozen"/>
      <selection pane="topRight" activeCell="B1" sqref="B1"/>
      <selection pane="bottomLeft" activeCell="A6" sqref="A6"/>
      <selection pane="bottomRight" activeCell="D47" sqref="D47"/>
    </sheetView>
  </sheetViews>
  <sheetFormatPr defaultRowHeight="15.75"/>
  <cols>
    <col min="1" max="1" width="9.5703125" style="20" bestFit="1" customWidth="1"/>
    <col min="2" max="2" width="88.28515625" style="17" customWidth="1"/>
    <col min="3" max="3" width="12.7109375" style="17" customWidth="1"/>
    <col min="4" max="7" width="12.7109375" style="2" customWidth="1"/>
    <col min="8" max="8" width="10" customWidth="1"/>
    <col min="9" max="13" width="6.7109375" customWidth="1"/>
  </cols>
  <sheetData>
    <row r="1" spans="1:12">
      <c r="A1" s="18" t="s">
        <v>188</v>
      </c>
      <c r="B1" s="410" t="str">
        <f>Info!C2</f>
        <v>სს "ხალიკ ბანკი საქართველო"</v>
      </c>
    </row>
    <row r="2" spans="1:12">
      <c r="A2" s="18" t="s">
        <v>189</v>
      </c>
      <c r="B2" s="430">
        <v>44926</v>
      </c>
      <c r="C2" s="30"/>
      <c r="D2" s="19"/>
      <c r="E2" s="19"/>
      <c r="F2" s="19"/>
      <c r="G2" s="19"/>
      <c r="H2" s="1"/>
    </row>
    <row r="3" spans="1:12">
      <c r="A3" s="18"/>
      <c r="C3" s="30"/>
      <c r="D3" s="19"/>
      <c r="E3" s="19"/>
      <c r="F3" s="19"/>
      <c r="G3" s="19"/>
      <c r="H3" s="1"/>
    </row>
    <row r="4" spans="1:12" ht="16.5" thickBot="1">
      <c r="A4" s="71" t="s">
        <v>404</v>
      </c>
      <c r="B4" s="210" t="s">
        <v>223</v>
      </c>
      <c r="C4" s="211"/>
      <c r="D4" s="212"/>
      <c r="E4" s="212"/>
      <c r="F4" s="212"/>
      <c r="G4" s="212"/>
      <c r="H4" s="1"/>
    </row>
    <row r="5" spans="1:12" ht="15">
      <c r="A5" s="302" t="s">
        <v>26</v>
      </c>
      <c r="B5" s="303"/>
      <c r="C5" s="431" t="str">
        <f>INT((MONTH($B$2))/3)&amp;"Q"&amp;"-"&amp;YEAR($B$2)</f>
        <v>4Q-2022</v>
      </c>
      <c r="D5" s="431" t="str">
        <f>IF(INT(MONTH($B$2))=3, "4"&amp;"Q"&amp;"-"&amp;YEAR($B$2)-1, IF(INT(MONTH($B$2))=6, "1"&amp;"Q"&amp;"-"&amp;YEAR($B$2), IF(INT(MONTH($B$2))=9, "2"&amp;"Q"&amp;"-"&amp;YEAR($B$2),IF(INT(MONTH($B$2))=12, "3"&amp;"Q"&amp;"-"&amp;YEAR($B$2), 0))))</f>
        <v>3Q-2022</v>
      </c>
      <c r="E5" s="431" t="str">
        <f>IF(INT(MONTH($B$2))=3, "3"&amp;"Q"&amp;"-"&amp;YEAR($B$2)-1, IF(INT(MONTH($B$2))=6, "4"&amp;"Q"&amp;"-"&amp;YEAR($B$2)-1, IF(INT(MONTH($B$2))=9, "1"&amp;"Q"&amp;"-"&amp;YEAR($B$2),IF(INT(MONTH($B$2))=12, "2"&amp;"Q"&amp;"-"&amp;YEAR($B$2), 0))))</f>
        <v>2Q-2022</v>
      </c>
      <c r="F5" s="431" t="str">
        <f>IF(INT(MONTH($B$2))=3, "2"&amp;"Q"&amp;"-"&amp;YEAR($B$2)-1, IF(INT(MONTH($B$2))=6, "3"&amp;"Q"&amp;"-"&amp;YEAR($B$2)-1, IF(INT(MONTH($B$2))=9, "4"&amp;"Q"&amp;"-"&amp;YEAR($B$2)-1,IF(INT(MONTH($B$2))=12, "1"&amp;"Q"&amp;"-"&amp;YEAR($B$2), 0))))</f>
        <v>1Q-2022</v>
      </c>
      <c r="G5" s="432" t="str">
        <f>IF(INT(MONTH($B$2))=3, "1"&amp;"Q"&amp;"-"&amp;YEAR($B$2)-1, IF(INT(MONTH($B$2))=6, "2"&amp;"Q"&amp;"-"&amp;YEAR($B$2)-1, IF(INT(MONTH($B$2))=9, "3"&amp;"Q"&amp;"-"&amp;YEAR($B$2)-1,IF(INT(MONTH($B$2))=12, "4"&amp;"Q"&amp;"-"&amp;YEAR($B$2)-1, 0))))</f>
        <v>4Q-2021</v>
      </c>
    </row>
    <row r="6" spans="1:12" ht="15">
      <c r="A6" s="433"/>
      <c r="B6" s="434" t="s">
        <v>186</v>
      </c>
      <c r="C6" s="304"/>
      <c r="D6" s="304"/>
      <c r="E6" s="304"/>
      <c r="F6" s="304"/>
      <c r="G6" s="305"/>
    </row>
    <row r="7" spans="1:12" ht="15">
      <c r="A7" s="433"/>
      <c r="B7" s="435" t="s">
        <v>190</v>
      </c>
      <c r="C7" s="304"/>
      <c r="D7" s="304"/>
      <c r="E7" s="304"/>
      <c r="F7" s="304"/>
      <c r="G7" s="305"/>
    </row>
    <row r="8" spans="1:12" ht="15">
      <c r="A8" s="415">
        <v>1</v>
      </c>
      <c r="B8" s="416" t="s">
        <v>23</v>
      </c>
      <c r="C8" s="436">
        <v>119720474</v>
      </c>
      <c r="D8" s="436">
        <v>119619277</v>
      </c>
      <c r="E8" s="436">
        <v>114457601</v>
      </c>
      <c r="F8" s="436">
        <v>114273683.11</v>
      </c>
      <c r="G8" s="642">
        <v>110553165</v>
      </c>
      <c r="H8" s="640"/>
      <c r="I8" s="640"/>
      <c r="J8" s="640"/>
      <c r="K8" s="640"/>
      <c r="L8" s="640"/>
    </row>
    <row r="9" spans="1:12" ht="15">
      <c r="A9" s="415">
        <v>2</v>
      </c>
      <c r="B9" s="416" t="s">
        <v>89</v>
      </c>
      <c r="C9" s="436">
        <v>119720474</v>
      </c>
      <c r="D9" s="436">
        <v>119619277</v>
      </c>
      <c r="E9" s="436">
        <v>114457601</v>
      </c>
      <c r="F9" s="436">
        <v>114273683.11</v>
      </c>
      <c r="G9" s="642">
        <v>110553165</v>
      </c>
      <c r="H9" s="640"/>
      <c r="I9" s="640"/>
      <c r="J9" s="640"/>
      <c r="K9" s="640"/>
      <c r="L9" s="640"/>
    </row>
    <row r="10" spans="1:12" ht="15">
      <c r="A10" s="415">
        <v>3</v>
      </c>
      <c r="B10" s="416" t="s">
        <v>88</v>
      </c>
      <c r="C10" s="436">
        <v>157190722.72</v>
      </c>
      <c r="D10" s="436">
        <v>157844186.92000002</v>
      </c>
      <c r="E10" s="436">
        <v>153879790.56</v>
      </c>
      <c r="F10" s="436">
        <v>156185751.75633252</v>
      </c>
      <c r="G10" s="642">
        <v>152498908.23152125</v>
      </c>
      <c r="H10" s="640"/>
      <c r="I10" s="640"/>
      <c r="J10" s="640"/>
      <c r="K10" s="640"/>
      <c r="L10" s="640"/>
    </row>
    <row r="11" spans="1:12" ht="15">
      <c r="A11" s="415">
        <v>4</v>
      </c>
      <c r="B11" s="416" t="s">
        <v>613</v>
      </c>
      <c r="C11" s="436">
        <v>62394424.10066653</v>
      </c>
      <c r="D11" s="436">
        <v>66714681.570645191</v>
      </c>
      <c r="E11" s="436">
        <v>60315975.857173987</v>
      </c>
      <c r="F11" s="436">
        <v>63291119.264022753</v>
      </c>
      <c r="G11" s="642">
        <v>58157043.430187099</v>
      </c>
      <c r="H11" s="640"/>
      <c r="I11" s="640"/>
      <c r="J11" s="640"/>
      <c r="K11" s="640"/>
      <c r="L11" s="640"/>
    </row>
    <row r="12" spans="1:12" ht="15">
      <c r="A12" s="415">
        <v>5</v>
      </c>
      <c r="B12" s="416" t="s">
        <v>614</v>
      </c>
      <c r="C12" s="436">
        <v>83219398.220006332</v>
      </c>
      <c r="D12" s="436">
        <v>88978404.580899194</v>
      </c>
      <c r="E12" s="436">
        <v>80449290.444606692</v>
      </c>
      <c r="F12" s="436">
        <v>84419405.606022686</v>
      </c>
      <c r="G12" s="642">
        <v>77574442.177130118</v>
      </c>
      <c r="H12" s="640"/>
      <c r="I12" s="640"/>
      <c r="J12" s="640"/>
      <c r="K12" s="640"/>
      <c r="L12" s="640"/>
    </row>
    <row r="13" spans="1:12" ht="15">
      <c r="A13" s="415">
        <v>6</v>
      </c>
      <c r="B13" s="416" t="s">
        <v>615</v>
      </c>
      <c r="C13" s="436">
        <v>118186973.40313686</v>
      </c>
      <c r="D13" s="436">
        <v>126303914.61367115</v>
      </c>
      <c r="E13" s="436">
        <v>114090229.60220805</v>
      </c>
      <c r="F13" s="436">
        <v>119779500.66489604</v>
      </c>
      <c r="G13" s="642">
        <v>120401661.87184264</v>
      </c>
      <c r="H13" s="640"/>
      <c r="I13" s="640"/>
      <c r="J13" s="640"/>
      <c r="K13" s="640"/>
      <c r="L13" s="640"/>
    </row>
    <row r="14" spans="1:12" ht="15">
      <c r="A14" s="433"/>
      <c r="B14" s="434" t="s">
        <v>617</v>
      </c>
      <c r="C14" s="304"/>
      <c r="D14" s="304"/>
      <c r="E14" s="304"/>
      <c r="F14" s="304"/>
      <c r="G14" s="305"/>
      <c r="H14" s="640"/>
      <c r="I14" s="640"/>
      <c r="J14" s="640"/>
      <c r="K14" s="640"/>
      <c r="L14" s="640"/>
    </row>
    <row r="15" spans="1:12" ht="15" customHeight="1">
      <c r="A15" s="415">
        <v>7</v>
      </c>
      <c r="B15" s="416" t="s">
        <v>616</v>
      </c>
      <c r="C15" s="436">
        <v>924978359.81925428</v>
      </c>
      <c r="D15" s="436">
        <v>1004061992.5786666</v>
      </c>
      <c r="E15" s="436">
        <v>894636175.53499377</v>
      </c>
      <c r="F15" s="436">
        <v>928800731.45242</v>
      </c>
      <c r="G15" s="642">
        <v>931551037.7115792</v>
      </c>
      <c r="H15" s="640"/>
      <c r="I15" s="640"/>
      <c r="J15" s="640"/>
      <c r="K15" s="640"/>
      <c r="L15" s="640"/>
    </row>
    <row r="16" spans="1:12" ht="15">
      <c r="A16" s="433"/>
      <c r="B16" s="434" t="s">
        <v>621</v>
      </c>
      <c r="C16" s="304"/>
      <c r="D16" s="304"/>
      <c r="E16" s="304"/>
      <c r="F16" s="304"/>
      <c r="G16" s="305"/>
      <c r="H16" s="640"/>
      <c r="I16" s="640"/>
      <c r="J16" s="640"/>
      <c r="K16" s="640"/>
      <c r="L16" s="640"/>
    </row>
    <row r="17" spans="1:12" s="3" customFormat="1" ht="15">
      <c r="A17" s="415"/>
      <c r="B17" s="435" t="s">
        <v>602</v>
      </c>
      <c r="C17" s="304"/>
      <c r="D17" s="304"/>
      <c r="E17" s="304"/>
      <c r="F17" s="304"/>
      <c r="G17" s="305"/>
      <c r="H17" s="640"/>
      <c r="I17" s="640"/>
      <c r="J17" s="640"/>
      <c r="K17" s="640"/>
      <c r="L17" s="640"/>
    </row>
    <row r="18" spans="1:12" ht="15">
      <c r="A18" s="414">
        <v>8</v>
      </c>
      <c r="B18" s="437" t="s">
        <v>611</v>
      </c>
      <c r="C18" s="641">
        <v>0.12943056746040418</v>
      </c>
      <c r="D18" s="641">
        <v>0.11913535009206917</v>
      </c>
      <c r="E18" s="641">
        <v>0.12793759533762894</v>
      </c>
      <c r="F18" s="641">
        <v>0.12303358432039944</v>
      </c>
      <c r="G18" s="643">
        <v>0.11867644447220159</v>
      </c>
      <c r="H18" s="640"/>
      <c r="I18" s="640"/>
      <c r="J18" s="640"/>
      <c r="K18" s="640"/>
      <c r="L18" s="640"/>
    </row>
    <row r="19" spans="1:12" ht="15" customHeight="1">
      <c r="A19" s="414">
        <v>9</v>
      </c>
      <c r="B19" s="437" t="s">
        <v>610</v>
      </c>
      <c r="C19" s="641">
        <v>0.12943056746040418</v>
      </c>
      <c r="D19" s="641">
        <v>0.11913535009206917</v>
      </c>
      <c r="E19" s="641">
        <v>0.12793759533762894</v>
      </c>
      <c r="F19" s="641">
        <v>0.12303358432039944</v>
      </c>
      <c r="G19" s="643">
        <v>0.11867644447220159</v>
      </c>
      <c r="H19" s="640"/>
      <c r="I19" s="640"/>
      <c r="J19" s="640"/>
      <c r="K19" s="640"/>
      <c r="L19" s="640"/>
    </row>
    <row r="20" spans="1:12" ht="15">
      <c r="A20" s="414">
        <v>10</v>
      </c>
      <c r="B20" s="437" t="s">
        <v>612</v>
      </c>
      <c r="C20" s="641">
        <v>0.16993989216214303</v>
      </c>
      <c r="D20" s="641">
        <v>0.15720561886285442</v>
      </c>
      <c r="E20" s="641">
        <v>0.17200264729735487</v>
      </c>
      <c r="F20" s="641">
        <v>0.16815851502624865</v>
      </c>
      <c r="G20" s="643">
        <v>0.1637042975188408</v>
      </c>
      <c r="H20" s="640"/>
      <c r="I20" s="640"/>
      <c r="J20" s="640"/>
      <c r="K20" s="640"/>
      <c r="L20" s="640"/>
    </row>
    <row r="21" spans="1:12" ht="15">
      <c r="A21" s="414">
        <v>11</v>
      </c>
      <c r="B21" s="416" t="s">
        <v>613</v>
      </c>
      <c r="C21" s="641">
        <v>6.7455009555962731E-2</v>
      </c>
      <c r="D21" s="641">
        <v>6.6444783353771061E-2</v>
      </c>
      <c r="E21" s="641">
        <v>6.7419558370870644E-2</v>
      </c>
      <c r="F21" s="641">
        <v>6.8142839600320651E-2</v>
      </c>
      <c r="G21" s="643">
        <v>6.2430335081858718E-2</v>
      </c>
      <c r="H21" s="640"/>
      <c r="I21" s="640"/>
      <c r="J21" s="640"/>
      <c r="K21" s="640"/>
      <c r="L21" s="640"/>
    </row>
    <row r="22" spans="1:12" ht="15">
      <c r="A22" s="414">
        <v>12</v>
      </c>
      <c r="B22" s="416" t="s">
        <v>614</v>
      </c>
      <c r="C22" s="641">
        <v>8.9969021800972562E-2</v>
      </c>
      <c r="D22" s="641">
        <v>8.8618437146875562E-2</v>
      </c>
      <c r="E22" s="641">
        <v>8.9924030175169131E-2</v>
      </c>
      <c r="F22" s="641">
        <v>9.0890761330485959E-2</v>
      </c>
      <c r="G22" s="643">
        <v>8.3274494940929061E-2</v>
      </c>
      <c r="H22" s="640"/>
      <c r="I22" s="640"/>
      <c r="J22" s="640"/>
      <c r="K22" s="640"/>
      <c r="L22" s="640"/>
    </row>
    <row r="23" spans="1:12" ht="15">
      <c r="A23" s="414">
        <v>13</v>
      </c>
      <c r="B23" s="416" t="s">
        <v>615</v>
      </c>
      <c r="C23" s="641">
        <v>0.12777269019161835</v>
      </c>
      <c r="D23" s="641">
        <v>0.12579294460623203</v>
      </c>
      <c r="E23" s="641">
        <v>0.12752695757466093</v>
      </c>
      <c r="F23" s="641">
        <v>0.12896146246309456</v>
      </c>
      <c r="G23" s="643">
        <v>0.1292485940089958</v>
      </c>
      <c r="H23" s="640"/>
      <c r="I23" s="640"/>
      <c r="J23" s="640"/>
      <c r="K23" s="640"/>
      <c r="L23" s="640"/>
    </row>
    <row r="24" spans="1:12" ht="15">
      <c r="A24" s="433"/>
      <c r="B24" s="434" t="s">
        <v>6</v>
      </c>
      <c r="C24" s="304"/>
      <c r="D24" s="304"/>
      <c r="E24" s="304"/>
      <c r="F24" s="304"/>
      <c r="G24" s="305"/>
      <c r="H24" s="640"/>
      <c r="I24" s="640"/>
      <c r="J24" s="640"/>
      <c r="K24" s="640"/>
      <c r="L24" s="640"/>
    </row>
    <row r="25" spans="1:12" ht="15" customHeight="1">
      <c r="A25" s="438">
        <v>14</v>
      </c>
      <c r="B25" s="439" t="s">
        <v>7</v>
      </c>
      <c r="C25" s="641">
        <v>6.8759858831992163E-2</v>
      </c>
      <c r="D25" s="641">
        <v>6.8318024579078082E-2</v>
      </c>
      <c r="E25" s="641">
        <v>6.7888174239845875E-2</v>
      </c>
      <c r="F25" s="641">
        <v>6.785767502684989E-2</v>
      </c>
      <c r="G25" s="643">
        <v>7.0996030650170461E-2</v>
      </c>
      <c r="H25" s="640"/>
      <c r="I25" s="640"/>
      <c r="J25" s="640"/>
      <c r="K25" s="640"/>
      <c r="L25" s="640"/>
    </row>
    <row r="26" spans="1:12" ht="15">
      <c r="A26" s="438">
        <v>15</v>
      </c>
      <c r="B26" s="439" t="s">
        <v>8</v>
      </c>
      <c r="C26" s="641">
        <v>3.1824825801251143E-2</v>
      </c>
      <c r="D26" s="641">
        <v>3.2173035837006439E-2</v>
      </c>
      <c r="E26" s="641">
        <v>3.307384785746588E-2</v>
      </c>
      <c r="F26" s="641">
        <v>3.4561277509920885E-2</v>
      </c>
      <c r="G26" s="643">
        <v>2.8853543877150761E-2</v>
      </c>
      <c r="H26" s="640"/>
      <c r="I26" s="640"/>
      <c r="J26" s="640"/>
      <c r="K26" s="640"/>
      <c r="L26" s="640"/>
    </row>
    <row r="27" spans="1:12" ht="15">
      <c r="A27" s="438">
        <v>16</v>
      </c>
      <c r="B27" s="439" t="s">
        <v>9</v>
      </c>
      <c r="C27" s="641">
        <v>2.0593850394013073E-2</v>
      </c>
      <c r="D27" s="641">
        <v>2.2097022808048997E-2</v>
      </c>
      <c r="E27" s="641">
        <v>1.9927345818298199E-2</v>
      </c>
      <c r="F27" s="641">
        <v>1.3914228457733751E-2</v>
      </c>
      <c r="G27" s="643">
        <v>2.2578621041568908E-2</v>
      </c>
      <c r="H27" s="640"/>
      <c r="I27" s="640"/>
      <c r="J27" s="640"/>
      <c r="K27" s="640"/>
      <c r="L27" s="640"/>
    </row>
    <row r="28" spans="1:12" ht="15">
      <c r="A28" s="438">
        <v>17</v>
      </c>
      <c r="B28" s="439" t="s">
        <v>224</v>
      </c>
      <c r="C28" s="641">
        <v>3.693503303074102E-2</v>
      </c>
      <c r="D28" s="641">
        <v>3.614498874207165E-2</v>
      </c>
      <c r="E28" s="641">
        <v>3.4814326382379995E-2</v>
      </c>
      <c r="F28" s="641">
        <v>3.3296397516929005E-2</v>
      </c>
      <c r="G28" s="643">
        <v>4.2142486773019704E-2</v>
      </c>
      <c r="H28" s="640"/>
      <c r="I28" s="640"/>
      <c r="J28" s="640"/>
      <c r="K28" s="640"/>
      <c r="L28" s="640"/>
    </row>
    <row r="29" spans="1:12" ht="15">
      <c r="A29" s="438">
        <v>18</v>
      </c>
      <c r="B29" s="439" t="s">
        <v>10</v>
      </c>
      <c r="C29" s="641">
        <v>1.0688228035608177E-2</v>
      </c>
      <c r="D29" s="641">
        <v>1.3186249243106414E-2</v>
      </c>
      <c r="E29" s="641">
        <v>9.1152516603171044E-3</v>
      </c>
      <c r="F29" s="641">
        <v>1.6741602076584976E-2</v>
      </c>
      <c r="G29" s="643">
        <v>2.7434685512411561E-2</v>
      </c>
      <c r="H29" s="640"/>
      <c r="I29" s="640"/>
      <c r="J29" s="640"/>
      <c r="K29" s="640"/>
      <c r="L29" s="640"/>
    </row>
    <row r="30" spans="1:12" ht="15">
      <c r="A30" s="438">
        <v>19</v>
      </c>
      <c r="B30" s="439" t="s">
        <v>11</v>
      </c>
      <c r="C30" s="641">
        <v>8.1932747603129671E-2</v>
      </c>
      <c r="D30" s="641">
        <v>0.10289788324475796</v>
      </c>
      <c r="E30" s="641">
        <v>7.168769602786601E-2</v>
      </c>
      <c r="F30" s="641">
        <v>0.13658369651629262</v>
      </c>
      <c r="G30" s="643">
        <v>0.19688625087962838</v>
      </c>
      <c r="H30" s="640"/>
      <c r="I30" s="640"/>
      <c r="J30" s="640"/>
      <c r="K30" s="640"/>
      <c r="L30" s="640"/>
    </row>
    <row r="31" spans="1:12" ht="15">
      <c r="A31" s="433"/>
      <c r="B31" s="434" t="s">
        <v>12</v>
      </c>
      <c r="C31" s="304"/>
      <c r="D31" s="304"/>
      <c r="E31" s="304"/>
      <c r="F31" s="304"/>
      <c r="G31" s="305"/>
      <c r="H31" s="640"/>
      <c r="I31" s="640"/>
      <c r="J31" s="640"/>
      <c r="K31" s="640"/>
      <c r="L31" s="640"/>
    </row>
    <row r="32" spans="1:12" ht="15">
      <c r="A32" s="438">
        <v>20</v>
      </c>
      <c r="B32" s="439" t="s">
        <v>13</v>
      </c>
      <c r="C32" s="641">
        <v>9.1037343371470236E-2</v>
      </c>
      <c r="D32" s="641">
        <v>9.6717209265753529E-2</v>
      </c>
      <c r="E32" s="641">
        <v>9.3380813959259401E-2</v>
      </c>
      <c r="F32" s="641">
        <v>7.5341586270082694E-2</v>
      </c>
      <c r="G32" s="643">
        <v>7.3861947969386596E-2</v>
      </c>
      <c r="H32" s="640"/>
      <c r="I32" s="640"/>
      <c r="J32" s="640"/>
      <c r="K32" s="640"/>
      <c r="L32" s="640"/>
    </row>
    <row r="33" spans="1:12" ht="15" customHeight="1">
      <c r="A33" s="438">
        <v>21</v>
      </c>
      <c r="B33" s="439" t="s">
        <v>14</v>
      </c>
      <c r="C33" s="641">
        <v>5.8704057823976363E-2</v>
      </c>
      <c r="D33" s="641">
        <v>6.2057020890608397E-2</v>
      </c>
      <c r="E33" s="641">
        <v>6.0996776949993683E-2</v>
      </c>
      <c r="F33" s="641">
        <v>5.3179188207088342E-2</v>
      </c>
      <c r="G33" s="643">
        <v>5.2557302352659714E-2</v>
      </c>
      <c r="H33" s="640"/>
      <c r="I33" s="640"/>
      <c r="J33" s="640"/>
      <c r="K33" s="640"/>
      <c r="L33" s="640"/>
    </row>
    <row r="34" spans="1:12" ht="15">
      <c r="A34" s="438">
        <v>22</v>
      </c>
      <c r="B34" s="439" t="s">
        <v>15</v>
      </c>
      <c r="C34" s="641">
        <v>0.68860585532318241</v>
      </c>
      <c r="D34" s="641">
        <v>0.67416296856762303</v>
      </c>
      <c r="E34" s="641">
        <v>0.70669036792633155</v>
      </c>
      <c r="F34" s="641">
        <v>0.72093964072043371</v>
      </c>
      <c r="G34" s="643">
        <v>0.7221732044365029</v>
      </c>
      <c r="H34" s="640"/>
      <c r="I34" s="640"/>
      <c r="J34" s="640"/>
      <c r="K34" s="640"/>
      <c r="L34" s="640"/>
    </row>
    <row r="35" spans="1:12" ht="15" customHeight="1">
      <c r="A35" s="438">
        <v>23</v>
      </c>
      <c r="B35" s="439" t="s">
        <v>16</v>
      </c>
      <c r="C35" s="641">
        <v>0.66178494505876917</v>
      </c>
      <c r="D35" s="641">
        <v>0.69866729208964817</v>
      </c>
      <c r="E35" s="641">
        <v>0.67412315106717835</v>
      </c>
      <c r="F35" s="641">
        <v>0.668146934833866</v>
      </c>
      <c r="G35" s="643">
        <v>0.66770310732548221</v>
      </c>
      <c r="H35" s="640"/>
      <c r="I35" s="640"/>
      <c r="J35" s="640"/>
      <c r="K35" s="640"/>
      <c r="L35" s="640"/>
    </row>
    <row r="36" spans="1:12" ht="15">
      <c r="A36" s="438">
        <v>24</v>
      </c>
      <c r="B36" s="439" t="s">
        <v>17</v>
      </c>
      <c r="C36" s="641">
        <v>-0.11463808650956601</v>
      </c>
      <c r="D36" s="641">
        <v>1.9364636701012072E-2</v>
      </c>
      <c r="E36" s="641">
        <v>0.19071345342633542</v>
      </c>
      <c r="F36" s="641">
        <v>0.35305477293947973</v>
      </c>
      <c r="G36" s="643">
        <v>0.40092491860335244</v>
      </c>
      <c r="H36" s="640"/>
      <c r="I36" s="640"/>
      <c r="J36" s="640"/>
      <c r="K36" s="640"/>
      <c r="L36" s="640"/>
    </row>
    <row r="37" spans="1:12" ht="15" customHeight="1">
      <c r="A37" s="433"/>
      <c r="B37" s="434" t="s">
        <v>18</v>
      </c>
      <c r="C37" s="304"/>
      <c r="D37" s="304"/>
      <c r="E37" s="304"/>
      <c r="F37" s="304"/>
      <c r="G37" s="305"/>
      <c r="H37" s="640"/>
      <c r="I37" s="640"/>
      <c r="J37" s="640"/>
      <c r="K37" s="640"/>
      <c r="L37" s="640"/>
    </row>
    <row r="38" spans="1:12" ht="15" customHeight="1">
      <c r="A38" s="438">
        <v>25</v>
      </c>
      <c r="B38" s="439" t="s">
        <v>19</v>
      </c>
      <c r="C38" s="641">
        <v>0.28861344946094042</v>
      </c>
      <c r="D38" s="641">
        <v>0.31824792297426829</v>
      </c>
      <c r="E38" s="641">
        <v>0.27405613179336408</v>
      </c>
      <c r="F38" s="641">
        <v>0.24793326056589512</v>
      </c>
      <c r="G38" s="643">
        <v>0.23726568021521488</v>
      </c>
      <c r="H38" s="640"/>
      <c r="I38" s="640"/>
      <c r="J38" s="640"/>
      <c r="K38" s="640"/>
      <c r="L38" s="640"/>
    </row>
    <row r="39" spans="1:12" ht="15" customHeight="1">
      <c r="A39" s="438">
        <v>26</v>
      </c>
      <c r="B39" s="439" t="s">
        <v>20</v>
      </c>
      <c r="C39" s="641">
        <v>0.79696114693511511</v>
      </c>
      <c r="D39" s="641">
        <v>0.81903648698413745</v>
      </c>
      <c r="E39" s="641">
        <v>0.79883472015255785</v>
      </c>
      <c r="F39" s="641">
        <v>0.76502371097796251</v>
      </c>
      <c r="G39" s="643">
        <v>0.76724763896666226</v>
      </c>
      <c r="H39" s="640"/>
      <c r="I39" s="640"/>
      <c r="J39" s="640"/>
      <c r="K39" s="640"/>
      <c r="L39" s="640"/>
    </row>
    <row r="40" spans="1:12" ht="15" customHeight="1">
      <c r="A40" s="438">
        <v>27</v>
      </c>
      <c r="B40" s="440" t="s">
        <v>21</v>
      </c>
      <c r="C40" s="641">
        <v>0.22889353704546525</v>
      </c>
      <c r="D40" s="641">
        <v>0.28371852697852989</v>
      </c>
      <c r="E40" s="641">
        <v>0.19282650590189337</v>
      </c>
      <c r="F40" s="641">
        <v>0.23076770599406063</v>
      </c>
      <c r="G40" s="643">
        <v>0.2875557051036749</v>
      </c>
      <c r="H40" s="640"/>
      <c r="I40" s="640"/>
      <c r="J40" s="640"/>
      <c r="K40" s="640"/>
      <c r="L40" s="640"/>
    </row>
    <row r="41" spans="1:12" ht="15" customHeight="1">
      <c r="A41" s="441"/>
      <c r="B41" s="434" t="s">
        <v>523</v>
      </c>
      <c r="C41" s="304"/>
      <c r="D41" s="304"/>
      <c r="E41" s="304"/>
      <c r="F41" s="304"/>
      <c r="G41" s="305"/>
      <c r="H41" s="640"/>
      <c r="I41" s="640"/>
      <c r="J41" s="640"/>
      <c r="K41" s="640"/>
      <c r="L41" s="640"/>
    </row>
    <row r="42" spans="1:12" ht="15" customHeight="1">
      <c r="A42" s="438">
        <v>28</v>
      </c>
      <c r="B42" s="477" t="s">
        <v>507</v>
      </c>
      <c r="C42" s="436">
        <v>285229963.53729242</v>
      </c>
      <c r="D42" s="436">
        <v>304012451.29100007</v>
      </c>
      <c r="E42" s="436">
        <v>207244580.47023079</v>
      </c>
      <c r="F42" s="436">
        <v>233441136.18599999</v>
      </c>
      <c r="G42" s="642">
        <v>201846789.41261044</v>
      </c>
      <c r="H42" s="640"/>
      <c r="I42" s="640"/>
      <c r="J42" s="640"/>
      <c r="K42" s="640"/>
      <c r="L42" s="640"/>
    </row>
    <row r="43" spans="1:12" ht="15">
      <c r="A43" s="438">
        <v>29</v>
      </c>
      <c r="B43" s="439" t="s">
        <v>508</v>
      </c>
      <c r="C43" s="436">
        <v>139501766.32666719</v>
      </c>
      <c r="D43" s="436">
        <v>150989867.31604698</v>
      </c>
      <c r="E43" s="436">
        <v>134267373.65059179</v>
      </c>
      <c r="F43" s="436">
        <v>209637717.08850083</v>
      </c>
      <c r="G43" s="642">
        <v>175621778.87442183</v>
      </c>
      <c r="H43" s="640"/>
      <c r="I43" s="640"/>
      <c r="J43" s="640"/>
      <c r="K43" s="640"/>
      <c r="L43" s="640"/>
    </row>
    <row r="44" spans="1:12" ht="15">
      <c r="A44" s="475">
        <v>30</v>
      </c>
      <c r="B44" s="476" t="s">
        <v>506</v>
      </c>
      <c r="C44" s="641">
        <v>2.0446333480063457</v>
      </c>
      <c r="D44" s="641">
        <v>2.0134626031205873</v>
      </c>
      <c r="E44" s="641">
        <v>1.5435215185600477</v>
      </c>
      <c r="F44" s="641">
        <v>1.1135454985299724</v>
      </c>
      <c r="G44" s="643">
        <v>1.1493266422095678</v>
      </c>
      <c r="H44" s="640"/>
      <c r="I44" s="640"/>
      <c r="J44" s="640"/>
      <c r="K44" s="640"/>
      <c r="L44" s="640"/>
    </row>
    <row r="45" spans="1:12" ht="15">
      <c r="A45" s="475"/>
      <c r="B45" s="434" t="s">
        <v>622</v>
      </c>
      <c r="C45" s="304"/>
      <c r="D45" s="304"/>
      <c r="E45" s="304"/>
      <c r="F45" s="304"/>
      <c r="G45" s="305"/>
      <c r="H45" s="640"/>
      <c r="I45" s="640"/>
      <c r="J45" s="640"/>
      <c r="K45" s="640"/>
      <c r="L45" s="640"/>
    </row>
    <row r="46" spans="1:12" ht="15">
      <c r="A46" s="475">
        <v>31</v>
      </c>
      <c r="B46" s="476" t="s">
        <v>629</v>
      </c>
      <c r="C46" s="436">
        <v>585636903.75901997</v>
      </c>
      <c r="D46" s="436">
        <v>640657916.13770807</v>
      </c>
      <c r="E46" s="436">
        <v>647854799.22950006</v>
      </c>
      <c r="F46" s="436">
        <v>622849456.30299997</v>
      </c>
      <c r="G46" s="642">
        <v>703519723.27250004</v>
      </c>
      <c r="H46" s="640"/>
      <c r="I46" s="640"/>
      <c r="J46" s="640"/>
      <c r="K46" s="640"/>
      <c r="L46" s="640"/>
    </row>
    <row r="47" spans="1:12" ht="15">
      <c r="A47" s="475">
        <v>32</v>
      </c>
      <c r="B47" s="476" t="s">
        <v>642</v>
      </c>
      <c r="C47" s="436">
        <v>522870100.4206394</v>
      </c>
      <c r="D47" s="436">
        <v>525634745.18101007</v>
      </c>
      <c r="E47" s="436">
        <v>528546693.71562022</v>
      </c>
      <c r="F47" s="436">
        <v>569582825.05810511</v>
      </c>
      <c r="G47" s="642">
        <v>580745005.39191997</v>
      </c>
      <c r="H47" s="640"/>
      <c r="I47" s="640"/>
      <c r="J47" s="640"/>
      <c r="K47" s="640"/>
      <c r="L47" s="640"/>
    </row>
    <row r="48" spans="1:12" thickBot="1">
      <c r="A48" s="123">
        <v>33</v>
      </c>
      <c r="B48" s="238" t="s">
        <v>656</v>
      </c>
      <c r="C48" s="644">
        <v>1.1200428238063065</v>
      </c>
      <c r="D48" s="644">
        <v>1.218827183726388</v>
      </c>
      <c r="E48" s="644">
        <v>1.2257286005805053</v>
      </c>
      <c r="F48" s="644">
        <v>1.0935186752505415</v>
      </c>
      <c r="G48" s="645">
        <v>1.2114089948956595</v>
      </c>
      <c r="H48" s="640"/>
      <c r="I48" s="640"/>
      <c r="J48" s="640"/>
      <c r="K48" s="640"/>
      <c r="L48" s="640"/>
    </row>
    <row r="49" spans="1:7">
      <c r="A49" s="21"/>
    </row>
    <row r="50" spans="1:7" ht="39.75">
      <c r="B50" s="24" t="s">
        <v>601</v>
      </c>
    </row>
    <row r="51" spans="1:7" ht="65.25">
      <c r="B51" s="344" t="s">
        <v>522</v>
      </c>
      <c r="D51" s="324"/>
      <c r="E51" s="324"/>
      <c r="F51" s="324"/>
      <c r="G51" s="32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C8" sqref="C8:H22"/>
    </sheetView>
  </sheetViews>
  <sheetFormatPr defaultColWidth="9.28515625" defaultRowHeight="12.75"/>
  <cols>
    <col min="1" max="1" width="11.7109375" style="483" bestFit="1" customWidth="1"/>
    <col min="2" max="2" width="105.28515625" style="483" bestFit="1" customWidth="1"/>
    <col min="3" max="3" width="13.85546875" style="483" bestFit="1" customWidth="1"/>
    <col min="4" max="4" width="13.5703125" style="483" bestFit="1" customWidth="1"/>
    <col min="5" max="5" width="17.42578125" style="483" bestFit="1" customWidth="1"/>
    <col min="6" max="6" width="13.85546875" style="483" bestFit="1" customWidth="1"/>
    <col min="7" max="7" width="30.42578125" style="483" customWidth="1"/>
    <col min="8" max="8" width="16.140625" style="483" customWidth="1"/>
    <col min="9" max="16384" width="9.28515625" style="483"/>
  </cols>
  <sheetData>
    <row r="1" spans="1:8" ht="13.5">
      <c r="A1" s="482" t="s">
        <v>188</v>
      </c>
      <c r="B1" s="410" t="str">
        <f>Info!C2</f>
        <v>სს "ხალიკ ბანკი საქართველო"</v>
      </c>
    </row>
    <row r="2" spans="1:8">
      <c r="A2" s="484" t="s">
        <v>189</v>
      </c>
      <c r="B2" s="486">
        <f>'1. key ratios'!B2</f>
        <v>44926</v>
      </c>
    </row>
    <row r="3" spans="1:8">
      <c r="A3" s="485" t="s">
        <v>662</v>
      </c>
    </row>
    <row r="5" spans="1:8">
      <c r="A5" s="753" t="s">
        <v>663</v>
      </c>
      <c r="B5" s="754"/>
      <c r="C5" s="759" t="s">
        <v>664</v>
      </c>
      <c r="D5" s="760"/>
      <c r="E5" s="760"/>
      <c r="F5" s="760"/>
      <c r="G5" s="760"/>
      <c r="H5" s="761"/>
    </row>
    <row r="6" spans="1:8">
      <c r="A6" s="755"/>
      <c r="B6" s="756"/>
      <c r="C6" s="762"/>
      <c r="D6" s="763"/>
      <c r="E6" s="763"/>
      <c r="F6" s="763"/>
      <c r="G6" s="763"/>
      <c r="H6" s="764"/>
    </row>
    <row r="7" spans="1:8" ht="25.5">
      <c r="A7" s="757"/>
      <c r="B7" s="758"/>
      <c r="C7" s="487" t="s">
        <v>665</v>
      </c>
      <c r="D7" s="487" t="s">
        <v>666</v>
      </c>
      <c r="E7" s="487" t="s">
        <v>667</v>
      </c>
      <c r="F7" s="487" t="s">
        <v>668</v>
      </c>
      <c r="G7" s="595" t="s">
        <v>939</v>
      </c>
      <c r="H7" s="487" t="s">
        <v>68</v>
      </c>
    </row>
    <row r="8" spans="1:8">
      <c r="A8" s="488">
        <v>1</v>
      </c>
      <c r="B8" s="489" t="s">
        <v>216</v>
      </c>
      <c r="C8" s="629">
        <v>0</v>
      </c>
      <c r="D8" s="629">
        <v>54000000</v>
      </c>
      <c r="E8" s="629">
        <v>10923443.417562868</v>
      </c>
      <c r="F8" s="629">
        <v>5686000</v>
      </c>
      <c r="G8" s="629">
        <v>159218047.5824371</v>
      </c>
      <c r="H8" s="629">
        <f t="shared" ref="H8" si="0">SUM(C8:G8)</f>
        <v>229827490.99999997</v>
      </c>
    </row>
    <row r="9" spans="1:8">
      <c r="A9" s="488">
        <v>2</v>
      </c>
      <c r="B9" s="489" t="s">
        <v>217</v>
      </c>
      <c r="C9" s="629">
        <v>0</v>
      </c>
      <c r="D9" s="629">
        <v>0</v>
      </c>
      <c r="E9" s="629">
        <v>0</v>
      </c>
      <c r="F9" s="629">
        <v>0</v>
      </c>
      <c r="G9" s="629">
        <v>0</v>
      </c>
      <c r="H9" s="629">
        <f t="shared" ref="H9:H21" si="1">SUM(C9:G9)</f>
        <v>0</v>
      </c>
    </row>
    <row r="10" spans="1:8">
      <c r="A10" s="488">
        <v>3</v>
      </c>
      <c r="B10" s="489" t="s">
        <v>218</v>
      </c>
      <c r="C10" s="629">
        <v>0</v>
      </c>
      <c r="D10" s="629">
        <v>0</v>
      </c>
      <c r="E10" s="629">
        <v>0</v>
      </c>
      <c r="F10" s="629">
        <v>0</v>
      </c>
      <c r="G10" s="629">
        <v>0</v>
      </c>
      <c r="H10" s="629">
        <f t="shared" si="1"/>
        <v>0</v>
      </c>
    </row>
    <row r="11" spans="1:8">
      <c r="A11" s="488">
        <v>4</v>
      </c>
      <c r="B11" s="489" t="s">
        <v>219</v>
      </c>
      <c r="C11" s="629">
        <v>0</v>
      </c>
      <c r="D11" s="629">
        <v>0</v>
      </c>
      <c r="E11" s="629">
        <v>0</v>
      </c>
      <c r="F11" s="629">
        <v>0</v>
      </c>
      <c r="G11" s="629">
        <v>0</v>
      </c>
      <c r="H11" s="629">
        <f t="shared" si="1"/>
        <v>0</v>
      </c>
    </row>
    <row r="12" spans="1:8">
      <c r="A12" s="488">
        <v>5</v>
      </c>
      <c r="B12" s="489" t="s">
        <v>220</v>
      </c>
      <c r="C12" s="629">
        <v>0</v>
      </c>
      <c r="D12" s="629">
        <v>0</v>
      </c>
      <c r="E12" s="629">
        <v>0</v>
      </c>
      <c r="F12" s="629">
        <v>0</v>
      </c>
      <c r="G12" s="629">
        <v>0</v>
      </c>
      <c r="H12" s="629">
        <f t="shared" si="1"/>
        <v>0</v>
      </c>
    </row>
    <row r="13" spans="1:8">
      <c r="A13" s="488">
        <v>6</v>
      </c>
      <c r="B13" s="489" t="s">
        <v>221</v>
      </c>
      <c r="C13" s="629">
        <v>12647596.379999997</v>
      </c>
      <c r="D13" s="629">
        <v>17282372</v>
      </c>
      <c r="E13" s="629">
        <v>0</v>
      </c>
      <c r="F13" s="629">
        <v>724645.62</v>
      </c>
      <c r="G13" s="629">
        <v>0</v>
      </c>
      <c r="H13" s="629">
        <f t="shared" si="1"/>
        <v>30654613.999999996</v>
      </c>
    </row>
    <row r="14" spans="1:8">
      <c r="A14" s="488">
        <v>7</v>
      </c>
      <c r="B14" s="489" t="s">
        <v>73</v>
      </c>
      <c r="C14" s="629">
        <v>0</v>
      </c>
      <c r="D14" s="629">
        <v>96997379.709999934</v>
      </c>
      <c r="E14" s="629">
        <v>90113525.709999993</v>
      </c>
      <c r="F14" s="629">
        <v>31132796.679999992</v>
      </c>
      <c r="G14" s="629">
        <v>234409062.63999984</v>
      </c>
      <c r="H14" s="629">
        <f t="shared" si="1"/>
        <v>452652764.73999977</v>
      </c>
    </row>
    <row r="15" spans="1:8">
      <c r="A15" s="488">
        <v>8</v>
      </c>
      <c r="B15" s="491" t="s">
        <v>74</v>
      </c>
      <c r="C15" s="629">
        <v>0</v>
      </c>
      <c r="D15" s="629">
        <v>0</v>
      </c>
      <c r="E15" s="629">
        <v>0</v>
      </c>
      <c r="F15" s="629">
        <v>0</v>
      </c>
      <c r="G15" s="629">
        <v>0</v>
      </c>
      <c r="H15" s="629">
        <f t="shared" si="1"/>
        <v>0</v>
      </c>
    </row>
    <row r="16" spans="1:8">
      <c r="A16" s="488">
        <v>9</v>
      </c>
      <c r="B16" s="489" t="s">
        <v>75</v>
      </c>
      <c r="C16" s="629">
        <v>0</v>
      </c>
      <c r="D16" s="629">
        <v>0</v>
      </c>
      <c r="E16" s="629">
        <v>0</v>
      </c>
      <c r="F16" s="629">
        <v>0</v>
      </c>
      <c r="G16" s="629">
        <v>0</v>
      </c>
      <c r="H16" s="629">
        <f t="shared" si="1"/>
        <v>0</v>
      </c>
    </row>
    <row r="17" spans="1:8">
      <c r="A17" s="488">
        <v>10</v>
      </c>
      <c r="B17" s="599" t="s">
        <v>690</v>
      </c>
      <c r="C17" s="629">
        <v>0</v>
      </c>
      <c r="D17" s="629">
        <v>3752376.78</v>
      </c>
      <c r="E17" s="629">
        <v>1553222.3199999998</v>
      </c>
      <c r="F17" s="629">
        <v>1597084.92</v>
      </c>
      <c r="G17" s="629">
        <v>8819706.5299999975</v>
      </c>
      <c r="H17" s="629">
        <f t="shared" si="1"/>
        <v>15722390.549999997</v>
      </c>
    </row>
    <row r="18" spans="1:8">
      <c r="A18" s="488">
        <v>11</v>
      </c>
      <c r="B18" s="489" t="s">
        <v>70</v>
      </c>
      <c r="C18" s="629">
        <v>0</v>
      </c>
      <c r="D18" s="629">
        <v>269183.41999999993</v>
      </c>
      <c r="E18" s="629">
        <v>2331647.6100000003</v>
      </c>
      <c r="F18" s="629">
        <v>3787008.6900000004</v>
      </c>
      <c r="G18" s="629">
        <v>42838206.979999997</v>
      </c>
      <c r="H18" s="629">
        <f t="shared" si="1"/>
        <v>49226046.699999996</v>
      </c>
    </row>
    <row r="19" spans="1:8">
      <c r="A19" s="488">
        <v>12</v>
      </c>
      <c r="B19" s="489" t="s">
        <v>71</v>
      </c>
      <c r="C19" s="629">
        <v>0</v>
      </c>
      <c r="D19" s="629">
        <v>0</v>
      </c>
      <c r="E19" s="629">
        <v>0</v>
      </c>
      <c r="F19" s="629">
        <v>0</v>
      </c>
      <c r="G19" s="629">
        <v>0</v>
      </c>
      <c r="H19" s="629">
        <f t="shared" si="1"/>
        <v>0</v>
      </c>
    </row>
    <row r="20" spans="1:8">
      <c r="A20" s="492">
        <v>13</v>
      </c>
      <c r="B20" s="491" t="s">
        <v>72</v>
      </c>
      <c r="C20" s="629">
        <v>0</v>
      </c>
      <c r="D20" s="629">
        <v>0</v>
      </c>
      <c r="E20" s="629">
        <v>0</v>
      </c>
      <c r="F20" s="629">
        <v>0</v>
      </c>
      <c r="G20" s="629">
        <v>0</v>
      </c>
      <c r="H20" s="629">
        <f t="shared" si="1"/>
        <v>0</v>
      </c>
    </row>
    <row r="21" spans="1:8">
      <c r="A21" s="488">
        <v>14</v>
      </c>
      <c r="B21" s="489" t="s">
        <v>669</v>
      </c>
      <c r="C21" s="629">
        <v>18770407.979999997</v>
      </c>
      <c r="D21" s="629">
        <v>26898069.07</v>
      </c>
      <c r="E21" s="629">
        <v>22542209.49000001</v>
      </c>
      <c r="F21" s="629">
        <v>12421597.870000003</v>
      </c>
      <c r="G21" s="629">
        <v>117612354.67000011</v>
      </c>
      <c r="H21" s="629">
        <f t="shared" si="1"/>
        <v>198244639.0800001</v>
      </c>
    </row>
    <row r="22" spans="1:8">
      <c r="A22" s="493">
        <v>15</v>
      </c>
      <c r="B22" s="490" t="s">
        <v>68</v>
      </c>
      <c r="C22" s="629">
        <f>SUM(C18:C21)+SUM(C8:C16)</f>
        <v>31418004.359999992</v>
      </c>
      <c r="D22" s="629">
        <f t="shared" ref="D22:G22" si="2">SUM(D18:D21)+SUM(D8:D16)</f>
        <v>195447004.19999993</v>
      </c>
      <c r="E22" s="629">
        <f t="shared" si="2"/>
        <v>125910826.22756287</v>
      </c>
      <c r="F22" s="629">
        <f t="shared" si="2"/>
        <v>53752048.859999992</v>
      </c>
      <c r="G22" s="629">
        <f t="shared" si="2"/>
        <v>554077671.872437</v>
      </c>
      <c r="H22" s="629">
        <f>SUM(H18:H21)+SUM(H8:H16)</f>
        <v>960605555.51999986</v>
      </c>
    </row>
    <row r="26" spans="1:8" ht="38.25">
      <c r="B26" s="598" t="s">
        <v>938</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C7" sqref="C7:I23"/>
    </sheetView>
  </sheetViews>
  <sheetFormatPr defaultColWidth="9.28515625" defaultRowHeight="12.75"/>
  <cols>
    <col min="1" max="1" width="11.7109375" style="494" bestFit="1" customWidth="1"/>
    <col min="2" max="2" width="114.7109375" style="483" customWidth="1"/>
    <col min="3" max="3" width="22.42578125" style="483" customWidth="1"/>
    <col min="4" max="4" width="23.5703125" style="483" customWidth="1"/>
    <col min="5" max="7" width="22.28515625" style="506" customWidth="1"/>
    <col min="8" max="8" width="22.28515625" style="483" customWidth="1"/>
    <col min="9" max="9" width="41.42578125" style="483" customWidth="1"/>
    <col min="10" max="16384" width="9.28515625" style="483"/>
  </cols>
  <sheetData>
    <row r="1" spans="1:9" ht="13.5">
      <c r="A1" s="482" t="s">
        <v>188</v>
      </c>
      <c r="B1" s="410" t="str">
        <f>Info!C2</f>
        <v>სს "ხალიკ ბანკი საქართველო"</v>
      </c>
      <c r="E1" s="483"/>
      <c r="F1" s="483"/>
      <c r="G1" s="483"/>
    </row>
    <row r="2" spans="1:9">
      <c r="A2" s="484" t="s">
        <v>189</v>
      </c>
      <c r="B2" s="486">
        <f>'1. key ratios'!B2</f>
        <v>44926</v>
      </c>
      <c r="E2" s="483"/>
      <c r="F2" s="483"/>
      <c r="G2" s="483"/>
    </row>
    <row r="3" spans="1:9">
      <c r="A3" s="485" t="s">
        <v>670</v>
      </c>
      <c r="E3" s="483"/>
      <c r="F3" s="483"/>
      <c r="G3" s="483"/>
    </row>
    <row r="4" spans="1:9">
      <c r="C4" s="495" t="s">
        <v>671</v>
      </c>
      <c r="D4" s="495" t="s">
        <v>672</v>
      </c>
      <c r="E4" s="495" t="s">
        <v>673</v>
      </c>
      <c r="F4" s="495" t="s">
        <v>674</v>
      </c>
      <c r="G4" s="495" t="s">
        <v>675</v>
      </c>
      <c r="H4" s="495" t="s">
        <v>676</v>
      </c>
      <c r="I4" s="495" t="s">
        <v>677</v>
      </c>
    </row>
    <row r="5" spans="1:9" ht="34.15" customHeight="1">
      <c r="A5" s="753" t="s">
        <v>680</v>
      </c>
      <c r="B5" s="754"/>
      <c r="C5" s="767" t="s">
        <v>681</v>
      </c>
      <c r="D5" s="767"/>
      <c r="E5" s="767" t="s">
        <v>682</v>
      </c>
      <c r="F5" s="767" t="s">
        <v>683</v>
      </c>
      <c r="G5" s="765" t="s">
        <v>684</v>
      </c>
      <c r="H5" s="765" t="s">
        <v>685</v>
      </c>
      <c r="I5" s="496" t="s">
        <v>686</v>
      </c>
    </row>
    <row r="6" spans="1:9" ht="38.25">
      <c r="A6" s="757"/>
      <c r="B6" s="758"/>
      <c r="C6" s="544" t="s">
        <v>687</v>
      </c>
      <c r="D6" s="544" t="s">
        <v>688</v>
      </c>
      <c r="E6" s="767"/>
      <c r="F6" s="767"/>
      <c r="G6" s="766"/>
      <c r="H6" s="766"/>
      <c r="I6" s="496" t="s">
        <v>689</v>
      </c>
    </row>
    <row r="7" spans="1:9">
      <c r="A7" s="497">
        <v>1</v>
      </c>
      <c r="B7" s="489" t="s">
        <v>216</v>
      </c>
      <c r="C7" s="666">
        <v>0</v>
      </c>
      <c r="D7" s="666">
        <v>229827490.99999997</v>
      </c>
      <c r="E7" s="666">
        <v>0</v>
      </c>
      <c r="F7" s="666">
        <v>0</v>
      </c>
      <c r="G7" s="666">
        <v>0</v>
      </c>
      <c r="H7" s="666">
        <v>0</v>
      </c>
      <c r="I7" s="500">
        <f t="shared" ref="I7:I23" si="0">C7+D7-E7-F7-G7</f>
        <v>229827490.99999997</v>
      </c>
    </row>
    <row r="8" spans="1:9">
      <c r="A8" s="497">
        <v>2</v>
      </c>
      <c r="B8" s="489" t="s">
        <v>217</v>
      </c>
      <c r="C8" s="666">
        <v>0</v>
      </c>
      <c r="D8" s="666">
        <v>0</v>
      </c>
      <c r="E8" s="666">
        <v>0</v>
      </c>
      <c r="F8" s="666">
        <v>0</v>
      </c>
      <c r="G8" s="666">
        <v>0</v>
      </c>
      <c r="H8" s="666">
        <v>0</v>
      </c>
      <c r="I8" s="500">
        <f t="shared" si="0"/>
        <v>0</v>
      </c>
    </row>
    <row r="9" spans="1:9">
      <c r="A9" s="497">
        <v>3</v>
      </c>
      <c r="B9" s="489" t="s">
        <v>218</v>
      </c>
      <c r="C9" s="666">
        <v>0</v>
      </c>
      <c r="D9" s="666">
        <v>0</v>
      </c>
      <c r="E9" s="666">
        <v>0</v>
      </c>
      <c r="F9" s="666">
        <v>0</v>
      </c>
      <c r="G9" s="666">
        <v>0</v>
      </c>
      <c r="H9" s="666">
        <v>0</v>
      </c>
      <c r="I9" s="500">
        <f t="shared" si="0"/>
        <v>0</v>
      </c>
    </row>
    <row r="10" spans="1:9">
      <c r="A10" s="497">
        <v>4</v>
      </c>
      <c r="B10" s="489" t="s">
        <v>219</v>
      </c>
      <c r="C10" s="666">
        <v>0</v>
      </c>
      <c r="D10" s="666">
        <v>0</v>
      </c>
      <c r="E10" s="666">
        <v>0</v>
      </c>
      <c r="F10" s="666">
        <v>0</v>
      </c>
      <c r="G10" s="666">
        <v>0</v>
      </c>
      <c r="H10" s="666">
        <v>0</v>
      </c>
      <c r="I10" s="500">
        <f t="shared" si="0"/>
        <v>0</v>
      </c>
    </row>
    <row r="11" spans="1:9">
      <c r="A11" s="497">
        <v>5</v>
      </c>
      <c r="B11" s="489" t="s">
        <v>220</v>
      </c>
      <c r="C11" s="666">
        <v>0</v>
      </c>
      <c r="D11" s="666">
        <v>0</v>
      </c>
      <c r="E11" s="666">
        <v>0</v>
      </c>
      <c r="F11" s="666">
        <v>0</v>
      </c>
      <c r="G11" s="666">
        <v>0</v>
      </c>
      <c r="H11" s="666">
        <v>0</v>
      </c>
      <c r="I11" s="500">
        <f t="shared" si="0"/>
        <v>0</v>
      </c>
    </row>
    <row r="12" spans="1:9">
      <c r="A12" s="497">
        <v>6</v>
      </c>
      <c r="B12" s="489" t="s">
        <v>221</v>
      </c>
      <c r="C12" s="666">
        <v>0</v>
      </c>
      <c r="D12" s="666">
        <v>30654613.999999996</v>
      </c>
      <c r="E12" s="666">
        <v>0</v>
      </c>
      <c r="F12" s="666">
        <v>0</v>
      </c>
      <c r="G12" s="666">
        <v>0</v>
      </c>
      <c r="H12" s="666">
        <v>0</v>
      </c>
      <c r="I12" s="500">
        <f t="shared" si="0"/>
        <v>30654613.999999996</v>
      </c>
    </row>
    <row r="13" spans="1:9">
      <c r="A13" s="497">
        <v>7</v>
      </c>
      <c r="B13" s="489" t="s">
        <v>73</v>
      </c>
      <c r="C13" s="666">
        <v>36345681.480000004</v>
      </c>
      <c r="D13" s="666">
        <v>435520623.32000023</v>
      </c>
      <c r="E13" s="666">
        <v>19221547.719999991</v>
      </c>
      <c r="F13" s="666">
        <v>7167258.7700000061</v>
      </c>
      <c r="G13" s="666">
        <v>0</v>
      </c>
      <c r="H13" s="666">
        <v>0</v>
      </c>
      <c r="I13" s="500">
        <f t="shared" si="0"/>
        <v>445477498.3100003</v>
      </c>
    </row>
    <row r="14" spans="1:9">
      <c r="A14" s="497">
        <v>8</v>
      </c>
      <c r="B14" s="491" t="s">
        <v>74</v>
      </c>
      <c r="C14" s="666">
        <v>0</v>
      </c>
      <c r="D14" s="666">
        <v>0</v>
      </c>
      <c r="E14" s="666">
        <v>0</v>
      </c>
      <c r="F14" s="666">
        <v>0</v>
      </c>
      <c r="G14" s="666">
        <v>0</v>
      </c>
      <c r="H14" s="666">
        <v>0</v>
      </c>
      <c r="I14" s="500">
        <f t="shared" si="0"/>
        <v>0</v>
      </c>
    </row>
    <row r="15" spans="1:9">
      <c r="A15" s="497">
        <v>9</v>
      </c>
      <c r="B15" s="489" t="s">
        <v>75</v>
      </c>
      <c r="C15" s="666">
        <v>0</v>
      </c>
      <c r="D15" s="666">
        <v>0</v>
      </c>
      <c r="E15" s="666">
        <v>0</v>
      </c>
      <c r="F15" s="666">
        <v>0</v>
      </c>
      <c r="G15" s="666">
        <v>0</v>
      </c>
      <c r="H15" s="666">
        <v>0</v>
      </c>
      <c r="I15" s="500">
        <f t="shared" si="0"/>
        <v>0</v>
      </c>
    </row>
    <row r="16" spans="1:9">
      <c r="A16" s="497">
        <v>10</v>
      </c>
      <c r="B16" s="599" t="s">
        <v>690</v>
      </c>
      <c r="C16" s="666">
        <v>25367874.480000004</v>
      </c>
      <c r="D16" s="666">
        <v>458.27000000000004</v>
      </c>
      <c r="E16" s="666">
        <v>9645942.1999999918</v>
      </c>
      <c r="F16" s="666">
        <v>0</v>
      </c>
      <c r="G16" s="666">
        <v>0</v>
      </c>
      <c r="H16" s="666">
        <v>0</v>
      </c>
      <c r="I16" s="500">
        <f t="shared" si="0"/>
        <v>15722390.550000012</v>
      </c>
    </row>
    <row r="17" spans="1:9">
      <c r="A17" s="497">
        <v>11</v>
      </c>
      <c r="B17" s="489" t="s">
        <v>70</v>
      </c>
      <c r="C17" s="666">
        <v>2435342.92</v>
      </c>
      <c r="D17" s="666">
        <v>47585396.209999971</v>
      </c>
      <c r="E17" s="666">
        <v>795103.41000000015</v>
      </c>
      <c r="F17" s="666">
        <v>943844.56</v>
      </c>
      <c r="G17" s="666">
        <v>0</v>
      </c>
      <c r="H17" s="666">
        <v>0</v>
      </c>
      <c r="I17" s="500">
        <f t="shared" si="0"/>
        <v>48281791.159999967</v>
      </c>
    </row>
    <row r="18" spans="1:9">
      <c r="A18" s="497">
        <v>12</v>
      </c>
      <c r="B18" s="489" t="s">
        <v>71</v>
      </c>
      <c r="C18" s="666">
        <v>0</v>
      </c>
      <c r="D18" s="666">
        <v>0</v>
      </c>
      <c r="E18" s="666">
        <v>0</v>
      </c>
      <c r="F18" s="666">
        <v>0</v>
      </c>
      <c r="G18" s="666">
        <v>0</v>
      </c>
      <c r="H18" s="666">
        <v>0</v>
      </c>
      <c r="I18" s="500">
        <f t="shared" si="0"/>
        <v>0</v>
      </c>
    </row>
    <row r="19" spans="1:9">
      <c r="A19" s="501">
        <v>13</v>
      </c>
      <c r="B19" s="491" t="s">
        <v>72</v>
      </c>
      <c r="C19" s="666">
        <v>0</v>
      </c>
      <c r="D19" s="666">
        <v>0</v>
      </c>
      <c r="E19" s="666">
        <v>0</v>
      </c>
      <c r="F19" s="666">
        <v>0</v>
      </c>
      <c r="G19" s="666">
        <v>0</v>
      </c>
      <c r="H19" s="666">
        <v>0</v>
      </c>
      <c r="I19" s="500">
        <f t="shared" si="0"/>
        <v>0</v>
      </c>
    </row>
    <row r="20" spans="1:9">
      <c r="A20" s="497">
        <v>14</v>
      </c>
      <c r="B20" s="489" t="s">
        <v>669</v>
      </c>
      <c r="C20" s="666">
        <v>41448912.050000019</v>
      </c>
      <c r="D20" s="666">
        <v>179342545.0199998</v>
      </c>
      <c r="E20" s="666">
        <v>17355348.350000005</v>
      </c>
      <c r="F20" s="666">
        <v>2131900.3599999943</v>
      </c>
      <c r="G20" s="666">
        <v>0</v>
      </c>
      <c r="H20" s="666">
        <v>0</v>
      </c>
      <c r="I20" s="500">
        <f t="shared" si="0"/>
        <v>201304208.35999984</v>
      </c>
    </row>
    <row r="21" spans="1:9" s="503" customFormat="1">
      <c r="A21" s="502">
        <v>15</v>
      </c>
      <c r="B21" s="490" t="s">
        <v>68</v>
      </c>
      <c r="C21" s="490">
        <f>SUM(C7:C15)+SUM(C17:C20)</f>
        <v>80229936.450000018</v>
      </c>
      <c r="D21" s="490">
        <f t="shared" ref="D21:H21" si="1">SUM(D7:D15)+SUM(D17:D20)</f>
        <v>922930669.54999995</v>
      </c>
      <c r="E21" s="490">
        <f t="shared" si="1"/>
        <v>37371999.479999997</v>
      </c>
      <c r="F21" s="490">
        <f t="shared" si="1"/>
        <v>10243003.690000001</v>
      </c>
      <c r="G21" s="490">
        <f t="shared" si="1"/>
        <v>0</v>
      </c>
      <c r="H21" s="490">
        <f t="shared" si="1"/>
        <v>0</v>
      </c>
      <c r="I21" s="500">
        <f t="shared" si="0"/>
        <v>955545602.82999992</v>
      </c>
    </row>
    <row r="22" spans="1:9">
      <c r="A22" s="504">
        <v>16</v>
      </c>
      <c r="B22" s="505" t="s">
        <v>691</v>
      </c>
      <c r="C22" s="666">
        <v>59513234.319999993</v>
      </c>
      <c r="D22" s="666">
        <v>599551988.65999961</v>
      </c>
      <c r="E22" s="666">
        <v>28130687.520000014</v>
      </c>
      <c r="F22" s="666">
        <v>10243003.68999999</v>
      </c>
      <c r="G22" s="666">
        <v>0</v>
      </c>
      <c r="H22" s="666">
        <v>0</v>
      </c>
      <c r="I22" s="500">
        <f t="shared" si="0"/>
        <v>620691531.76999962</v>
      </c>
    </row>
    <row r="23" spans="1:9">
      <c r="A23" s="504">
        <v>17</v>
      </c>
      <c r="B23" s="505" t="s">
        <v>692</v>
      </c>
      <c r="C23" s="666">
        <v>0</v>
      </c>
      <c r="D23" s="666">
        <v>17340939.509999998</v>
      </c>
      <c r="E23" s="666">
        <v>0</v>
      </c>
      <c r="F23" s="666">
        <v>0</v>
      </c>
      <c r="G23" s="666">
        <v>0</v>
      </c>
      <c r="H23" s="666">
        <v>0</v>
      </c>
      <c r="I23" s="500">
        <f t="shared" si="0"/>
        <v>17340939.509999998</v>
      </c>
    </row>
    <row r="26" spans="1:9" ht="42.4" customHeight="1">
      <c r="B26" s="598" t="s">
        <v>938</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H37" sqref="H37"/>
    </sheetView>
  </sheetViews>
  <sheetFormatPr defaultColWidth="9.28515625" defaultRowHeight="12.75"/>
  <cols>
    <col min="1" max="1" width="11" style="483" bestFit="1" customWidth="1"/>
    <col min="2" max="2" width="93.42578125" style="483" customWidth="1"/>
    <col min="3" max="8" width="22" style="483" customWidth="1"/>
    <col min="9" max="9" width="42.28515625" style="483" bestFit="1" customWidth="1"/>
    <col min="10" max="16384" width="9.28515625" style="483"/>
  </cols>
  <sheetData>
    <row r="1" spans="1:9" ht="13.5">
      <c r="A1" s="482" t="s">
        <v>188</v>
      </c>
      <c r="B1" s="410" t="str">
        <f>Info!C2</f>
        <v>სს "ხალიკ ბანკი საქართველო"</v>
      </c>
    </row>
    <row r="2" spans="1:9">
      <c r="A2" s="484" t="s">
        <v>189</v>
      </c>
      <c r="B2" s="486">
        <f>'1. key ratios'!B2</f>
        <v>44926</v>
      </c>
    </row>
    <row r="3" spans="1:9">
      <c r="A3" s="485" t="s">
        <v>693</v>
      </c>
    </row>
    <row r="4" spans="1:9">
      <c r="C4" s="495" t="s">
        <v>671</v>
      </c>
      <c r="D4" s="495" t="s">
        <v>672</v>
      </c>
      <c r="E4" s="495" t="s">
        <v>673</v>
      </c>
      <c r="F4" s="495" t="s">
        <v>674</v>
      </c>
      <c r="G4" s="495" t="s">
        <v>675</v>
      </c>
      <c r="H4" s="495" t="s">
        <v>676</v>
      </c>
      <c r="I4" s="495" t="s">
        <v>677</v>
      </c>
    </row>
    <row r="5" spans="1:9" ht="41.65" customHeight="1">
      <c r="A5" s="753" t="s">
        <v>949</v>
      </c>
      <c r="B5" s="754"/>
      <c r="C5" s="767" t="s">
        <v>681</v>
      </c>
      <c r="D5" s="767"/>
      <c r="E5" s="767" t="s">
        <v>682</v>
      </c>
      <c r="F5" s="767" t="s">
        <v>683</v>
      </c>
      <c r="G5" s="765" t="s">
        <v>684</v>
      </c>
      <c r="H5" s="765" t="s">
        <v>685</v>
      </c>
      <c r="I5" s="496" t="s">
        <v>686</v>
      </c>
    </row>
    <row r="6" spans="1:9" ht="41.65" customHeight="1">
      <c r="A6" s="757"/>
      <c r="B6" s="758"/>
      <c r="C6" s="544" t="s">
        <v>687</v>
      </c>
      <c r="D6" s="544" t="s">
        <v>688</v>
      </c>
      <c r="E6" s="767"/>
      <c r="F6" s="767"/>
      <c r="G6" s="766"/>
      <c r="H6" s="766"/>
      <c r="I6" s="496" t="s">
        <v>689</v>
      </c>
    </row>
    <row r="7" spans="1:9">
      <c r="A7" s="498">
        <v>1</v>
      </c>
      <c r="B7" s="507" t="s">
        <v>694</v>
      </c>
      <c r="C7" s="666">
        <v>1189395.2399999998</v>
      </c>
      <c r="D7" s="666">
        <v>241810323.61000001</v>
      </c>
      <c r="E7" s="666">
        <v>473464.08999999997</v>
      </c>
      <c r="F7" s="666">
        <v>223026.00999999995</v>
      </c>
      <c r="G7" s="666">
        <v>0</v>
      </c>
      <c r="H7" s="666">
        <v>0</v>
      </c>
      <c r="I7" s="500">
        <f t="shared" ref="I7:I33" si="0">C7+D7-E7-F7-G7</f>
        <v>242303228.75000003</v>
      </c>
    </row>
    <row r="8" spans="1:9">
      <c r="A8" s="498">
        <v>2</v>
      </c>
      <c r="B8" s="507" t="s">
        <v>695</v>
      </c>
      <c r="C8" s="666">
        <v>3245490.51</v>
      </c>
      <c r="D8" s="666">
        <v>76391978.330000013</v>
      </c>
      <c r="E8" s="666">
        <v>1177322.73</v>
      </c>
      <c r="F8" s="666">
        <v>902341.57999999984</v>
      </c>
      <c r="G8" s="666">
        <v>0</v>
      </c>
      <c r="H8" s="666">
        <v>0</v>
      </c>
      <c r="I8" s="500">
        <f t="shared" si="0"/>
        <v>77557804.530000016</v>
      </c>
    </row>
    <row r="9" spans="1:9">
      <c r="A9" s="498">
        <v>3</v>
      </c>
      <c r="B9" s="507" t="s">
        <v>696</v>
      </c>
      <c r="C9" s="666">
        <v>0</v>
      </c>
      <c r="D9" s="666">
        <v>0</v>
      </c>
      <c r="E9" s="666">
        <v>0</v>
      </c>
      <c r="F9" s="666">
        <v>0</v>
      </c>
      <c r="G9" s="666">
        <v>0</v>
      </c>
      <c r="H9" s="666">
        <v>0</v>
      </c>
      <c r="I9" s="500">
        <f t="shared" si="0"/>
        <v>0</v>
      </c>
    </row>
    <row r="10" spans="1:9">
      <c r="A10" s="498">
        <v>4</v>
      </c>
      <c r="B10" s="507" t="s">
        <v>697</v>
      </c>
      <c r="C10" s="666">
        <v>1985927.1800000002</v>
      </c>
      <c r="D10" s="666">
        <v>33740197.610000007</v>
      </c>
      <c r="E10" s="666">
        <v>1109883.1399999999</v>
      </c>
      <c r="F10" s="666">
        <v>566575.9099999998</v>
      </c>
      <c r="G10" s="666">
        <v>0</v>
      </c>
      <c r="H10" s="666">
        <v>0</v>
      </c>
      <c r="I10" s="500">
        <f t="shared" si="0"/>
        <v>34049665.74000001</v>
      </c>
    </row>
    <row r="11" spans="1:9">
      <c r="A11" s="498">
        <v>5</v>
      </c>
      <c r="B11" s="507" t="s">
        <v>698</v>
      </c>
      <c r="C11" s="666">
        <v>11460128.809999997</v>
      </c>
      <c r="D11" s="666">
        <v>104419355.97000003</v>
      </c>
      <c r="E11" s="666">
        <v>5440493.6000000015</v>
      </c>
      <c r="F11" s="666">
        <v>1695319.3499999992</v>
      </c>
      <c r="G11" s="666">
        <v>0</v>
      </c>
      <c r="H11" s="666">
        <v>0</v>
      </c>
      <c r="I11" s="500">
        <f t="shared" si="0"/>
        <v>108743671.83000004</v>
      </c>
    </row>
    <row r="12" spans="1:9">
      <c r="A12" s="498">
        <v>6</v>
      </c>
      <c r="B12" s="507" t="s">
        <v>699</v>
      </c>
      <c r="C12" s="666">
        <v>1316798.3900000001</v>
      </c>
      <c r="D12" s="666">
        <v>22663068.73</v>
      </c>
      <c r="E12" s="666">
        <v>1222303.0799999998</v>
      </c>
      <c r="F12" s="666">
        <v>289790.50999999983</v>
      </c>
      <c r="G12" s="666">
        <v>0</v>
      </c>
      <c r="H12" s="666">
        <v>0</v>
      </c>
      <c r="I12" s="500">
        <f t="shared" si="0"/>
        <v>22467773.530000001</v>
      </c>
    </row>
    <row r="13" spans="1:9">
      <c r="A13" s="498">
        <v>7</v>
      </c>
      <c r="B13" s="507" t="s">
        <v>700</v>
      </c>
      <c r="C13" s="666">
        <v>539025.86</v>
      </c>
      <c r="D13" s="666">
        <v>252436.56999999998</v>
      </c>
      <c r="E13" s="666">
        <v>162354.57</v>
      </c>
      <c r="F13" s="666">
        <v>4994.29</v>
      </c>
      <c r="G13" s="666">
        <v>0</v>
      </c>
      <c r="H13" s="666">
        <v>0</v>
      </c>
      <c r="I13" s="500">
        <f t="shared" si="0"/>
        <v>624113.56999999983</v>
      </c>
    </row>
    <row r="14" spans="1:9">
      <c r="A14" s="498">
        <v>8</v>
      </c>
      <c r="B14" s="507" t="s">
        <v>701</v>
      </c>
      <c r="C14" s="666">
        <v>58125.89</v>
      </c>
      <c r="D14" s="666">
        <v>5892729.3700000001</v>
      </c>
      <c r="E14" s="666">
        <v>24736.149999999998</v>
      </c>
      <c r="F14" s="666">
        <v>116588.81000000001</v>
      </c>
      <c r="G14" s="666">
        <v>0</v>
      </c>
      <c r="H14" s="666">
        <v>0</v>
      </c>
      <c r="I14" s="500">
        <f t="shared" si="0"/>
        <v>5809530.2999999998</v>
      </c>
    </row>
    <row r="15" spans="1:9">
      <c r="A15" s="498">
        <v>9</v>
      </c>
      <c r="B15" s="507" t="s">
        <v>702</v>
      </c>
      <c r="C15" s="666">
        <v>3445360.6500000004</v>
      </c>
      <c r="D15" s="666">
        <v>10464295.040000001</v>
      </c>
      <c r="E15" s="666">
        <v>1309486.18</v>
      </c>
      <c r="F15" s="666">
        <v>153185.72000000003</v>
      </c>
      <c r="G15" s="666">
        <v>0</v>
      </c>
      <c r="H15" s="666">
        <v>0</v>
      </c>
      <c r="I15" s="500">
        <f t="shared" si="0"/>
        <v>12446983.790000001</v>
      </c>
    </row>
    <row r="16" spans="1:9">
      <c r="A16" s="498">
        <v>10</v>
      </c>
      <c r="B16" s="507" t="s">
        <v>703</v>
      </c>
      <c r="C16" s="666">
        <v>77278.900000000009</v>
      </c>
      <c r="D16" s="666">
        <v>891889.11</v>
      </c>
      <c r="E16" s="666">
        <v>29452.949999999997</v>
      </c>
      <c r="F16" s="666">
        <v>16560.760000000002</v>
      </c>
      <c r="G16" s="666">
        <v>0</v>
      </c>
      <c r="H16" s="666">
        <v>0</v>
      </c>
      <c r="I16" s="500">
        <f t="shared" si="0"/>
        <v>923154.3</v>
      </c>
    </row>
    <row r="17" spans="1:10">
      <c r="A17" s="498">
        <v>11</v>
      </c>
      <c r="B17" s="507" t="s">
        <v>704</v>
      </c>
      <c r="C17" s="666">
        <v>27637.29</v>
      </c>
      <c r="D17" s="666">
        <v>13351887.540000001</v>
      </c>
      <c r="E17" s="666">
        <v>13402.37</v>
      </c>
      <c r="F17" s="666">
        <v>266705.76000000007</v>
      </c>
      <c r="G17" s="666">
        <v>0</v>
      </c>
      <c r="H17" s="666">
        <v>0</v>
      </c>
      <c r="I17" s="500">
        <f t="shared" si="0"/>
        <v>13099416.700000001</v>
      </c>
    </row>
    <row r="18" spans="1:10">
      <c r="A18" s="498">
        <v>12</v>
      </c>
      <c r="B18" s="507" t="s">
        <v>705</v>
      </c>
      <c r="C18" s="666">
        <v>8132398.1100000013</v>
      </c>
      <c r="D18" s="666">
        <v>56963117.209999941</v>
      </c>
      <c r="E18" s="666">
        <v>3110051.2799999989</v>
      </c>
      <c r="F18" s="666">
        <v>1057389.9799999993</v>
      </c>
      <c r="G18" s="666">
        <v>0</v>
      </c>
      <c r="H18" s="666">
        <v>0</v>
      </c>
      <c r="I18" s="500">
        <f t="shared" si="0"/>
        <v>60928074.059999943</v>
      </c>
    </row>
    <row r="19" spans="1:10">
      <c r="A19" s="498">
        <v>13</v>
      </c>
      <c r="B19" s="507" t="s">
        <v>706</v>
      </c>
      <c r="C19" s="666">
        <v>2089599.74</v>
      </c>
      <c r="D19" s="666">
        <v>47445308.460000023</v>
      </c>
      <c r="E19" s="666">
        <v>1398886.4600000002</v>
      </c>
      <c r="F19" s="666">
        <v>803225.35000000021</v>
      </c>
      <c r="G19" s="666">
        <v>0</v>
      </c>
      <c r="H19" s="666">
        <v>0</v>
      </c>
      <c r="I19" s="500">
        <f t="shared" si="0"/>
        <v>47332796.390000023</v>
      </c>
    </row>
    <row r="20" spans="1:10">
      <c r="A20" s="498">
        <v>14</v>
      </c>
      <c r="B20" s="507" t="s">
        <v>707</v>
      </c>
      <c r="C20" s="666">
        <v>2877517.41</v>
      </c>
      <c r="D20" s="666">
        <v>57011273.640000001</v>
      </c>
      <c r="E20" s="666">
        <v>1584284.9899999998</v>
      </c>
      <c r="F20" s="666">
        <v>988811.3</v>
      </c>
      <c r="G20" s="666">
        <v>0</v>
      </c>
      <c r="H20" s="666">
        <v>0</v>
      </c>
      <c r="I20" s="500">
        <f t="shared" si="0"/>
        <v>57315694.759999998</v>
      </c>
    </row>
    <row r="21" spans="1:10">
      <c r="A21" s="498">
        <v>15</v>
      </c>
      <c r="B21" s="507" t="s">
        <v>708</v>
      </c>
      <c r="C21" s="666">
        <v>2652897.2599999998</v>
      </c>
      <c r="D21" s="666">
        <v>20911110.43</v>
      </c>
      <c r="E21" s="666">
        <v>946144.18000000017</v>
      </c>
      <c r="F21" s="666">
        <v>386603.91000000003</v>
      </c>
      <c r="G21" s="666">
        <v>0</v>
      </c>
      <c r="H21" s="666">
        <v>0</v>
      </c>
      <c r="I21" s="500">
        <f t="shared" si="0"/>
        <v>22231259.599999998</v>
      </c>
    </row>
    <row r="22" spans="1:10">
      <c r="A22" s="498">
        <v>16</v>
      </c>
      <c r="B22" s="507" t="s">
        <v>709</v>
      </c>
      <c r="C22" s="666">
        <v>513.26</v>
      </c>
      <c r="D22" s="666">
        <v>1418706.4300000002</v>
      </c>
      <c r="E22" s="666">
        <v>513.26</v>
      </c>
      <c r="F22" s="666">
        <v>28184.199999999997</v>
      </c>
      <c r="G22" s="666">
        <v>0</v>
      </c>
      <c r="H22" s="666">
        <v>0</v>
      </c>
      <c r="I22" s="500">
        <f t="shared" si="0"/>
        <v>1390522.2300000002</v>
      </c>
    </row>
    <row r="23" spans="1:10">
      <c r="A23" s="498">
        <v>17</v>
      </c>
      <c r="B23" s="507" t="s">
        <v>710</v>
      </c>
      <c r="C23" s="666">
        <v>181611.42</v>
      </c>
      <c r="D23" s="666">
        <v>11457717.83</v>
      </c>
      <c r="E23" s="666">
        <v>982534.03</v>
      </c>
      <c r="F23" s="666">
        <v>46452.69</v>
      </c>
      <c r="G23" s="666">
        <v>0</v>
      </c>
      <c r="H23" s="666">
        <v>0</v>
      </c>
      <c r="I23" s="500">
        <f t="shared" si="0"/>
        <v>10610342.530000001</v>
      </c>
    </row>
    <row r="24" spans="1:10">
      <c r="A24" s="498">
        <v>18</v>
      </c>
      <c r="B24" s="507" t="s">
        <v>711</v>
      </c>
      <c r="C24" s="666">
        <v>18659.240000000002</v>
      </c>
      <c r="D24" s="666">
        <v>3897843.76</v>
      </c>
      <c r="E24" s="666">
        <v>6300.09</v>
      </c>
      <c r="F24" s="666">
        <v>75183.319999999992</v>
      </c>
      <c r="G24" s="666">
        <v>0</v>
      </c>
      <c r="H24" s="666">
        <v>0</v>
      </c>
      <c r="I24" s="500">
        <f t="shared" si="0"/>
        <v>3835019.5900000003</v>
      </c>
    </row>
    <row r="25" spans="1:10">
      <c r="A25" s="498">
        <v>19</v>
      </c>
      <c r="B25" s="507" t="s">
        <v>712</v>
      </c>
      <c r="C25" s="666">
        <v>309694.01999999996</v>
      </c>
      <c r="D25" s="666">
        <v>889794.62</v>
      </c>
      <c r="E25" s="666">
        <v>92908.21</v>
      </c>
      <c r="F25" s="666">
        <v>17764.87</v>
      </c>
      <c r="G25" s="666">
        <v>0</v>
      </c>
      <c r="H25" s="666">
        <v>0</v>
      </c>
      <c r="I25" s="500">
        <f t="shared" si="0"/>
        <v>1088815.5599999998</v>
      </c>
    </row>
    <row r="26" spans="1:10">
      <c r="A26" s="498">
        <v>20</v>
      </c>
      <c r="B26" s="507" t="s">
        <v>713</v>
      </c>
      <c r="C26" s="666">
        <v>89893.750000000015</v>
      </c>
      <c r="D26" s="666">
        <v>29302736.530000001</v>
      </c>
      <c r="E26" s="666">
        <v>815669.69000000006</v>
      </c>
      <c r="F26" s="666">
        <v>425590.93999999971</v>
      </c>
      <c r="G26" s="666">
        <v>0</v>
      </c>
      <c r="H26" s="666">
        <v>0</v>
      </c>
      <c r="I26" s="500">
        <f t="shared" si="0"/>
        <v>28151369.649999999</v>
      </c>
      <c r="J26" s="508"/>
    </row>
    <row r="27" spans="1:10">
      <c r="A27" s="498">
        <v>21</v>
      </c>
      <c r="B27" s="507" t="s">
        <v>714</v>
      </c>
      <c r="C27" s="666">
        <v>1323426.99</v>
      </c>
      <c r="D27" s="666">
        <v>684177.99000000011</v>
      </c>
      <c r="E27" s="666">
        <v>397028.1</v>
      </c>
      <c r="F27" s="666">
        <v>13616.06</v>
      </c>
      <c r="G27" s="666">
        <v>0</v>
      </c>
      <c r="H27" s="666">
        <v>0</v>
      </c>
      <c r="I27" s="500">
        <f t="shared" si="0"/>
        <v>1596960.8199999998</v>
      </c>
      <c r="J27" s="508"/>
    </row>
    <row r="28" spans="1:10">
      <c r="A28" s="498">
        <v>22</v>
      </c>
      <c r="B28" s="507" t="s">
        <v>715</v>
      </c>
      <c r="C28" s="666">
        <v>430299.76</v>
      </c>
      <c r="D28" s="666">
        <v>892525.48</v>
      </c>
      <c r="E28" s="666">
        <v>161571.59</v>
      </c>
      <c r="F28" s="666">
        <v>13511.81</v>
      </c>
      <c r="G28" s="666">
        <v>0</v>
      </c>
      <c r="H28" s="666">
        <v>0</v>
      </c>
      <c r="I28" s="500">
        <f t="shared" si="0"/>
        <v>1147741.8399999999</v>
      </c>
      <c r="J28" s="508"/>
    </row>
    <row r="29" spans="1:10">
      <c r="A29" s="498">
        <v>23</v>
      </c>
      <c r="B29" s="507" t="s">
        <v>716</v>
      </c>
      <c r="C29" s="666">
        <v>12195310.579999998</v>
      </c>
      <c r="D29" s="666">
        <v>64812796.669999987</v>
      </c>
      <c r="E29" s="666">
        <v>5296376.1099999985</v>
      </c>
      <c r="F29" s="666">
        <v>1157058.4800000004</v>
      </c>
      <c r="G29" s="666">
        <v>0</v>
      </c>
      <c r="H29" s="666">
        <v>0</v>
      </c>
      <c r="I29" s="500">
        <f t="shared" si="0"/>
        <v>70554672.659999982</v>
      </c>
      <c r="J29" s="508"/>
    </row>
    <row r="30" spans="1:10">
      <c r="A30" s="498">
        <v>24</v>
      </c>
      <c r="B30" s="507" t="s">
        <v>717</v>
      </c>
      <c r="C30" s="666">
        <v>1087379.7200000002</v>
      </c>
      <c r="D30" s="666">
        <v>23144015.340000004</v>
      </c>
      <c r="E30" s="666">
        <v>611919.63</v>
      </c>
      <c r="F30" s="666">
        <v>398007.23000000004</v>
      </c>
      <c r="G30" s="666">
        <v>0</v>
      </c>
      <c r="H30" s="666">
        <v>0</v>
      </c>
      <c r="I30" s="500">
        <f t="shared" si="0"/>
        <v>23221468.200000003</v>
      </c>
      <c r="J30" s="508"/>
    </row>
    <row r="31" spans="1:10">
      <c r="A31" s="498">
        <v>25</v>
      </c>
      <c r="B31" s="507" t="s">
        <v>718</v>
      </c>
      <c r="C31" s="666">
        <v>4778864.3399999989</v>
      </c>
      <c r="D31" s="666">
        <v>31324807.390000027</v>
      </c>
      <c r="E31" s="666">
        <v>1763601.0400000005</v>
      </c>
      <c r="F31" s="666">
        <v>596514.85000000079</v>
      </c>
      <c r="G31" s="666">
        <v>0</v>
      </c>
      <c r="H31" s="666">
        <v>0</v>
      </c>
      <c r="I31" s="500">
        <f t="shared" si="0"/>
        <v>33743555.840000026</v>
      </c>
      <c r="J31" s="508"/>
    </row>
    <row r="32" spans="1:10">
      <c r="A32" s="498">
        <v>26</v>
      </c>
      <c r="B32" s="507" t="s">
        <v>719</v>
      </c>
      <c r="C32" s="666">
        <v>0</v>
      </c>
      <c r="D32" s="666">
        <v>0</v>
      </c>
      <c r="E32" s="666">
        <v>0</v>
      </c>
      <c r="F32" s="666">
        <v>0</v>
      </c>
      <c r="G32" s="666">
        <v>0</v>
      </c>
      <c r="H32" s="666">
        <v>0</v>
      </c>
      <c r="I32" s="500">
        <f t="shared" si="0"/>
        <v>0</v>
      </c>
      <c r="J32" s="508"/>
    </row>
    <row r="33" spans="1:10">
      <c r="A33" s="498">
        <v>27</v>
      </c>
      <c r="B33" s="499" t="s">
        <v>165</v>
      </c>
      <c r="C33" s="666">
        <v>20716702.129999995</v>
      </c>
      <c r="D33" s="666">
        <v>62896575.889999837</v>
      </c>
      <c r="E33" s="666">
        <v>9241311.9600000009</v>
      </c>
      <c r="F33" s="666">
        <v>0</v>
      </c>
      <c r="G33" s="666">
        <v>0</v>
      </c>
      <c r="H33" s="666">
        <v>0</v>
      </c>
      <c r="I33" s="500">
        <f t="shared" si="0"/>
        <v>74371966.059999824</v>
      </c>
      <c r="J33" s="508"/>
    </row>
    <row r="34" spans="1:10">
      <c r="A34" s="498">
        <v>28</v>
      </c>
      <c r="B34" s="509" t="s">
        <v>68</v>
      </c>
      <c r="C34" s="490">
        <f>SUM(C7:C33)</f>
        <v>80229936.449999988</v>
      </c>
      <c r="D34" s="490">
        <f t="shared" ref="D34:H34" si="1">SUM(D7:D33)</f>
        <v>922930669.54999995</v>
      </c>
      <c r="E34" s="490">
        <f t="shared" si="1"/>
        <v>37371999.480000004</v>
      </c>
      <c r="F34" s="490">
        <f t="shared" si="1"/>
        <v>10243003.690000001</v>
      </c>
      <c r="G34" s="490">
        <f t="shared" si="1"/>
        <v>0</v>
      </c>
      <c r="H34" s="490">
        <f t="shared" si="1"/>
        <v>0</v>
      </c>
      <c r="I34" s="500">
        <f>C34+D34-E34-F34-G34</f>
        <v>955545602.82999992</v>
      </c>
      <c r="J34" s="508"/>
    </row>
    <row r="35" spans="1:10">
      <c r="A35" s="508"/>
      <c r="B35" s="508"/>
      <c r="C35" s="508"/>
      <c r="D35" s="508"/>
      <c r="E35" s="508"/>
      <c r="F35" s="508"/>
      <c r="G35" s="508"/>
      <c r="H35" s="508"/>
      <c r="I35" s="508"/>
      <c r="J35" s="508"/>
    </row>
    <row r="36" spans="1:10">
      <c r="A36" s="508"/>
      <c r="B36" s="510"/>
      <c r="C36" s="508"/>
      <c r="D36" s="508"/>
      <c r="E36" s="508"/>
      <c r="F36" s="508"/>
      <c r="G36" s="508"/>
      <c r="H36" s="508"/>
      <c r="I36" s="508"/>
      <c r="J36" s="508"/>
    </row>
    <row r="37" spans="1:10">
      <c r="A37" s="508"/>
      <c r="B37" s="508"/>
      <c r="C37" s="508"/>
      <c r="D37" s="508"/>
      <c r="E37" s="508"/>
      <c r="F37" s="508"/>
      <c r="G37" s="508"/>
      <c r="H37" s="508"/>
      <c r="I37" s="508"/>
      <c r="J37" s="508"/>
    </row>
    <row r="38" spans="1:10">
      <c r="A38" s="508"/>
      <c r="B38" s="508"/>
      <c r="C38" s="508"/>
      <c r="D38" s="508"/>
      <c r="E38" s="508"/>
      <c r="F38" s="508"/>
      <c r="G38" s="508"/>
      <c r="H38" s="508"/>
      <c r="I38" s="508"/>
      <c r="J38" s="508"/>
    </row>
    <row r="39" spans="1:10">
      <c r="A39" s="508"/>
      <c r="B39" s="508"/>
      <c r="C39" s="508"/>
      <c r="D39" s="508"/>
      <c r="E39" s="508"/>
      <c r="F39" s="508"/>
      <c r="G39" s="508"/>
      <c r="H39" s="508"/>
      <c r="I39" s="508"/>
      <c r="J39" s="508"/>
    </row>
    <row r="40" spans="1:10">
      <c r="A40" s="508"/>
      <c r="B40" s="508"/>
      <c r="C40" s="508"/>
      <c r="D40" s="508"/>
      <c r="E40" s="508"/>
      <c r="F40" s="508"/>
      <c r="G40" s="508"/>
      <c r="H40" s="508"/>
      <c r="I40" s="508"/>
      <c r="J40" s="508"/>
    </row>
    <row r="41" spans="1:10">
      <c r="A41" s="508"/>
      <c r="B41" s="508"/>
      <c r="C41" s="508"/>
      <c r="D41" s="508"/>
      <c r="E41" s="508"/>
      <c r="F41" s="508"/>
      <c r="G41" s="508"/>
      <c r="H41" s="508"/>
      <c r="I41" s="508"/>
      <c r="J41" s="508"/>
    </row>
    <row r="42" spans="1:10">
      <c r="A42" s="511"/>
      <c r="B42" s="511"/>
      <c r="C42" s="508"/>
      <c r="D42" s="508"/>
      <c r="E42" s="508"/>
      <c r="F42" s="508"/>
      <c r="G42" s="508"/>
      <c r="H42" s="508"/>
      <c r="I42" s="508"/>
      <c r="J42" s="508"/>
    </row>
    <row r="43" spans="1:10">
      <c r="A43" s="511"/>
      <c r="B43" s="511"/>
      <c r="C43" s="508"/>
      <c r="D43" s="508"/>
      <c r="E43" s="508"/>
      <c r="F43" s="508"/>
      <c r="G43" s="508"/>
      <c r="H43" s="508"/>
      <c r="I43" s="508"/>
      <c r="J43" s="508"/>
    </row>
    <row r="44" spans="1:10">
      <c r="A44" s="508"/>
      <c r="B44" s="512"/>
      <c r="C44" s="508"/>
      <c r="D44" s="508"/>
      <c r="E44" s="508"/>
      <c r="F44" s="508"/>
      <c r="G44" s="508"/>
      <c r="H44" s="508"/>
      <c r="I44" s="508"/>
      <c r="J44" s="508"/>
    </row>
    <row r="45" spans="1:10">
      <c r="A45" s="508"/>
      <c r="B45" s="512"/>
      <c r="C45" s="508"/>
      <c r="D45" s="508"/>
      <c r="E45" s="508"/>
      <c r="F45" s="508"/>
      <c r="G45" s="508"/>
      <c r="H45" s="508"/>
      <c r="I45" s="508"/>
      <c r="J45" s="508"/>
    </row>
    <row r="46" spans="1:10">
      <c r="A46" s="508"/>
      <c r="B46" s="512"/>
      <c r="C46" s="508"/>
      <c r="D46" s="508"/>
      <c r="E46" s="508"/>
      <c r="F46" s="508"/>
      <c r="G46" s="508"/>
      <c r="H46" s="508"/>
      <c r="I46" s="508"/>
      <c r="J46" s="508"/>
    </row>
    <row r="47" spans="1:10">
      <c r="A47" s="508"/>
      <c r="B47" s="508"/>
      <c r="C47" s="508"/>
      <c r="D47" s="508"/>
      <c r="E47" s="508"/>
      <c r="F47" s="508"/>
      <c r="G47" s="508"/>
      <c r="H47" s="508"/>
      <c r="I47" s="508"/>
      <c r="J47" s="508"/>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70" zoomScaleNormal="70" workbookViewId="0">
      <selection activeCell="C6" sqref="C6:D19"/>
    </sheetView>
  </sheetViews>
  <sheetFormatPr defaultColWidth="9.28515625" defaultRowHeight="12.75"/>
  <cols>
    <col min="1" max="1" width="11.7109375" style="483" bestFit="1" customWidth="1"/>
    <col min="2" max="2" width="108" style="483" bestFit="1" customWidth="1"/>
    <col min="3" max="3" width="35.5703125" style="483" customWidth="1"/>
    <col min="4" max="4" width="38.42578125" style="506" customWidth="1"/>
    <col min="5" max="16384" width="9.28515625" style="483"/>
  </cols>
  <sheetData>
    <row r="1" spans="1:4" ht="13.5">
      <c r="A1" s="482" t="s">
        <v>188</v>
      </c>
      <c r="B1" s="410" t="str">
        <f>Info!C2</f>
        <v>სს "ხალიკ ბანკი საქართველო"</v>
      </c>
      <c r="D1" s="483"/>
    </row>
    <row r="2" spans="1:4">
      <c r="A2" s="484" t="s">
        <v>189</v>
      </c>
      <c r="B2" s="486">
        <f>'1. key ratios'!B2</f>
        <v>44926</v>
      </c>
      <c r="D2" s="483"/>
    </row>
    <row r="3" spans="1:4">
      <c r="A3" s="485" t="s">
        <v>720</v>
      </c>
      <c r="D3" s="483"/>
    </row>
    <row r="5" spans="1:4" ht="51">
      <c r="A5" s="768" t="s">
        <v>721</v>
      </c>
      <c r="B5" s="768"/>
      <c r="C5" s="513" t="s">
        <v>722</v>
      </c>
      <c r="D5" s="595" t="s">
        <v>723</v>
      </c>
    </row>
    <row r="6" spans="1:4" ht="15">
      <c r="A6" s="514">
        <v>1</v>
      </c>
      <c r="B6" s="515" t="s">
        <v>724</v>
      </c>
      <c r="C6" s="667">
        <v>39900326</v>
      </c>
      <c r="D6" s="498"/>
    </row>
    <row r="7" spans="1:4">
      <c r="A7" s="516">
        <v>2</v>
      </c>
      <c r="B7" s="515" t="s">
        <v>725</v>
      </c>
      <c r="C7" s="629">
        <v>6182368.3745325692</v>
      </c>
      <c r="D7" s="498">
        <f>SUM(D8:D11)</f>
        <v>0</v>
      </c>
    </row>
    <row r="8" spans="1:4" ht="15">
      <c r="A8" s="517">
        <v>2.1</v>
      </c>
      <c r="B8" s="518" t="s">
        <v>726</v>
      </c>
      <c r="C8" s="668">
        <v>4026030.1367118522</v>
      </c>
      <c r="D8" s="498"/>
    </row>
    <row r="9" spans="1:4" ht="15">
      <c r="A9" s="517">
        <v>2.2000000000000002</v>
      </c>
      <c r="B9" s="518" t="s">
        <v>727</v>
      </c>
      <c r="C9" s="668">
        <v>1813543.0637266284</v>
      </c>
      <c r="D9" s="498"/>
    </row>
    <row r="10" spans="1:4" ht="15">
      <c r="A10" s="517">
        <v>2.2999999999999998</v>
      </c>
      <c r="B10" s="518" t="s">
        <v>728</v>
      </c>
      <c r="C10" s="668">
        <v>342795.1740940882</v>
      </c>
      <c r="D10" s="498"/>
    </row>
    <row r="11" spans="1:4" ht="15">
      <c r="A11" s="517">
        <v>2.4</v>
      </c>
      <c r="B11" s="518" t="s">
        <v>729</v>
      </c>
      <c r="C11" s="668">
        <v>0</v>
      </c>
      <c r="D11" s="498"/>
    </row>
    <row r="12" spans="1:4" ht="15">
      <c r="A12" s="514">
        <v>3</v>
      </c>
      <c r="B12" s="515" t="s">
        <v>730</v>
      </c>
      <c r="C12" s="668">
        <v>7709002.3745325506</v>
      </c>
      <c r="D12" s="498">
        <f>SUM(D13:D18)</f>
        <v>0</v>
      </c>
    </row>
    <row r="13" spans="1:4" ht="15">
      <c r="A13" s="517">
        <v>3.1</v>
      </c>
      <c r="B13" s="518" t="s">
        <v>731</v>
      </c>
      <c r="C13" s="668">
        <v>0</v>
      </c>
      <c r="D13" s="498"/>
    </row>
    <row r="14" spans="1:4" ht="15">
      <c r="A14" s="517">
        <v>3.2</v>
      </c>
      <c r="B14" s="518" t="s">
        <v>732</v>
      </c>
      <c r="C14" s="668">
        <v>1272252.5364959612</v>
      </c>
      <c r="D14" s="498"/>
    </row>
    <row r="15" spans="1:4" ht="15">
      <c r="A15" s="517">
        <v>3.3</v>
      </c>
      <c r="B15" s="518" t="s">
        <v>733</v>
      </c>
      <c r="C15" s="668">
        <v>5475829.7335310914</v>
      </c>
      <c r="D15" s="498"/>
    </row>
    <row r="16" spans="1:4" ht="15">
      <c r="A16" s="517">
        <v>3.4</v>
      </c>
      <c r="B16" s="518" t="s">
        <v>734</v>
      </c>
      <c r="C16" s="668">
        <v>207140.87822003462</v>
      </c>
      <c r="D16" s="498"/>
    </row>
    <row r="17" spans="1:4" ht="15">
      <c r="A17" s="516">
        <v>3.5</v>
      </c>
      <c r="B17" s="518" t="s">
        <v>735</v>
      </c>
      <c r="C17" s="668">
        <v>753779.22628546343</v>
      </c>
      <c r="D17" s="498"/>
    </row>
    <row r="18" spans="1:4" ht="15">
      <c r="A18" s="517">
        <v>3.6</v>
      </c>
      <c r="B18" s="518" t="s">
        <v>736</v>
      </c>
      <c r="C18" s="668">
        <v>0</v>
      </c>
      <c r="D18" s="498"/>
    </row>
    <row r="19" spans="1:4" ht="15">
      <c r="A19" s="519">
        <v>4</v>
      </c>
      <c r="B19" s="515" t="s">
        <v>737</v>
      </c>
      <c r="C19" s="667">
        <v>38373692.000000015</v>
      </c>
      <c r="D19" s="490">
        <f>D6+D7-D12</f>
        <v>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C7" sqref="C7:D19"/>
    </sheetView>
  </sheetViews>
  <sheetFormatPr defaultColWidth="9.28515625" defaultRowHeight="12.75"/>
  <cols>
    <col min="1" max="1" width="11.7109375" style="483" bestFit="1" customWidth="1"/>
    <col min="2" max="2" width="124.7109375" style="483" customWidth="1"/>
    <col min="3" max="3" width="21.5703125" style="483" customWidth="1"/>
    <col min="4" max="4" width="49.28515625" style="506" customWidth="1"/>
    <col min="5" max="16384" width="9.28515625" style="483"/>
  </cols>
  <sheetData>
    <row r="1" spans="1:4" ht="13.5">
      <c r="A1" s="482" t="s">
        <v>188</v>
      </c>
      <c r="B1" s="410" t="str">
        <f>Info!C2</f>
        <v>სს "ხალიკ ბანკი საქართველო"</v>
      </c>
      <c r="D1" s="483"/>
    </row>
    <row r="2" spans="1:4">
      <c r="A2" s="484" t="s">
        <v>189</v>
      </c>
      <c r="B2" s="486">
        <f>'1. key ratios'!B2</f>
        <v>44926</v>
      </c>
      <c r="D2" s="483"/>
    </row>
    <row r="3" spans="1:4">
      <c r="A3" s="485" t="s">
        <v>738</v>
      </c>
      <c r="D3" s="483"/>
    </row>
    <row r="4" spans="1:4">
      <c r="A4" s="485"/>
      <c r="D4" s="483"/>
    </row>
    <row r="5" spans="1:4" ht="15" customHeight="1">
      <c r="A5" s="769" t="s">
        <v>739</v>
      </c>
      <c r="B5" s="770"/>
      <c r="C5" s="759" t="s">
        <v>740</v>
      </c>
      <c r="D5" s="773" t="s">
        <v>741</v>
      </c>
    </row>
    <row r="6" spans="1:4" ht="32.25" customHeight="1">
      <c r="A6" s="771"/>
      <c r="B6" s="772"/>
      <c r="C6" s="762"/>
      <c r="D6" s="773"/>
    </row>
    <row r="7" spans="1:4" ht="15">
      <c r="A7" s="509">
        <v>1</v>
      </c>
      <c r="B7" s="490" t="s">
        <v>742</v>
      </c>
      <c r="C7" s="669">
        <v>62185521.059999965</v>
      </c>
      <c r="D7" s="670"/>
    </row>
    <row r="8" spans="1:4" ht="15">
      <c r="A8" s="499">
        <v>2</v>
      </c>
      <c r="B8" s="499" t="s">
        <v>743</v>
      </c>
      <c r="C8" s="668">
        <v>13121005.343270399</v>
      </c>
      <c r="D8" s="670"/>
    </row>
    <row r="9" spans="1:4" ht="15">
      <c r="A9" s="499">
        <v>3</v>
      </c>
      <c r="B9" s="520" t="s">
        <v>744</v>
      </c>
      <c r="C9" s="668">
        <v>0</v>
      </c>
      <c r="D9" s="670"/>
    </row>
    <row r="10" spans="1:4" ht="15">
      <c r="A10" s="499">
        <v>4</v>
      </c>
      <c r="B10" s="499" t="s">
        <v>745</v>
      </c>
      <c r="C10" s="668">
        <v>15797199.373270398</v>
      </c>
      <c r="D10" s="670"/>
    </row>
    <row r="11" spans="1:4" ht="15">
      <c r="A11" s="499">
        <v>5</v>
      </c>
      <c r="B11" s="521" t="s">
        <v>746</v>
      </c>
      <c r="C11" s="668">
        <v>0</v>
      </c>
      <c r="D11" s="670"/>
    </row>
    <row r="12" spans="1:4" ht="15">
      <c r="A12" s="499">
        <v>6</v>
      </c>
      <c r="B12" s="521" t="s">
        <v>747</v>
      </c>
      <c r="C12" s="668">
        <v>0</v>
      </c>
      <c r="D12" s="670"/>
    </row>
    <row r="13" spans="1:4" ht="15">
      <c r="A13" s="499">
        <v>7</v>
      </c>
      <c r="B13" s="521" t="s">
        <v>748</v>
      </c>
      <c r="C13" s="668">
        <v>10363722.07</v>
      </c>
      <c r="D13" s="670"/>
    </row>
    <row r="14" spans="1:4" ht="15">
      <c r="A14" s="499">
        <v>8</v>
      </c>
      <c r="B14" s="521" t="s">
        <v>749</v>
      </c>
      <c r="C14" s="668">
        <v>1162995.96</v>
      </c>
      <c r="D14" s="671">
        <v>4946173.3899999997</v>
      </c>
    </row>
    <row r="15" spans="1:4" ht="15">
      <c r="A15" s="499">
        <v>9</v>
      </c>
      <c r="B15" s="521" t="s">
        <v>750</v>
      </c>
      <c r="C15" s="668">
        <v>0</v>
      </c>
      <c r="D15" s="671">
        <v>0</v>
      </c>
    </row>
    <row r="16" spans="1:4" ht="15">
      <c r="A16" s="499">
        <v>10</v>
      </c>
      <c r="B16" s="521" t="s">
        <v>751</v>
      </c>
      <c r="C16" s="668">
        <v>0</v>
      </c>
      <c r="D16" s="670"/>
    </row>
    <row r="17" spans="1:4" ht="15">
      <c r="A17" s="499">
        <v>11</v>
      </c>
      <c r="B17" s="521" t="s">
        <v>752</v>
      </c>
      <c r="C17" s="668">
        <v>2897516.208690837</v>
      </c>
      <c r="D17" s="672">
        <v>0</v>
      </c>
    </row>
    <row r="18" spans="1:4" ht="26.25">
      <c r="A18" s="499">
        <v>12</v>
      </c>
      <c r="B18" s="521" t="s">
        <v>753</v>
      </c>
      <c r="C18" s="668">
        <v>1372965.1345795603</v>
      </c>
      <c r="D18" s="670"/>
    </row>
    <row r="19" spans="1:4" ht="15">
      <c r="A19" s="509">
        <v>13</v>
      </c>
      <c r="B19" s="522" t="s">
        <v>754</v>
      </c>
      <c r="C19" s="667">
        <v>59509327.029999964</v>
      </c>
      <c r="D19" s="673"/>
    </row>
    <row r="22" spans="1:4">
      <c r="B22" s="482"/>
    </row>
    <row r="23" spans="1:4">
      <c r="B23" s="484"/>
    </row>
    <row r="24" spans="1:4">
      <c r="B24" s="48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55" zoomScaleNormal="55" workbookViewId="0">
      <selection activeCell="C8" sqref="C8:U29"/>
    </sheetView>
  </sheetViews>
  <sheetFormatPr defaultColWidth="9.28515625" defaultRowHeight="12.75"/>
  <cols>
    <col min="1" max="1" width="11.7109375" style="483" bestFit="1" customWidth="1"/>
    <col min="2" max="2" width="80.7109375" style="483" customWidth="1"/>
    <col min="3" max="3" width="22.42578125" style="483" customWidth="1"/>
    <col min="4" max="5" width="22.28515625" style="483" customWidth="1"/>
    <col min="6" max="6" width="23.42578125" style="483" customWidth="1"/>
    <col min="7" max="14" width="22.28515625" style="483" customWidth="1"/>
    <col min="15" max="15" width="23.28515625" style="483" bestFit="1" customWidth="1"/>
    <col min="16" max="16" width="21.7109375" style="483" bestFit="1" customWidth="1"/>
    <col min="17" max="19" width="19" style="483" bestFit="1" customWidth="1"/>
    <col min="20" max="20" width="16.28515625" style="483" customWidth="1"/>
    <col min="21" max="21" width="10.42578125" style="483" bestFit="1" customWidth="1"/>
    <col min="22" max="22" width="20" style="483" customWidth="1"/>
    <col min="23" max="16384" width="9.28515625" style="483"/>
  </cols>
  <sheetData>
    <row r="1" spans="1:22" ht="13.5">
      <c r="A1" s="482" t="s">
        <v>188</v>
      </c>
      <c r="B1" s="410" t="str">
        <f>Info!C2</f>
        <v>სს "ხალიკ ბანკი საქართველო"</v>
      </c>
    </row>
    <row r="2" spans="1:22">
      <c r="A2" s="484" t="s">
        <v>189</v>
      </c>
      <c r="B2" s="486">
        <f>'1. key ratios'!B2</f>
        <v>44926</v>
      </c>
      <c r="C2" s="494"/>
    </row>
    <row r="3" spans="1:22">
      <c r="A3" s="485" t="s">
        <v>755</v>
      </c>
    </row>
    <row r="5" spans="1:22" ht="15" customHeight="1">
      <c r="A5" s="759" t="s">
        <v>756</v>
      </c>
      <c r="B5" s="761"/>
      <c r="C5" s="776" t="s">
        <v>757</v>
      </c>
      <c r="D5" s="777"/>
      <c r="E5" s="777"/>
      <c r="F5" s="777"/>
      <c r="G5" s="777"/>
      <c r="H5" s="777"/>
      <c r="I5" s="777"/>
      <c r="J5" s="777"/>
      <c r="K5" s="777"/>
      <c r="L5" s="777"/>
      <c r="M5" s="777"/>
      <c r="N5" s="777"/>
      <c r="O5" s="777"/>
      <c r="P5" s="777"/>
      <c r="Q5" s="777"/>
      <c r="R5" s="777"/>
      <c r="S5" s="777"/>
      <c r="T5" s="777"/>
      <c r="U5" s="778"/>
      <c r="V5" s="523"/>
    </row>
    <row r="6" spans="1:22">
      <c r="A6" s="774"/>
      <c r="B6" s="775"/>
      <c r="C6" s="779" t="s">
        <v>68</v>
      </c>
      <c r="D6" s="781" t="s">
        <v>758</v>
      </c>
      <c r="E6" s="781"/>
      <c r="F6" s="782"/>
      <c r="G6" s="783" t="s">
        <v>759</v>
      </c>
      <c r="H6" s="784"/>
      <c r="I6" s="784"/>
      <c r="J6" s="784"/>
      <c r="K6" s="785"/>
      <c r="L6" s="524"/>
      <c r="M6" s="786" t="s">
        <v>760</v>
      </c>
      <c r="N6" s="786"/>
      <c r="O6" s="766"/>
      <c r="P6" s="766"/>
      <c r="Q6" s="766"/>
      <c r="R6" s="766"/>
      <c r="S6" s="766"/>
      <c r="T6" s="766"/>
      <c r="U6" s="766"/>
      <c r="V6" s="525"/>
    </row>
    <row r="7" spans="1:22" ht="25.5">
      <c r="A7" s="762"/>
      <c r="B7" s="764"/>
      <c r="C7" s="780"/>
      <c r="D7" s="526"/>
      <c r="E7" s="496" t="s">
        <v>761</v>
      </c>
      <c r="F7" s="600" t="s">
        <v>762</v>
      </c>
      <c r="G7" s="494"/>
      <c r="H7" s="600" t="s">
        <v>761</v>
      </c>
      <c r="I7" s="496" t="s">
        <v>788</v>
      </c>
      <c r="J7" s="496" t="s">
        <v>763</v>
      </c>
      <c r="K7" s="600" t="s">
        <v>764</v>
      </c>
      <c r="L7" s="527"/>
      <c r="M7" s="544" t="s">
        <v>765</v>
      </c>
      <c r="N7" s="496" t="s">
        <v>763</v>
      </c>
      <c r="O7" s="496" t="s">
        <v>766</v>
      </c>
      <c r="P7" s="496" t="s">
        <v>767</v>
      </c>
      <c r="Q7" s="496" t="s">
        <v>768</v>
      </c>
      <c r="R7" s="496" t="s">
        <v>769</v>
      </c>
      <c r="S7" s="496" t="s">
        <v>770</v>
      </c>
      <c r="T7" s="528" t="s">
        <v>771</v>
      </c>
      <c r="U7" s="496" t="s">
        <v>772</v>
      </c>
      <c r="V7" s="523"/>
    </row>
    <row r="8" spans="1:22">
      <c r="A8" s="529">
        <v>1</v>
      </c>
      <c r="B8" s="490" t="s">
        <v>773</v>
      </c>
      <c r="C8" s="674">
        <v>653680399.37000036</v>
      </c>
      <c r="D8" s="674">
        <v>512151077.53000033</v>
      </c>
      <c r="E8" s="674">
        <v>14053709.990000002</v>
      </c>
      <c r="F8" s="674">
        <v>3362072.56</v>
      </c>
      <c r="G8" s="674">
        <v>82019994.809999973</v>
      </c>
      <c r="H8" s="674">
        <v>8743756</v>
      </c>
      <c r="I8" s="674">
        <v>3366065.94</v>
      </c>
      <c r="J8" s="674">
        <v>4744632.6500000004</v>
      </c>
      <c r="K8" s="674">
        <v>0</v>
      </c>
      <c r="L8" s="674">
        <v>59509327.030000016</v>
      </c>
      <c r="M8" s="674">
        <v>8478035.4800000004</v>
      </c>
      <c r="N8" s="674">
        <v>2269909.9900000002</v>
      </c>
      <c r="O8" s="674">
        <v>10627316.23</v>
      </c>
      <c r="P8" s="674">
        <v>6747492.7699999996</v>
      </c>
      <c r="Q8" s="674">
        <v>3284208.1100000003</v>
      </c>
      <c r="R8" s="674">
        <v>4437069.8499999996</v>
      </c>
      <c r="S8" s="674">
        <v>80912.100000000006</v>
      </c>
      <c r="T8" s="674">
        <v>104075.01000000001</v>
      </c>
      <c r="U8" s="674">
        <v>2623238.8600000003</v>
      </c>
      <c r="V8" s="508"/>
    </row>
    <row r="9" spans="1:22">
      <c r="A9" s="498">
        <v>1.1000000000000001</v>
      </c>
      <c r="B9" s="530" t="s">
        <v>774</v>
      </c>
      <c r="C9" s="629">
        <v>0</v>
      </c>
      <c r="D9" s="629">
        <v>0</v>
      </c>
      <c r="E9" s="629">
        <v>0</v>
      </c>
      <c r="F9" s="629">
        <v>0</v>
      </c>
      <c r="G9" s="629">
        <v>0</v>
      </c>
      <c r="H9" s="629">
        <v>0</v>
      </c>
      <c r="I9" s="629">
        <v>0</v>
      </c>
      <c r="J9" s="629">
        <v>0</v>
      </c>
      <c r="K9" s="629">
        <v>0</v>
      </c>
      <c r="L9" s="629">
        <v>0</v>
      </c>
      <c r="M9" s="629">
        <v>0</v>
      </c>
      <c r="N9" s="629">
        <v>0</v>
      </c>
      <c r="O9" s="629">
        <v>0</v>
      </c>
      <c r="P9" s="629">
        <v>0</v>
      </c>
      <c r="Q9" s="629">
        <v>0</v>
      </c>
      <c r="R9" s="629">
        <v>0</v>
      </c>
      <c r="S9" s="629">
        <v>0</v>
      </c>
      <c r="T9" s="629">
        <v>0</v>
      </c>
      <c r="U9" s="629">
        <v>0</v>
      </c>
      <c r="V9" s="508"/>
    </row>
    <row r="10" spans="1:22">
      <c r="A10" s="498">
        <v>1.2</v>
      </c>
      <c r="B10" s="530" t="s">
        <v>775</v>
      </c>
      <c r="C10" s="629">
        <v>0</v>
      </c>
      <c r="D10" s="629">
        <v>0</v>
      </c>
      <c r="E10" s="629">
        <v>0</v>
      </c>
      <c r="F10" s="629">
        <v>0</v>
      </c>
      <c r="G10" s="629">
        <v>0</v>
      </c>
      <c r="H10" s="629">
        <v>0</v>
      </c>
      <c r="I10" s="629">
        <v>0</v>
      </c>
      <c r="J10" s="629">
        <v>0</v>
      </c>
      <c r="K10" s="629">
        <v>0</v>
      </c>
      <c r="L10" s="629">
        <v>0</v>
      </c>
      <c r="M10" s="629">
        <v>0</v>
      </c>
      <c r="N10" s="629">
        <v>0</v>
      </c>
      <c r="O10" s="629">
        <v>0</v>
      </c>
      <c r="P10" s="629">
        <v>0</v>
      </c>
      <c r="Q10" s="629">
        <v>0</v>
      </c>
      <c r="R10" s="629">
        <v>0</v>
      </c>
      <c r="S10" s="629">
        <v>0</v>
      </c>
      <c r="T10" s="629">
        <v>0</v>
      </c>
      <c r="U10" s="629">
        <v>0</v>
      </c>
      <c r="V10" s="508"/>
    </row>
    <row r="11" spans="1:22">
      <c r="A11" s="498">
        <v>1.3</v>
      </c>
      <c r="B11" s="530" t="s">
        <v>776</v>
      </c>
      <c r="C11" s="629">
        <v>0</v>
      </c>
      <c r="D11" s="629">
        <v>0</v>
      </c>
      <c r="E11" s="629">
        <v>0</v>
      </c>
      <c r="F11" s="629">
        <v>0</v>
      </c>
      <c r="G11" s="629">
        <v>0</v>
      </c>
      <c r="H11" s="629">
        <v>0</v>
      </c>
      <c r="I11" s="629">
        <v>0</v>
      </c>
      <c r="J11" s="629">
        <v>0</v>
      </c>
      <c r="K11" s="629">
        <v>0</v>
      </c>
      <c r="L11" s="629">
        <v>0</v>
      </c>
      <c r="M11" s="629">
        <v>0</v>
      </c>
      <c r="N11" s="629">
        <v>0</v>
      </c>
      <c r="O11" s="629">
        <v>0</v>
      </c>
      <c r="P11" s="629">
        <v>0</v>
      </c>
      <c r="Q11" s="629">
        <v>0</v>
      </c>
      <c r="R11" s="629">
        <v>0</v>
      </c>
      <c r="S11" s="629">
        <v>0</v>
      </c>
      <c r="T11" s="629">
        <v>0</v>
      </c>
      <c r="U11" s="629">
        <v>0</v>
      </c>
      <c r="V11" s="508"/>
    </row>
    <row r="12" spans="1:22">
      <c r="A12" s="498">
        <v>1.4</v>
      </c>
      <c r="B12" s="530" t="s">
        <v>777</v>
      </c>
      <c r="C12" s="629">
        <v>32786065.32</v>
      </c>
      <c r="D12" s="629">
        <v>31688465.07</v>
      </c>
      <c r="E12" s="629">
        <v>0</v>
      </c>
      <c r="F12" s="629">
        <v>3362072.56</v>
      </c>
      <c r="G12" s="629">
        <v>0</v>
      </c>
      <c r="H12" s="629">
        <v>0</v>
      </c>
      <c r="I12" s="629">
        <v>0</v>
      </c>
      <c r="J12" s="629">
        <v>0</v>
      </c>
      <c r="K12" s="629">
        <v>0</v>
      </c>
      <c r="L12" s="629">
        <v>1097600.25</v>
      </c>
      <c r="M12" s="629">
        <v>405300</v>
      </c>
      <c r="N12" s="629">
        <v>0</v>
      </c>
      <c r="O12" s="629">
        <v>0</v>
      </c>
      <c r="P12" s="629">
        <v>0</v>
      </c>
      <c r="Q12" s="629">
        <v>157826.79999999999</v>
      </c>
      <c r="R12" s="629">
        <v>534473.44999999995</v>
      </c>
      <c r="S12" s="629">
        <v>0</v>
      </c>
      <c r="T12" s="629">
        <v>0</v>
      </c>
      <c r="U12" s="629">
        <v>59592.45</v>
      </c>
      <c r="V12" s="508"/>
    </row>
    <row r="13" spans="1:22">
      <c r="A13" s="498">
        <v>1.5</v>
      </c>
      <c r="B13" s="530" t="s">
        <v>778</v>
      </c>
      <c r="C13" s="629">
        <v>366924298.12000024</v>
      </c>
      <c r="D13" s="629">
        <v>267747980.85999998</v>
      </c>
      <c r="E13" s="629">
        <v>12216768.580000002</v>
      </c>
      <c r="F13" s="629">
        <v>0</v>
      </c>
      <c r="G13" s="629">
        <v>67080105.529999979</v>
      </c>
      <c r="H13" s="629">
        <v>4543081.46</v>
      </c>
      <c r="I13" s="629">
        <v>2667434.5</v>
      </c>
      <c r="J13" s="629">
        <v>3779861.1000000006</v>
      </c>
      <c r="K13" s="629">
        <v>0</v>
      </c>
      <c r="L13" s="629">
        <v>32096211.730000004</v>
      </c>
      <c r="M13" s="629">
        <v>3174865.4400000004</v>
      </c>
      <c r="N13" s="629">
        <v>669627.22000000009</v>
      </c>
      <c r="O13" s="629">
        <v>6834079.7599999998</v>
      </c>
      <c r="P13" s="629">
        <v>2947188.61</v>
      </c>
      <c r="Q13" s="629">
        <v>1546828.66</v>
      </c>
      <c r="R13" s="629">
        <v>1964597.1</v>
      </c>
      <c r="S13" s="629">
        <v>0</v>
      </c>
      <c r="T13" s="629">
        <v>0</v>
      </c>
      <c r="U13" s="629">
        <v>1060194.42</v>
      </c>
      <c r="V13" s="508"/>
    </row>
    <row r="14" spans="1:22">
      <c r="A14" s="498">
        <v>1.6</v>
      </c>
      <c r="B14" s="530" t="s">
        <v>779</v>
      </c>
      <c r="C14" s="629">
        <v>253970035.93000019</v>
      </c>
      <c r="D14" s="629">
        <v>212714631.60000035</v>
      </c>
      <c r="E14" s="629">
        <v>1836941.4099999997</v>
      </c>
      <c r="F14" s="629">
        <v>0</v>
      </c>
      <c r="G14" s="629">
        <v>14939889.279999999</v>
      </c>
      <c r="H14" s="629">
        <v>4200674.5399999991</v>
      </c>
      <c r="I14" s="629">
        <v>698631.44</v>
      </c>
      <c r="J14" s="629">
        <v>964771.55</v>
      </c>
      <c r="K14" s="629">
        <v>0</v>
      </c>
      <c r="L14" s="629">
        <v>26315515.050000016</v>
      </c>
      <c r="M14" s="629">
        <v>4897870.0399999991</v>
      </c>
      <c r="N14" s="629">
        <v>1600282.77</v>
      </c>
      <c r="O14" s="629">
        <v>3793236.47</v>
      </c>
      <c r="P14" s="629">
        <v>3800304.16</v>
      </c>
      <c r="Q14" s="629">
        <v>1579552.6500000001</v>
      </c>
      <c r="R14" s="629">
        <v>1937999.3000000003</v>
      </c>
      <c r="S14" s="629">
        <v>80912.100000000006</v>
      </c>
      <c r="T14" s="629">
        <v>104075.01000000001</v>
      </c>
      <c r="U14" s="629">
        <v>1503451.9900000007</v>
      </c>
      <c r="V14" s="508"/>
    </row>
    <row r="15" spans="1:22">
      <c r="A15" s="529">
        <v>2</v>
      </c>
      <c r="B15" s="509" t="s">
        <v>780</v>
      </c>
      <c r="C15" s="637">
        <v>16612575</v>
      </c>
      <c r="D15" s="637">
        <v>16612575</v>
      </c>
      <c r="E15" s="637">
        <v>0</v>
      </c>
      <c r="F15" s="637">
        <v>0</v>
      </c>
      <c r="G15" s="637">
        <v>0</v>
      </c>
      <c r="H15" s="637">
        <v>0</v>
      </c>
      <c r="I15" s="637">
        <v>0</v>
      </c>
      <c r="J15" s="637">
        <v>0</v>
      </c>
      <c r="K15" s="637">
        <v>0</v>
      </c>
      <c r="L15" s="637">
        <v>0</v>
      </c>
      <c r="M15" s="637">
        <v>0</v>
      </c>
      <c r="N15" s="637">
        <v>0</v>
      </c>
      <c r="O15" s="637">
        <v>0</v>
      </c>
      <c r="P15" s="637">
        <v>0</v>
      </c>
      <c r="Q15" s="637">
        <v>0</v>
      </c>
      <c r="R15" s="637">
        <v>0</v>
      </c>
      <c r="S15" s="637">
        <v>0</v>
      </c>
      <c r="T15" s="637">
        <v>0</v>
      </c>
      <c r="U15" s="637">
        <v>0</v>
      </c>
      <c r="V15" s="508"/>
    </row>
    <row r="16" spans="1:22">
      <c r="A16" s="498">
        <v>2.1</v>
      </c>
      <c r="B16" s="530" t="s">
        <v>774</v>
      </c>
      <c r="C16" s="629"/>
      <c r="D16" s="629"/>
      <c r="E16" s="629"/>
      <c r="F16" s="629"/>
      <c r="G16" s="629"/>
      <c r="H16" s="629"/>
      <c r="I16" s="629"/>
      <c r="J16" s="629"/>
      <c r="K16" s="629"/>
      <c r="L16" s="629"/>
      <c r="M16" s="629"/>
      <c r="N16" s="629"/>
      <c r="O16" s="629"/>
      <c r="P16" s="629"/>
      <c r="Q16" s="629"/>
      <c r="R16" s="629"/>
      <c r="S16" s="629"/>
      <c r="T16" s="629"/>
      <c r="U16" s="629"/>
      <c r="V16" s="508"/>
    </row>
    <row r="17" spans="1:22">
      <c r="A17" s="498">
        <v>2.2000000000000002</v>
      </c>
      <c r="B17" s="530" t="s">
        <v>775</v>
      </c>
      <c r="C17" s="629">
        <v>16612575</v>
      </c>
      <c r="D17" s="629">
        <v>16612575</v>
      </c>
      <c r="E17" s="629"/>
      <c r="F17" s="629"/>
      <c r="G17" s="629"/>
      <c r="H17" s="629"/>
      <c r="I17" s="629"/>
      <c r="J17" s="629"/>
      <c r="K17" s="629"/>
      <c r="L17" s="629"/>
      <c r="M17" s="629"/>
      <c r="N17" s="629"/>
      <c r="O17" s="629"/>
      <c r="P17" s="629"/>
      <c r="Q17" s="629"/>
      <c r="R17" s="629"/>
      <c r="S17" s="629"/>
      <c r="T17" s="629"/>
      <c r="U17" s="629"/>
      <c r="V17" s="508"/>
    </row>
    <row r="18" spans="1:22">
      <c r="A18" s="498">
        <v>2.2999999999999998</v>
      </c>
      <c r="B18" s="530" t="s">
        <v>776</v>
      </c>
      <c r="C18" s="629"/>
      <c r="D18" s="629"/>
      <c r="E18" s="629"/>
      <c r="F18" s="629"/>
      <c r="G18" s="629"/>
      <c r="H18" s="629"/>
      <c r="I18" s="629"/>
      <c r="J18" s="629"/>
      <c r="K18" s="629"/>
      <c r="L18" s="629"/>
      <c r="M18" s="629"/>
      <c r="N18" s="629"/>
      <c r="O18" s="629"/>
      <c r="P18" s="629"/>
      <c r="Q18" s="629"/>
      <c r="R18" s="629"/>
      <c r="S18" s="629"/>
      <c r="T18" s="629"/>
      <c r="U18" s="629"/>
      <c r="V18" s="508"/>
    </row>
    <row r="19" spans="1:22">
      <c r="A19" s="498">
        <v>2.4</v>
      </c>
      <c r="B19" s="530" t="s">
        <v>777</v>
      </c>
      <c r="C19" s="629"/>
      <c r="D19" s="629"/>
      <c r="E19" s="629"/>
      <c r="F19" s="629"/>
      <c r="G19" s="629"/>
      <c r="H19" s="629"/>
      <c r="I19" s="629"/>
      <c r="J19" s="629"/>
      <c r="K19" s="629"/>
      <c r="L19" s="629"/>
      <c r="M19" s="629"/>
      <c r="N19" s="629"/>
      <c r="O19" s="629"/>
      <c r="P19" s="629"/>
      <c r="Q19" s="629"/>
      <c r="R19" s="629"/>
      <c r="S19" s="629"/>
      <c r="T19" s="629"/>
      <c r="U19" s="629"/>
      <c r="V19" s="508"/>
    </row>
    <row r="20" spans="1:22">
      <c r="A20" s="498">
        <v>2.5</v>
      </c>
      <c r="B20" s="530" t="s">
        <v>778</v>
      </c>
      <c r="C20" s="629"/>
      <c r="D20" s="629"/>
      <c r="E20" s="629"/>
      <c r="F20" s="629"/>
      <c r="G20" s="629"/>
      <c r="H20" s="629"/>
      <c r="I20" s="629"/>
      <c r="J20" s="629"/>
      <c r="K20" s="629"/>
      <c r="L20" s="629"/>
      <c r="M20" s="629"/>
      <c r="N20" s="629"/>
      <c r="O20" s="629"/>
      <c r="P20" s="629"/>
      <c r="Q20" s="629"/>
      <c r="R20" s="629"/>
      <c r="S20" s="629"/>
      <c r="T20" s="629"/>
      <c r="U20" s="629"/>
      <c r="V20" s="508"/>
    </row>
    <row r="21" spans="1:22">
      <c r="A21" s="498">
        <v>2.6</v>
      </c>
      <c r="B21" s="530" t="s">
        <v>779</v>
      </c>
      <c r="C21" s="629"/>
      <c r="D21" s="629"/>
      <c r="E21" s="629"/>
      <c r="F21" s="629"/>
      <c r="G21" s="629"/>
      <c r="H21" s="629"/>
      <c r="I21" s="629"/>
      <c r="J21" s="629"/>
      <c r="K21" s="629"/>
      <c r="L21" s="629"/>
      <c r="M21" s="629"/>
      <c r="N21" s="629"/>
      <c r="O21" s="629"/>
      <c r="P21" s="629"/>
      <c r="Q21" s="629"/>
      <c r="R21" s="629"/>
      <c r="S21" s="629"/>
      <c r="T21" s="629"/>
      <c r="U21" s="629"/>
      <c r="V21" s="508"/>
    </row>
    <row r="22" spans="1:22">
      <c r="A22" s="529">
        <v>3</v>
      </c>
      <c r="B22" s="490" t="s">
        <v>781</v>
      </c>
      <c r="C22" s="675">
        <v>37421760.230000004</v>
      </c>
      <c r="D22" s="675">
        <v>36877315</v>
      </c>
      <c r="E22" s="675">
        <v>0</v>
      </c>
      <c r="F22" s="676"/>
      <c r="G22" s="675">
        <v>505705.3</v>
      </c>
      <c r="H22" s="676"/>
      <c r="I22" s="676"/>
      <c r="J22" s="676"/>
      <c r="K22" s="676"/>
      <c r="L22" s="675">
        <v>38739.930000000008</v>
      </c>
      <c r="M22" s="676"/>
      <c r="N22" s="676"/>
      <c r="O22" s="676"/>
      <c r="P22" s="676"/>
      <c r="Q22" s="676"/>
      <c r="R22" s="676"/>
      <c r="S22" s="676"/>
      <c r="T22" s="676"/>
      <c r="U22" s="675">
        <v>31686.959999999999</v>
      </c>
      <c r="V22" s="508"/>
    </row>
    <row r="23" spans="1:22">
      <c r="A23" s="498">
        <v>3.1</v>
      </c>
      <c r="B23" s="530" t="s">
        <v>774</v>
      </c>
      <c r="C23" s="629">
        <v>0</v>
      </c>
      <c r="D23" s="629">
        <v>0</v>
      </c>
      <c r="E23" s="629">
        <v>0</v>
      </c>
      <c r="F23" s="676"/>
      <c r="G23" s="629">
        <v>0</v>
      </c>
      <c r="H23" s="676"/>
      <c r="I23" s="676"/>
      <c r="J23" s="676"/>
      <c r="K23" s="676"/>
      <c r="L23" s="629">
        <v>0</v>
      </c>
      <c r="M23" s="676"/>
      <c r="N23" s="676"/>
      <c r="O23" s="676"/>
      <c r="P23" s="676"/>
      <c r="Q23" s="676"/>
      <c r="R23" s="676"/>
      <c r="S23" s="676"/>
      <c r="T23" s="676"/>
      <c r="U23" s="629">
        <v>0</v>
      </c>
      <c r="V23" s="508"/>
    </row>
    <row r="24" spans="1:22">
      <c r="A24" s="498">
        <v>3.2</v>
      </c>
      <c r="B24" s="530" t="s">
        <v>775</v>
      </c>
      <c r="C24" s="629">
        <v>0</v>
      </c>
      <c r="D24" s="629">
        <v>0</v>
      </c>
      <c r="E24" s="629">
        <v>0</v>
      </c>
      <c r="F24" s="676"/>
      <c r="G24" s="629">
        <v>0</v>
      </c>
      <c r="H24" s="676"/>
      <c r="I24" s="676"/>
      <c r="J24" s="676"/>
      <c r="K24" s="676"/>
      <c r="L24" s="629">
        <v>0</v>
      </c>
      <c r="M24" s="676"/>
      <c r="N24" s="676"/>
      <c r="O24" s="676"/>
      <c r="P24" s="676"/>
      <c r="Q24" s="676"/>
      <c r="R24" s="676"/>
      <c r="S24" s="676"/>
      <c r="T24" s="676"/>
      <c r="U24" s="629">
        <v>0</v>
      </c>
      <c r="V24" s="508"/>
    </row>
    <row r="25" spans="1:22">
      <c r="A25" s="498">
        <v>3.3</v>
      </c>
      <c r="B25" s="530" t="s">
        <v>776</v>
      </c>
      <c r="C25" s="629">
        <v>0</v>
      </c>
      <c r="D25" s="629">
        <v>0</v>
      </c>
      <c r="E25" s="629">
        <v>0</v>
      </c>
      <c r="F25" s="676"/>
      <c r="G25" s="629">
        <v>0</v>
      </c>
      <c r="H25" s="676"/>
      <c r="I25" s="676"/>
      <c r="J25" s="676"/>
      <c r="K25" s="676"/>
      <c r="L25" s="629">
        <v>0</v>
      </c>
      <c r="M25" s="676"/>
      <c r="N25" s="676"/>
      <c r="O25" s="676"/>
      <c r="P25" s="676"/>
      <c r="Q25" s="676"/>
      <c r="R25" s="676"/>
      <c r="S25" s="676"/>
      <c r="T25" s="676"/>
      <c r="U25" s="629">
        <v>0</v>
      </c>
      <c r="V25" s="508"/>
    </row>
    <row r="26" spans="1:22">
      <c r="A26" s="498">
        <v>3.4</v>
      </c>
      <c r="B26" s="530" t="s">
        <v>777</v>
      </c>
      <c r="C26" s="629">
        <v>0</v>
      </c>
      <c r="D26" s="629">
        <v>0</v>
      </c>
      <c r="E26" s="629">
        <v>0</v>
      </c>
      <c r="F26" s="676"/>
      <c r="G26" s="629">
        <v>0</v>
      </c>
      <c r="H26" s="676"/>
      <c r="I26" s="676"/>
      <c r="J26" s="676"/>
      <c r="K26" s="676"/>
      <c r="L26" s="629">
        <v>0</v>
      </c>
      <c r="M26" s="676"/>
      <c r="N26" s="676"/>
      <c r="O26" s="676"/>
      <c r="P26" s="676"/>
      <c r="Q26" s="676"/>
      <c r="R26" s="676"/>
      <c r="S26" s="676"/>
      <c r="T26" s="676"/>
      <c r="U26" s="629">
        <v>0</v>
      </c>
      <c r="V26" s="508"/>
    </row>
    <row r="27" spans="1:22">
      <c r="A27" s="498">
        <v>3.5</v>
      </c>
      <c r="B27" s="530" t="s">
        <v>778</v>
      </c>
      <c r="C27" s="629">
        <v>35519019.780000001</v>
      </c>
      <c r="D27" s="629">
        <v>35012919.780000001</v>
      </c>
      <c r="E27" s="629">
        <v>0</v>
      </c>
      <c r="F27" s="676"/>
      <c r="G27" s="629">
        <v>493207</v>
      </c>
      <c r="H27" s="676"/>
      <c r="I27" s="676"/>
      <c r="J27" s="676"/>
      <c r="K27" s="676"/>
      <c r="L27" s="629">
        <v>12893</v>
      </c>
      <c r="M27" s="676"/>
      <c r="N27" s="676"/>
      <c r="O27" s="676"/>
      <c r="P27" s="676"/>
      <c r="Q27" s="676"/>
      <c r="R27" s="676"/>
      <c r="S27" s="676"/>
      <c r="T27" s="676"/>
      <c r="U27" s="629">
        <v>12893</v>
      </c>
      <c r="V27" s="508"/>
    </row>
    <row r="28" spans="1:22">
      <c r="A28" s="498">
        <v>3.6</v>
      </c>
      <c r="B28" s="530" t="s">
        <v>779</v>
      </c>
      <c r="C28" s="629">
        <v>1902740.4500000004</v>
      </c>
      <c r="D28" s="629">
        <v>1864395.2199999995</v>
      </c>
      <c r="E28" s="629">
        <v>0</v>
      </c>
      <c r="F28" s="676"/>
      <c r="G28" s="629">
        <v>12498.3</v>
      </c>
      <c r="H28" s="676"/>
      <c r="I28" s="676"/>
      <c r="J28" s="676"/>
      <c r="K28" s="676"/>
      <c r="L28" s="629">
        <v>25846.930000000004</v>
      </c>
      <c r="M28" s="676"/>
      <c r="N28" s="676"/>
      <c r="O28" s="676"/>
      <c r="P28" s="676"/>
      <c r="Q28" s="676"/>
      <c r="R28" s="676"/>
      <c r="S28" s="676"/>
      <c r="T28" s="676"/>
      <c r="U28" s="629">
        <v>18793.96</v>
      </c>
      <c r="V28" s="50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G1" zoomScale="70" zoomScaleNormal="70" workbookViewId="0">
      <selection activeCell="C8" sqref="C8:T22"/>
    </sheetView>
  </sheetViews>
  <sheetFormatPr defaultColWidth="9.28515625" defaultRowHeight="12.75"/>
  <cols>
    <col min="1" max="1" width="11.7109375" style="483" bestFit="1" customWidth="1"/>
    <col min="2" max="2" width="90.28515625" style="483" bestFit="1" customWidth="1"/>
    <col min="3" max="3" width="20.28515625" style="483" customWidth="1"/>
    <col min="4" max="4" width="22.28515625" style="483" customWidth="1"/>
    <col min="5" max="5" width="17.140625" style="483" customWidth="1"/>
    <col min="6" max="7" width="22.28515625" style="483" customWidth="1"/>
    <col min="8" max="8" width="17.140625" style="483" customWidth="1"/>
    <col min="9" max="14" width="22.28515625" style="483" customWidth="1"/>
    <col min="15" max="15" width="23.28515625" style="483" bestFit="1" customWidth="1"/>
    <col min="16" max="16" width="21.7109375" style="483" bestFit="1" customWidth="1"/>
    <col min="17" max="19" width="19" style="483" bestFit="1" customWidth="1"/>
    <col min="20" max="20" width="15.28515625" style="483" customWidth="1"/>
    <col min="21" max="21" width="20" style="483" customWidth="1"/>
    <col min="22" max="16384" width="9.28515625" style="483"/>
  </cols>
  <sheetData>
    <row r="1" spans="1:21" ht="13.5">
      <c r="A1" s="482" t="s">
        <v>188</v>
      </c>
      <c r="B1" s="410" t="str">
        <f>Info!C2</f>
        <v>სს "ხალიკ ბანკი საქართველო"</v>
      </c>
    </row>
    <row r="2" spans="1:21">
      <c r="A2" s="484" t="s">
        <v>189</v>
      </c>
      <c r="B2" s="486">
        <f>'1. key ratios'!B2</f>
        <v>44926</v>
      </c>
    </row>
    <row r="3" spans="1:21">
      <c r="A3" s="485" t="s">
        <v>782</v>
      </c>
      <c r="C3" s="486"/>
    </row>
    <row r="4" spans="1:21">
      <c r="A4" s="485"/>
      <c r="B4" s="486"/>
      <c r="C4" s="486"/>
    </row>
    <row r="5" spans="1:21" s="506" customFormat="1" ht="13.5" customHeight="1">
      <c r="A5" s="787" t="s">
        <v>783</v>
      </c>
      <c r="B5" s="788"/>
      <c r="C5" s="793" t="s">
        <v>784</v>
      </c>
      <c r="D5" s="794"/>
      <c r="E5" s="794"/>
      <c r="F5" s="794"/>
      <c r="G5" s="794"/>
      <c r="H5" s="794"/>
      <c r="I5" s="794"/>
      <c r="J5" s="794"/>
      <c r="K5" s="794"/>
      <c r="L5" s="794"/>
      <c r="M5" s="794"/>
      <c r="N5" s="794"/>
      <c r="O5" s="794"/>
      <c r="P5" s="794"/>
      <c r="Q5" s="794"/>
      <c r="R5" s="794"/>
      <c r="S5" s="794"/>
      <c r="T5" s="795"/>
      <c r="U5" s="601"/>
    </row>
    <row r="6" spans="1:21" s="506" customFormat="1">
      <c r="A6" s="789"/>
      <c r="B6" s="790"/>
      <c r="C6" s="773" t="s">
        <v>68</v>
      </c>
      <c r="D6" s="793" t="s">
        <v>785</v>
      </c>
      <c r="E6" s="794"/>
      <c r="F6" s="795"/>
      <c r="G6" s="793" t="s">
        <v>786</v>
      </c>
      <c r="H6" s="794"/>
      <c r="I6" s="794"/>
      <c r="J6" s="794"/>
      <c r="K6" s="795"/>
      <c r="L6" s="796" t="s">
        <v>787</v>
      </c>
      <c r="M6" s="797"/>
      <c r="N6" s="797"/>
      <c r="O6" s="797"/>
      <c r="P6" s="797"/>
      <c r="Q6" s="797"/>
      <c r="R6" s="797"/>
      <c r="S6" s="797"/>
      <c r="T6" s="798"/>
      <c r="U6" s="596"/>
    </row>
    <row r="7" spans="1:21" s="506" customFormat="1" ht="25.5">
      <c r="A7" s="791"/>
      <c r="B7" s="792"/>
      <c r="C7" s="773"/>
      <c r="E7" s="544" t="s">
        <v>761</v>
      </c>
      <c r="F7" s="600" t="s">
        <v>762</v>
      </c>
      <c r="H7" s="544" t="s">
        <v>761</v>
      </c>
      <c r="I7" s="600" t="s">
        <v>788</v>
      </c>
      <c r="J7" s="600" t="s">
        <v>763</v>
      </c>
      <c r="K7" s="600" t="s">
        <v>764</v>
      </c>
      <c r="L7" s="602"/>
      <c r="M7" s="544" t="s">
        <v>765</v>
      </c>
      <c r="N7" s="600" t="s">
        <v>763</v>
      </c>
      <c r="O7" s="600" t="s">
        <v>766</v>
      </c>
      <c r="P7" s="600" t="s">
        <v>767</v>
      </c>
      <c r="Q7" s="600" t="s">
        <v>768</v>
      </c>
      <c r="R7" s="600" t="s">
        <v>769</v>
      </c>
      <c r="S7" s="600" t="s">
        <v>770</v>
      </c>
      <c r="T7" s="603" t="s">
        <v>771</v>
      </c>
      <c r="U7" s="601"/>
    </row>
    <row r="8" spans="1:21">
      <c r="A8" s="531">
        <v>1</v>
      </c>
      <c r="B8" s="522" t="s">
        <v>773</v>
      </c>
      <c r="C8" s="677">
        <v>653680399.37000024</v>
      </c>
      <c r="D8" s="637">
        <v>512151077.53000027</v>
      </c>
      <c r="E8" s="637">
        <v>14053709.990000004</v>
      </c>
      <c r="F8" s="637">
        <v>3362072.56</v>
      </c>
      <c r="G8" s="637">
        <v>82019994.809999973</v>
      </c>
      <c r="H8" s="637">
        <v>8743756</v>
      </c>
      <c r="I8" s="637">
        <v>3366065.9400000004</v>
      </c>
      <c r="J8" s="637">
        <v>4744632.6500000004</v>
      </c>
      <c r="K8" s="637">
        <v>0</v>
      </c>
      <c r="L8" s="637">
        <v>59509327.030000016</v>
      </c>
      <c r="M8" s="637">
        <v>8478035.4800000023</v>
      </c>
      <c r="N8" s="637">
        <v>2269909.9900000002</v>
      </c>
      <c r="O8" s="637">
        <v>10627316.230000002</v>
      </c>
      <c r="P8" s="637">
        <v>6747492.7699999986</v>
      </c>
      <c r="Q8" s="637">
        <v>3284208.11</v>
      </c>
      <c r="R8" s="637">
        <v>4437069.8500000006</v>
      </c>
      <c r="S8" s="637">
        <v>80912.100000000006</v>
      </c>
      <c r="T8" s="637">
        <v>104075.01000000001</v>
      </c>
      <c r="U8" s="508"/>
    </row>
    <row r="9" spans="1:21">
      <c r="A9" s="530">
        <v>1.1000000000000001</v>
      </c>
      <c r="B9" s="530" t="s">
        <v>789</v>
      </c>
      <c r="C9" s="629">
        <v>643640195.30000031</v>
      </c>
      <c r="D9" s="629">
        <v>504275685.00000024</v>
      </c>
      <c r="E9" s="629">
        <v>13936623.940000003</v>
      </c>
      <c r="F9" s="629">
        <v>3362072.56</v>
      </c>
      <c r="G9" s="629">
        <v>81727959.349999979</v>
      </c>
      <c r="H9" s="629">
        <v>8687902.8000000007</v>
      </c>
      <c r="I9" s="629">
        <v>3308802.49</v>
      </c>
      <c r="J9" s="629">
        <v>4744632.6500000004</v>
      </c>
      <c r="K9" s="629">
        <v>0</v>
      </c>
      <c r="L9" s="629">
        <v>57636550.950000018</v>
      </c>
      <c r="M9" s="629">
        <v>8377508.950000002</v>
      </c>
      <c r="N9" s="629">
        <v>2199179.9700000002</v>
      </c>
      <c r="O9" s="629">
        <v>10425733.110000003</v>
      </c>
      <c r="P9" s="629">
        <v>6247701.3499999987</v>
      </c>
      <c r="Q9" s="629">
        <v>2881927.56</v>
      </c>
      <c r="R9" s="629">
        <v>4074304.2400000007</v>
      </c>
      <c r="S9" s="629">
        <v>26465.230000000003</v>
      </c>
      <c r="T9" s="629">
        <v>78643.570000000007</v>
      </c>
      <c r="U9" s="508"/>
    </row>
    <row r="10" spans="1:21">
      <c r="A10" s="532" t="s">
        <v>251</v>
      </c>
      <c r="B10" s="532" t="s">
        <v>790</v>
      </c>
      <c r="C10" s="631">
        <v>602333321.32000053</v>
      </c>
      <c r="D10" s="631">
        <v>464396142.68000036</v>
      </c>
      <c r="E10" s="631">
        <v>13929432.969999999</v>
      </c>
      <c r="F10" s="631">
        <v>3362072.56</v>
      </c>
      <c r="G10" s="631">
        <v>81708435.629999995</v>
      </c>
      <c r="H10" s="631">
        <v>8681063</v>
      </c>
      <c r="I10" s="631">
        <v>3307750.97</v>
      </c>
      <c r="J10" s="631">
        <v>4743596.24</v>
      </c>
      <c r="K10" s="631">
        <v>0</v>
      </c>
      <c r="L10" s="631">
        <v>56228743.010000013</v>
      </c>
      <c r="M10" s="631">
        <v>8376015.2400000002</v>
      </c>
      <c r="N10" s="631">
        <v>2195590.75</v>
      </c>
      <c r="O10" s="631">
        <v>10422932.389999999</v>
      </c>
      <c r="P10" s="631">
        <v>6236552</v>
      </c>
      <c r="Q10" s="631">
        <v>1870456.1</v>
      </c>
      <c r="R10" s="631">
        <v>3903507.4699999997</v>
      </c>
      <c r="S10" s="631">
        <v>1706.29</v>
      </c>
      <c r="T10" s="631">
        <v>78643.570000000007</v>
      </c>
      <c r="U10" s="508"/>
    </row>
    <row r="11" spans="1:21">
      <c r="A11" s="533" t="s">
        <v>791</v>
      </c>
      <c r="B11" s="534" t="s">
        <v>792</v>
      </c>
      <c r="C11" s="631">
        <v>420484397.25000042</v>
      </c>
      <c r="D11" s="631">
        <v>321847181.35000038</v>
      </c>
      <c r="E11" s="631">
        <v>12985906.459999999</v>
      </c>
      <c r="F11" s="631">
        <v>1976066.54</v>
      </c>
      <c r="G11" s="631">
        <v>60643135.229999989</v>
      </c>
      <c r="H11" s="631">
        <v>8365173.6699999999</v>
      </c>
      <c r="I11" s="631">
        <v>2936795.9800000004</v>
      </c>
      <c r="J11" s="631">
        <v>4382843.9300000006</v>
      </c>
      <c r="K11" s="631">
        <v>0</v>
      </c>
      <c r="L11" s="631">
        <v>37994080.670000009</v>
      </c>
      <c r="M11" s="631">
        <v>7478299.9500000002</v>
      </c>
      <c r="N11" s="631">
        <v>2077947.76</v>
      </c>
      <c r="O11" s="631">
        <v>2863812.5799999996</v>
      </c>
      <c r="P11" s="631">
        <v>3236488.17</v>
      </c>
      <c r="Q11" s="631">
        <v>1433084.49</v>
      </c>
      <c r="R11" s="631">
        <v>3903507.4699999997</v>
      </c>
      <c r="S11" s="631">
        <v>1706.29</v>
      </c>
      <c r="T11" s="631">
        <v>78643.570000000007</v>
      </c>
      <c r="U11" s="508"/>
    </row>
    <row r="12" spans="1:21">
      <c r="A12" s="533" t="s">
        <v>793</v>
      </c>
      <c r="B12" s="534" t="s">
        <v>794</v>
      </c>
      <c r="C12" s="631">
        <v>119143268.51000001</v>
      </c>
      <c r="D12" s="631">
        <v>94339005.200000003</v>
      </c>
      <c r="E12" s="631">
        <v>281310.45</v>
      </c>
      <c r="F12" s="631">
        <v>0</v>
      </c>
      <c r="G12" s="631">
        <v>16383913.82</v>
      </c>
      <c r="H12" s="631">
        <v>161857.65</v>
      </c>
      <c r="I12" s="631">
        <v>183442.21</v>
      </c>
      <c r="J12" s="631">
        <v>360752.31</v>
      </c>
      <c r="K12" s="631">
        <v>0</v>
      </c>
      <c r="L12" s="631">
        <v>8420349.4899999984</v>
      </c>
      <c r="M12" s="631">
        <v>685817.22</v>
      </c>
      <c r="N12" s="631">
        <v>117642.99</v>
      </c>
      <c r="O12" s="631">
        <v>4635290.8</v>
      </c>
      <c r="P12" s="631">
        <v>763161.97</v>
      </c>
      <c r="Q12" s="631">
        <v>0</v>
      </c>
      <c r="R12" s="631">
        <v>0</v>
      </c>
      <c r="S12" s="631">
        <v>0</v>
      </c>
      <c r="T12" s="631">
        <v>0</v>
      </c>
      <c r="U12" s="508"/>
    </row>
    <row r="13" spans="1:21">
      <c r="A13" s="533" t="s">
        <v>795</v>
      </c>
      <c r="B13" s="534" t="s">
        <v>796</v>
      </c>
      <c r="C13" s="629">
        <v>37903884.690000005</v>
      </c>
      <c r="D13" s="629">
        <v>24380885.680000003</v>
      </c>
      <c r="E13" s="629">
        <v>662216.06000000006</v>
      </c>
      <c r="F13" s="629">
        <v>1386006.02</v>
      </c>
      <c r="G13" s="629">
        <v>4676686.93</v>
      </c>
      <c r="H13" s="629">
        <v>154031.67999999999</v>
      </c>
      <c r="I13" s="629">
        <v>187512.78</v>
      </c>
      <c r="J13" s="629">
        <v>0</v>
      </c>
      <c r="K13" s="629">
        <v>0</v>
      </c>
      <c r="L13" s="629">
        <v>8846312.0800000001</v>
      </c>
      <c r="M13" s="629">
        <v>211898.07</v>
      </c>
      <c r="N13" s="629">
        <v>0</v>
      </c>
      <c r="O13" s="629">
        <v>2923829.0100000002</v>
      </c>
      <c r="P13" s="629">
        <v>1268901.0899999999</v>
      </c>
      <c r="Q13" s="629">
        <v>437371.61</v>
      </c>
      <c r="R13" s="629">
        <v>0</v>
      </c>
      <c r="S13" s="629">
        <v>0</v>
      </c>
      <c r="T13" s="629">
        <v>0</v>
      </c>
      <c r="U13" s="508"/>
    </row>
    <row r="14" spans="1:21">
      <c r="A14" s="533" t="s">
        <v>797</v>
      </c>
      <c r="B14" s="534" t="s">
        <v>798</v>
      </c>
      <c r="C14" s="631">
        <v>24801770.869999994</v>
      </c>
      <c r="D14" s="631">
        <v>23829070.449999996</v>
      </c>
      <c r="E14" s="631">
        <v>0</v>
      </c>
      <c r="F14" s="631">
        <v>0</v>
      </c>
      <c r="G14" s="631">
        <v>4699.6499999999996</v>
      </c>
      <c r="H14" s="631">
        <v>0</v>
      </c>
      <c r="I14" s="631">
        <v>0</v>
      </c>
      <c r="J14" s="631">
        <v>0</v>
      </c>
      <c r="K14" s="631">
        <v>0</v>
      </c>
      <c r="L14" s="631">
        <v>968000.77</v>
      </c>
      <c r="M14" s="631">
        <v>0</v>
      </c>
      <c r="N14" s="631">
        <v>0</v>
      </c>
      <c r="O14" s="631">
        <v>0</v>
      </c>
      <c r="P14" s="631">
        <v>968000.77</v>
      </c>
      <c r="Q14" s="631">
        <v>0</v>
      </c>
      <c r="R14" s="631">
        <v>0</v>
      </c>
      <c r="S14" s="631">
        <v>0</v>
      </c>
      <c r="T14" s="631">
        <v>0</v>
      </c>
      <c r="U14" s="508"/>
    </row>
    <row r="15" spans="1:21">
      <c r="A15" s="535">
        <v>1.2</v>
      </c>
      <c r="B15" s="536" t="s">
        <v>799</v>
      </c>
      <c r="C15" s="631">
        <v>36607399.999999985</v>
      </c>
      <c r="D15" s="631">
        <v>10085499.930000002</v>
      </c>
      <c r="E15" s="631">
        <v>278731.36</v>
      </c>
      <c r="F15" s="631">
        <v>67241.45</v>
      </c>
      <c r="G15" s="631">
        <v>8172794.8599999994</v>
      </c>
      <c r="H15" s="631">
        <v>868790.29999999981</v>
      </c>
      <c r="I15" s="631">
        <v>330880.26</v>
      </c>
      <c r="J15" s="631">
        <v>474463.27999999997</v>
      </c>
      <c r="K15" s="631">
        <v>0</v>
      </c>
      <c r="L15" s="631">
        <v>18349105.20999999</v>
      </c>
      <c r="M15" s="631">
        <v>2513602.4599999995</v>
      </c>
      <c r="N15" s="631">
        <v>660114.39</v>
      </c>
      <c r="O15" s="631">
        <v>3128469.7499999995</v>
      </c>
      <c r="P15" s="631">
        <v>2075715.1100000003</v>
      </c>
      <c r="Q15" s="631">
        <v>1572608.3</v>
      </c>
      <c r="R15" s="631">
        <v>1346312.0100000002</v>
      </c>
      <c r="S15" s="631">
        <v>25270.83</v>
      </c>
      <c r="T15" s="631">
        <v>23593.07</v>
      </c>
      <c r="U15" s="508"/>
    </row>
    <row r="16" spans="1:21">
      <c r="A16" s="537">
        <v>1.3</v>
      </c>
      <c r="B16" s="536" t="s">
        <v>800</v>
      </c>
      <c r="C16" s="630">
        <v>0</v>
      </c>
      <c r="D16" s="630">
        <v>0</v>
      </c>
      <c r="E16" s="630">
        <v>0</v>
      </c>
      <c r="F16" s="630">
        <v>0</v>
      </c>
      <c r="G16" s="630">
        <v>0</v>
      </c>
      <c r="H16" s="630">
        <v>0</v>
      </c>
      <c r="I16" s="630">
        <v>0</v>
      </c>
      <c r="J16" s="630">
        <v>0</v>
      </c>
      <c r="K16" s="630">
        <v>0</v>
      </c>
      <c r="L16" s="630">
        <v>0</v>
      </c>
      <c r="M16" s="630">
        <v>0</v>
      </c>
      <c r="N16" s="630">
        <v>0</v>
      </c>
      <c r="O16" s="630">
        <v>0</v>
      </c>
      <c r="P16" s="630">
        <v>0</v>
      </c>
      <c r="Q16" s="630">
        <v>0</v>
      </c>
      <c r="R16" s="630">
        <v>0</v>
      </c>
      <c r="S16" s="630">
        <v>0</v>
      </c>
      <c r="T16" s="630">
        <v>0</v>
      </c>
      <c r="U16" s="508"/>
    </row>
    <row r="17" spans="1:21" s="506" customFormat="1" ht="25.5">
      <c r="A17" s="538" t="s">
        <v>801</v>
      </c>
      <c r="B17" s="539" t="s">
        <v>802</v>
      </c>
      <c r="C17" s="631">
        <v>600354312.37000012</v>
      </c>
      <c r="D17" s="631">
        <v>462876539.53000009</v>
      </c>
      <c r="E17" s="631">
        <v>13929432.970000003</v>
      </c>
      <c r="F17" s="631">
        <v>2756555</v>
      </c>
      <c r="G17" s="631">
        <v>81706312.609999955</v>
      </c>
      <c r="H17" s="631">
        <v>8681063</v>
      </c>
      <c r="I17" s="631">
        <v>3307750.9700000007</v>
      </c>
      <c r="J17" s="631">
        <v>4743596.2400000012</v>
      </c>
      <c r="K17" s="631">
        <v>0</v>
      </c>
      <c r="L17" s="631">
        <v>55771460.230000027</v>
      </c>
      <c r="M17" s="631">
        <v>8376015.2399999993</v>
      </c>
      <c r="N17" s="631">
        <v>2195590.75</v>
      </c>
      <c r="O17" s="631">
        <v>10422932.389999999</v>
      </c>
      <c r="P17" s="631">
        <v>5785641.0699999984</v>
      </c>
      <c r="Q17" s="631">
        <v>1870456.1</v>
      </c>
      <c r="R17" s="631">
        <v>3897135.62</v>
      </c>
      <c r="S17" s="631">
        <v>1706.29</v>
      </c>
      <c r="T17" s="631">
        <v>78643.570000000007</v>
      </c>
      <c r="U17" s="512"/>
    </row>
    <row r="18" spans="1:21" s="506" customFormat="1" ht="25.5">
      <c r="A18" s="540" t="s">
        <v>803</v>
      </c>
      <c r="B18" s="540" t="s">
        <v>804</v>
      </c>
      <c r="C18" s="631">
        <v>591522169.18000007</v>
      </c>
      <c r="D18" s="631">
        <v>454207464.3300001</v>
      </c>
      <c r="E18" s="631">
        <v>13929432.970000003</v>
      </c>
      <c r="F18" s="631">
        <v>2756555</v>
      </c>
      <c r="G18" s="631">
        <v>81543244.61999996</v>
      </c>
      <c r="H18" s="631">
        <v>8681063</v>
      </c>
      <c r="I18" s="631">
        <v>3307750.9700000007</v>
      </c>
      <c r="J18" s="631">
        <v>4743596.2400000012</v>
      </c>
      <c r="K18" s="631">
        <v>0</v>
      </c>
      <c r="L18" s="631">
        <v>55771460.230000027</v>
      </c>
      <c r="M18" s="631">
        <v>8376015.2399999993</v>
      </c>
      <c r="N18" s="631">
        <v>2195590.75</v>
      </c>
      <c r="O18" s="631">
        <v>10422932.389999999</v>
      </c>
      <c r="P18" s="631">
        <v>5785641.0699999984</v>
      </c>
      <c r="Q18" s="631">
        <v>1870456.1</v>
      </c>
      <c r="R18" s="631">
        <v>3897135.62</v>
      </c>
      <c r="S18" s="631">
        <v>1706.29</v>
      </c>
      <c r="T18" s="631">
        <v>78643.570000000007</v>
      </c>
      <c r="U18" s="512"/>
    </row>
    <row r="19" spans="1:21" s="506" customFormat="1">
      <c r="A19" s="538" t="s">
        <v>805</v>
      </c>
      <c r="B19" s="541" t="s">
        <v>806</v>
      </c>
      <c r="C19" s="631">
        <v>687157319.86433661</v>
      </c>
      <c r="D19" s="631">
        <v>526726957.3786695</v>
      </c>
      <c r="E19" s="631">
        <v>26360008.832499996</v>
      </c>
      <c r="F19" s="631">
        <v>7719282.5599999996</v>
      </c>
      <c r="G19" s="631">
        <v>83441612.032857135</v>
      </c>
      <c r="H19" s="631">
        <v>12186683.499999998</v>
      </c>
      <c r="I19" s="631">
        <v>2308941.8599999994</v>
      </c>
      <c r="J19" s="631">
        <v>4168906.7099999995</v>
      </c>
      <c r="K19" s="631">
        <v>0</v>
      </c>
      <c r="L19" s="631">
        <v>76988750.452809915</v>
      </c>
      <c r="M19" s="631">
        <v>14462008.01030991</v>
      </c>
      <c r="N19" s="631">
        <v>3627525.6100000003</v>
      </c>
      <c r="O19" s="631">
        <v>5215962.4425000008</v>
      </c>
      <c r="P19" s="631">
        <v>6795927.6899999995</v>
      </c>
      <c r="Q19" s="631">
        <v>3103978.1399999992</v>
      </c>
      <c r="R19" s="631">
        <v>7262105.04</v>
      </c>
      <c r="S19" s="631">
        <v>2126.62</v>
      </c>
      <c r="T19" s="631">
        <v>90967.72</v>
      </c>
      <c r="U19" s="512"/>
    </row>
    <row r="20" spans="1:21" s="506" customFormat="1">
      <c r="A20" s="540" t="s">
        <v>807</v>
      </c>
      <c r="B20" s="540" t="s">
        <v>808</v>
      </c>
      <c r="C20" s="631">
        <v>653239594.12433648</v>
      </c>
      <c r="D20" s="631">
        <v>503667577.22866935</v>
      </c>
      <c r="E20" s="631">
        <v>23102218.812499993</v>
      </c>
      <c r="F20" s="631">
        <v>7719282.5599999996</v>
      </c>
      <c r="G20" s="631">
        <v>76307942.512857169</v>
      </c>
      <c r="H20" s="631">
        <v>12186683.499999998</v>
      </c>
      <c r="I20" s="631">
        <v>2308941.8599999994</v>
      </c>
      <c r="J20" s="631">
        <v>4168906.7099999995</v>
      </c>
      <c r="K20" s="631">
        <v>0</v>
      </c>
      <c r="L20" s="631">
        <v>73264074.382809937</v>
      </c>
      <c r="M20" s="631">
        <v>14462008.01030991</v>
      </c>
      <c r="N20" s="631">
        <v>3627525.6100000003</v>
      </c>
      <c r="O20" s="631">
        <v>5110712.6524999999</v>
      </c>
      <c r="P20" s="631">
        <v>5200910.0699999994</v>
      </c>
      <c r="Q20" s="631">
        <v>2901109.2799999993</v>
      </c>
      <c r="R20" s="631">
        <v>7151544.5999999996</v>
      </c>
      <c r="S20" s="631">
        <v>2126.62</v>
      </c>
      <c r="T20" s="631">
        <v>90967.72</v>
      </c>
      <c r="U20" s="512"/>
    </row>
    <row r="21" spans="1:21" s="506" customFormat="1">
      <c r="A21" s="542">
        <v>1.4</v>
      </c>
      <c r="B21" s="583" t="s">
        <v>940</v>
      </c>
      <c r="C21" s="631">
        <v>714962.84980000008</v>
      </c>
      <c r="D21" s="631">
        <v>714962.84980000008</v>
      </c>
      <c r="E21" s="631">
        <v>175354.52445</v>
      </c>
      <c r="F21" s="631">
        <v>0</v>
      </c>
      <c r="G21" s="631">
        <v>0</v>
      </c>
      <c r="H21" s="631">
        <v>0</v>
      </c>
      <c r="I21" s="631">
        <v>0</v>
      </c>
      <c r="J21" s="631">
        <v>0</v>
      </c>
      <c r="K21" s="631">
        <v>0</v>
      </c>
      <c r="L21" s="631">
        <v>0</v>
      </c>
      <c r="M21" s="631">
        <v>0</v>
      </c>
      <c r="N21" s="631">
        <v>0</v>
      </c>
      <c r="O21" s="631">
        <v>0</v>
      </c>
      <c r="P21" s="631">
        <v>0</v>
      </c>
      <c r="Q21" s="631">
        <v>0</v>
      </c>
      <c r="R21" s="631">
        <v>0</v>
      </c>
      <c r="S21" s="631">
        <v>0</v>
      </c>
      <c r="T21" s="631">
        <v>0</v>
      </c>
      <c r="U21" s="512"/>
    </row>
    <row r="22" spans="1:21" s="506" customFormat="1">
      <c r="A22" s="542">
        <v>1.5</v>
      </c>
      <c r="B22" s="583" t="s">
        <v>941</v>
      </c>
      <c r="C22" s="631">
        <v>0</v>
      </c>
      <c r="D22" s="631">
        <v>0</v>
      </c>
      <c r="E22" s="631">
        <v>0</v>
      </c>
      <c r="F22" s="631">
        <v>0</v>
      </c>
      <c r="G22" s="631">
        <v>0</v>
      </c>
      <c r="H22" s="631">
        <v>0</v>
      </c>
      <c r="I22" s="631">
        <v>0</v>
      </c>
      <c r="J22" s="631">
        <v>0</v>
      </c>
      <c r="K22" s="631">
        <v>0</v>
      </c>
      <c r="L22" s="631">
        <v>0</v>
      </c>
      <c r="M22" s="631">
        <v>0</v>
      </c>
      <c r="N22" s="631">
        <v>0</v>
      </c>
      <c r="O22" s="631">
        <v>0</v>
      </c>
      <c r="P22" s="631">
        <v>0</v>
      </c>
      <c r="Q22" s="631">
        <v>0</v>
      </c>
      <c r="R22" s="631">
        <v>0</v>
      </c>
      <c r="S22" s="631">
        <v>0</v>
      </c>
      <c r="T22" s="631">
        <v>0</v>
      </c>
      <c r="U22" s="512"/>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C7" sqref="C7:N33"/>
    </sheetView>
  </sheetViews>
  <sheetFormatPr defaultColWidth="9.28515625" defaultRowHeight="12.75"/>
  <cols>
    <col min="1" max="1" width="11.7109375" style="483" bestFit="1" customWidth="1"/>
    <col min="2" max="2" width="93.42578125" style="483" customWidth="1"/>
    <col min="3" max="3" width="14.7109375" style="483" customWidth="1"/>
    <col min="4" max="4" width="14.85546875" style="483" bestFit="1" customWidth="1"/>
    <col min="5" max="5" width="13.85546875" style="483" bestFit="1" customWidth="1"/>
    <col min="6" max="6" width="17.85546875" style="547" bestFit="1" customWidth="1"/>
    <col min="7" max="7" width="12.7109375" style="547" bestFit="1" customWidth="1"/>
    <col min="8" max="8" width="13.7109375" style="483" customWidth="1"/>
    <col min="9" max="9" width="13.85546875" style="483" customWidth="1"/>
    <col min="10" max="10" width="14.85546875" style="547" bestFit="1" customWidth="1"/>
    <col min="11" max="11" width="13.85546875" style="547" bestFit="1" customWidth="1"/>
    <col min="12" max="12" width="17.85546875" style="547" bestFit="1" customWidth="1"/>
    <col min="13" max="13" width="11.7109375" style="547" bestFit="1" customWidth="1"/>
    <col min="14" max="14" width="13.42578125" style="547" customWidth="1"/>
    <col min="15" max="15" width="18.7109375" style="483" bestFit="1" customWidth="1"/>
    <col min="16" max="16384" width="9.28515625" style="483"/>
  </cols>
  <sheetData>
    <row r="1" spans="1:15" ht="13.5">
      <c r="A1" s="482" t="s">
        <v>188</v>
      </c>
      <c r="B1" s="410" t="str">
        <f>Info!C2</f>
        <v>სს "ხალიკ ბანკი საქართველო"</v>
      </c>
      <c r="F1" s="483"/>
      <c r="G1" s="483"/>
      <c r="J1" s="483"/>
      <c r="K1" s="483"/>
      <c r="L1" s="483"/>
      <c r="M1" s="483"/>
      <c r="N1" s="483"/>
    </row>
    <row r="2" spans="1:15">
      <c r="A2" s="484" t="s">
        <v>189</v>
      </c>
      <c r="B2" s="486">
        <f>'1. key ratios'!B2</f>
        <v>44926</v>
      </c>
      <c r="F2" s="483"/>
      <c r="G2" s="483"/>
      <c r="J2" s="483"/>
      <c r="K2" s="483"/>
      <c r="L2" s="483"/>
      <c r="M2" s="483"/>
      <c r="N2" s="483"/>
    </row>
    <row r="3" spans="1:15">
      <c r="A3" s="485" t="s">
        <v>811</v>
      </c>
      <c r="F3" s="483"/>
      <c r="G3" s="483"/>
      <c r="J3" s="483"/>
      <c r="K3" s="483"/>
      <c r="L3" s="483"/>
      <c r="M3" s="483"/>
      <c r="N3" s="483"/>
    </row>
    <row r="4" spans="1:15">
      <c r="F4" s="483"/>
      <c r="G4" s="483"/>
      <c r="J4" s="483"/>
      <c r="K4" s="483"/>
      <c r="L4" s="483"/>
      <c r="M4" s="483"/>
      <c r="N4" s="483"/>
    </row>
    <row r="5" spans="1:15" ht="37.5" customHeight="1">
      <c r="A5" s="753" t="s">
        <v>812</v>
      </c>
      <c r="B5" s="754"/>
      <c r="C5" s="799" t="s">
        <v>813</v>
      </c>
      <c r="D5" s="800"/>
      <c r="E5" s="800"/>
      <c r="F5" s="800"/>
      <c r="G5" s="800"/>
      <c r="H5" s="801"/>
      <c r="I5" s="802" t="s">
        <v>814</v>
      </c>
      <c r="J5" s="803"/>
      <c r="K5" s="803"/>
      <c r="L5" s="803"/>
      <c r="M5" s="803"/>
      <c r="N5" s="804"/>
      <c r="O5" s="805" t="s">
        <v>684</v>
      </c>
    </row>
    <row r="6" spans="1:15" ht="39.4" customHeight="1">
      <c r="A6" s="757"/>
      <c r="B6" s="758"/>
      <c r="C6" s="543"/>
      <c r="D6" s="544" t="s">
        <v>815</v>
      </c>
      <c r="E6" s="544" t="s">
        <v>816</v>
      </c>
      <c r="F6" s="544" t="s">
        <v>817</v>
      </c>
      <c r="G6" s="544" t="s">
        <v>818</v>
      </c>
      <c r="H6" s="544" t="s">
        <v>819</v>
      </c>
      <c r="I6" s="545"/>
      <c r="J6" s="544" t="s">
        <v>815</v>
      </c>
      <c r="K6" s="544" t="s">
        <v>816</v>
      </c>
      <c r="L6" s="544" t="s">
        <v>817</v>
      </c>
      <c r="M6" s="544" t="s">
        <v>818</v>
      </c>
      <c r="N6" s="544" t="s">
        <v>819</v>
      </c>
      <c r="O6" s="806"/>
    </row>
    <row r="7" spans="1:15">
      <c r="A7" s="498">
        <v>1</v>
      </c>
      <c r="B7" s="507" t="s">
        <v>694</v>
      </c>
      <c r="C7" s="632">
        <v>13019943.560000001</v>
      </c>
      <c r="D7" s="632">
        <v>11151301.560000001</v>
      </c>
      <c r="E7" s="632">
        <v>679246.76</v>
      </c>
      <c r="F7" s="632">
        <v>1107646.04</v>
      </c>
      <c r="G7" s="632">
        <v>17007.22</v>
      </c>
      <c r="H7" s="632">
        <v>64741.98</v>
      </c>
      <c r="I7" s="632">
        <v>696490.1</v>
      </c>
      <c r="J7" s="632">
        <v>223026.01</v>
      </c>
      <c r="K7" s="632">
        <v>67924.66</v>
      </c>
      <c r="L7" s="632">
        <v>332293.84000000003</v>
      </c>
      <c r="M7" s="632">
        <v>8503.61</v>
      </c>
      <c r="N7" s="632">
        <v>64741.98</v>
      </c>
      <c r="O7" s="498"/>
    </row>
    <row r="8" spans="1:15">
      <c r="A8" s="498">
        <v>2</v>
      </c>
      <c r="B8" s="507" t="s">
        <v>695</v>
      </c>
      <c r="C8" s="632">
        <v>48494361.399999999</v>
      </c>
      <c r="D8" s="632">
        <v>45112929.379999995</v>
      </c>
      <c r="E8" s="632">
        <v>137520.25</v>
      </c>
      <c r="F8" s="632">
        <v>2911247.58</v>
      </c>
      <c r="G8" s="632">
        <v>84935.58</v>
      </c>
      <c r="H8" s="632">
        <v>247728.61</v>
      </c>
      <c r="I8" s="632">
        <v>2079581.25</v>
      </c>
      <c r="J8" s="632">
        <v>902258.52</v>
      </c>
      <c r="K8" s="632">
        <v>13752.04</v>
      </c>
      <c r="L8" s="632">
        <v>873374.28</v>
      </c>
      <c r="M8" s="632">
        <v>42467.8</v>
      </c>
      <c r="N8" s="632">
        <v>247728.61</v>
      </c>
      <c r="O8" s="498"/>
    </row>
    <row r="9" spans="1:15">
      <c r="A9" s="498">
        <v>3</v>
      </c>
      <c r="B9" s="507" t="s">
        <v>696</v>
      </c>
      <c r="C9" s="632">
        <v>0</v>
      </c>
      <c r="D9" s="632">
        <v>0</v>
      </c>
      <c r="E9" s="632">
        <v>0</v>
      </c>
      <c r="F9" s="632">
        <v>0</v>
      </c>
      <c r="G9" s="632">
        <v>0</v>
      </c>
      <c r="H9" s="632">
        <v>0</v>
      </c>
      <c r="I9" s="632">
        <v>0</v>
      </c>
      <c r="J9" s="632">
        <v>0</v>
      </c>
      <c r="K9" s="632">
        <v>0</v>
      </c>
      <c r="L9" s="632">
        <v>0</v>
      </c>
      <c r="M9" s="632">
        <v>0</v>
      </c>
      <c r="N9" s="632">
        <v>0</v>
      </c>
      <c r="O9" s="498"/>
    </row>
    <row r="10" spans="1:15">
      <c r="A10" s="498">
        <v>4</v>
      </c>
      <c r="B10" s="507" t="s">
        <v>697</v>
      </c>
      <c r="C10" s="632">
        <v>35335952.190000005</v>
      </c>
      <c r="D10" s="632">
        <v>28328796.039999999</v>
      </c>
      <c r="E10" s="632">
        <v>5021228.97</v>
      </c>
      <c r="F10" s="632">
        <v>1968809.9</v>
      </c>
      <c r="G10" s="632">
        <v>0</v>
      </c>
      <c r="H10" s="632">
        <v>17117.28</v>
      </c>
      <c r="I10" s="632">
        <v>1676459.05</v>
      </c>
      <c r="J10" s="632">
        <v>566575.90999999992</v>
      </c>
      <c r="K10" s="632">
        <v>502122.89</v>
      </c>
      <c r="L10" s="632">
        <v>590642.97</v>
      </c>
      <c r="M10" s="632">
        <v>0</v>
      </c>
      <c r="N10" s="632">
        <v>17117.28</v>
      </c>
      <c r="O10" s="498"/>
    </row>
    <row r="11" spans="1:15">
      <c r="A11" s="498">
        <v>5</v>
      </c>
      <c r="B11" s="507" t="s">
        <v>698</v>
      </c>
      <c r="C11" s="632">
        <v>115174769.78</v>
      </c>
      <c r="D11" s="632">
        <v>84765965.530000001</v>
      </c>
      <c r="E11" s="632">
        <v>18948675.439999998</v>
      </c>
      <c r="F11" s="632">
        <v>11306432.52</v>
      </c>
      <c r="G11" s="632">
        <v>0</v>
      </c>
      <c r="H11" s="632">
        <v>153696.28999999998</v>
      </c>
      <c r="I11" s="632">
        <v>7135812.9499999993</v>
      </c>
      <c r="J11" s="632">
        <v>1695319.35</v>
      </c>
      <c r="K11" s="632">
        <v>1894867.54</v>
      </c>
      <c r="L11" s="632">
        <v>3391929.77</v>
      </c>
      <c r="M11" s="632">
        <v>0</v>
      </c>
      <c r="N11" s="632">
        <v>153696.28999999998</v>
      </c>
      <c r="O11" s="498"/>
    </row>
    <row r="12" spans="1:15">
      <c r="A12" s="498">
        <v>6</v>
      </c>
      <c r="B12" s="507" t="s">
        <v>699</v>
      </c>
      <c r="C12" s="632">
        <v>23723624.280000001</v>
      </c>
      <c r="D12" s="632">
        <v>14489526.190000001</v>
      </c>
      <c r="E12" s="632">
        <v>7917366</v>
      </c>
      <c r="F12" s="632">
        <v>1265647.3799999999</v>
      </c>
      <c r="G12" s="632">
        <v>424.89</v>
      </c>
      <c r="H12" s="632">
        <v>50659.82</v>
      </c>
      <c r="I12" s="632">
        <v>1512093.59</v>
      </c>
      <c r="J12" s="632">
        <v>289790.51</v>
      </c>
      <c r="K12" s="632">
        <v>791736.6</v>
      </c>
      <c r="L12" s="632">
        <v>379694.20999999996</v>
      </c>
      <c r="M12" s="632">
        <v>212.45</v>
      </c>
      <c r="N12" s="632">
        <v>50659.82</v>
      </c>
      <c r="O12" s="498"/>
    </row>
    <row r="13" spans="1:15">
      <c r="A13" s="498">
        <v>7</v>
      </c>
      <c r="B13" s="507" t="s">
        <v>700</v>
      </c>
      <c r="C13" s="632">
        <v>788609.95</v>
      </c>
      <c r="D13" s="632">
        <v>249714.72999999998</v>
      </c>
      <c r="E13" s="632">
        <v>0</v>
      </c>
      <c r="F13" s="632">
        <v>537915.22</v>
      </c>
      <c r="G13" s="632">
        <v>0</v>
      </c>
      <c r="H13" s="632">
        <v>980</v>
      </c>
      <c r="I13" s="632">
        <v>167348.86000000002</v>
      </c>
      <c r="J13" s="632">
        <v>4994.29</v>
      </c>
      <c r="K13" s="632">
        <v>0</v>
      </c>
      <c r="L13" s="632">
        <v>161374.57</v>
      </c>
      <c r="M13" s="632">
        <v>0</v>
      </c>
      <c r="N13" s="632">
        <v>980</v>
      </c>
      <c r="O13" s="498"/>
    </row>
    <row r="14" spans="1:15">
      <c r="A14" s="498">
        <v>8</v>
      </c>
      <c r="B14" s="507" t="s">
        <v>701</v>
      </c>
      <c r="C14" s="632">
        <v>5934314.2000000002</v>
      </c>
      <c r="D14" s="632">
        <v>5829440.5899999999</v>
      </c>
      <c r="E14" s="632">
        <v>46794.55</v>
      </c>
      <c r="F14" s="632">
        <v>54317.68</v>
      </c>
      <c r="G14" s="632">
        <v>0</v>
      </c>
      <c r="H14" s="632">
        <v>3761.38</v>
      </c>
      <c r="I14" s="632">
        <v>141324.96</v>
      </c>
      <c r="J14" s="632">
        <v>116588.81</v>
      </c>
      <c r="K14" s="632">
        <v>4679.46</v>
      </c>
      <c r="L14" s="632">
        <v>16295.31</v>
      </c>
      <c r="M14" s="632">
        <v>0</v>
      </c>
      <c r="N14" s="632">
        <v>3761.38</v>
      </c>
      <c r="O14" s="498"/>
    </row>
    <row r="15" spans="1:15">
      <c r="A15" s="498">
        <v>9</v>
      </c>
      <c r="B15" s="507" t="s">
        <v>702</v>
      </c>
      <c r="C15" s="632">
        <v>13771917.52</v>
      </c>
      <c r="D15" s="632">
        <v>7659286.2399999993</v>
      </c>
      <c r="E15" s="632">
        <v>2667434.5</v>
      </c>
      <c r="F15" s="632">
        <v>3432077.22</v>
      </c>
      <c r="G15" s="632">
        <v>0</v>
      </c>
      <c r="H15" s="632">
        <v>13119.56</v>
      </c>
      <c r="I15" s="632">
        <v>1462671.9000000001</v>
      </c>
      <c r="J15" s="632">
        <v>153185.72</v>
      </c>
      <c r="K15" s="632">
        <v>266743.45</v>
      </c>
      <c r="L15" s="632">
        <v>1029623.17</v>
      </c>
      <c r="M15" s="632">
        <v>0</v>
      </c>
      <c r="N15" s="632">
        <v>13119.56</v>
      </c>
      <c r="O15" s="498"/>
    </row>
    <row r="16" spans="1:15">
      <c r="A16" s="498">
        <v>10</v>
      </c>
      <c r="B16" s="507" t="s">
        <v>703</v>
      </c>
      <c r="C16" s="632">
        <v>968009.89</v>
      </c>
      <c r="D16" s="632">
        <v>828038.17</v>
      </c>
      <c r="E16" s="632">
        <v>62692.82</v>
      </c>
      <c r="F16" s="632">
        <v>77278.899999999994</v>
      </c>
      <c r="G16" s="632">
        <v>0</v>
      </c>
      <c r="H16" s="632">
        <v>0</v>
      </c>
      <c r="I16" s="632">
        <v>46013.71</v>
      </c>
      <c r="J16" s="632">
        <v>16560.759999999998</v>
      </c>
      <c r="K16" s="632">
        <v>6269.28</v>
      </c>
      <c r="L16" s="632">
        <v>23183.67</v>
      </c>
      <c r="M16" s="632">
        <v>0</v>
      </c>
      <c r="N16" s="632">
        <v>0</v>
      </c>
      <c r="O16" s="498"/>
    </row>
    <row r="17" spans="1:15">
      <c r="A17" s="498">
        <v>11</v>
      </c>
      <c r="B17" s="507" t="s">
        <v>704</v>
      </c>
      <c r="C17" s="632">
        <v>13362924.459999999</v>
      </c>
      <c r="D17" s="632">
        <v>13335287.17</v>
      </c>
      <c r="E17" s="632">
        <v>0</v>
      </c>
      <c r="F17" s="632">
        <v>20335.599999999999</v>
      </c>
      <c r="G17" s="632">
        <v>0</v>
      </c>
      <c r="H17" s="632">
        <v>7301.69</v>
      </c>
      <c r="I17" s="632">
        <v>280108.13</v>
      </c>
      <c r="J17" s="632">
        <v>266705.75999999995</v>
      </c>
      <c r="K17" s="632">
        <v>0</v>
      </c>
      <c r="L17" s="632">
        <v>6100.68</v>
      </c>
      <c r="M17" s="632">
        <v>0</v>
      </c>
      <c r="N17" s="632">
        <v>7301.69</v>
      </c>
      <c r="O17" s="498"/>
    </row>
    <row r="18" spans="1:15">
      <c r="A18" s="498">
        <v>12</v>
      </c>
      <c r="B18" s="507" t="s">
        <v>705</v>
      </c>
      <c r="C18" s="632">
        <v>64774657.059999995</v>
      </c>
      <c r="D18" s="632">
        <v>52869555.359999999</v>
      </c>
      <c r="E18" s="632">
        <v>3773724.49</v>
      </c>
      <c r="F18" s="632">
        <v>6996029.0899999999</v>
      </c>
      <c r="G18" s="632">
        <v>1002956.18</v>
      </c>
      <c r="H18" s="632">
        <v>132391.94</v>
      </c>
      <c r="I18" s="632">
        <v>4167441.2600000002</v>
      </c>
      <c r="J18" s="632">
        <v>1057389.98</v>
      </c>
      <c r="K18" s="632">
        <v>377372.49</v>
      </c>
      <c r="L18" s="632">
        <v>2098808.75</v>
      </c>
      <c r="M18" s="632">
        <v>501478.10000000003</v>
      </c>
      <c r="N18" s="632">
        <v>132391.94</v>
      </c>
      <c r="O18" s="498"/>
    </row>
    <row r="19" spans="1:15">
      <c r="A19" s="498">
        <v>13</v>
      </c>
      <c r="B19" s="507" t="s">
        <v>706</v>
      </c>
      <c r="C19" s="632">
        <v>49008895.399999999</v>
      </c>
      <c r="D19" s="632">
        <v>40162037.5</v>
      </c>
      <c r="E19" s="632">
        <v>6758017.3200000003</v>
      </c>
      <c r="F19" s="632">
        <v>1926528.22</v>
      </c>
      <c r="G19" s="632">
        <v>34372.379999999997</v>
      </c>
      <c r="H19" s="632">
        <v>127939.98</v>
      </c>
      <c r="I19" s="632">
        <v>2202111.81</v>
      </c>
      <c r="J19" s="632">
        <v>803225.35</v>
      </c>
      <c r="K19" s="632">
        <v>675801.79</v>
      </c>
      <c r="L19" s="632">
        <v>577958.49</v>
      </c>
      <c r="M19" s="632">
        <v>17186.2</v>
      </c>
      <c r="N19" s="632">
        <v>127939.98</v>
      </c>
      <c r="O19" s="498"/>
    </row>
    <row r="20" spans="1:15">
      <c r="A20" s="498">
        <v>14</v>
      </c>
      <c r="B20" s="507" t="s">
        <v>707</v>
      </c>
      <c r="C20" s="632">
        <v>59249028.980000004</v>
      </c>
      <c r="D20" s="632">
        <v>49440565.099999994</v>
      </c>
      <c r="E20" s="632">
        <v>6930946.4699999997</v>
      </c>
      <c r="F20" s="632">
        <v>2837326.94</v>
      </c>
      <c r="G20" s="632">
        <v>396.45</v>
      </c>
      <c r="H20" s="632">
        <v>39794.019999999997</v>
      </c>
      <c r="I20" s="632">
        <v>2573096.29</v>
      </c>
      <c r="J20" s="632">
        <v>988811.3</v>
      </c>
      <c r="K20" s="632">
        <v>693094.65</v>
      </c>
      <c r="L20" s="632">
        <v>851198.09</v>
      </c>
      <c r="M20" s="632">
        <v>198.23</v>
      </c>
      <c r="N20" s="632">
        <v>39794.019999999997</v>
      </c>
      <c r="O20" s="498"/>
    </row>
    <row r="21" spans="1:15">
      <c r="A21" s="498">
        <v>15</v>
      </c>
      <c r="B21" s="507" t="s">
        <v>708</v>
      </c>
      <c r="C21" s="632">
        <v>23485842.280000001</v>
      </c>
      <c r="D21" s="632">
        <v>19330195.07</v>
      </c>
      <c r="E21" s="632">
        <v>1502749.95</v>
      </c>
      <c r="F21" s="632">
        <v>2652897.2599999998</v>
      </c>
      <c r="G21" s="632">
        <v>0</v>
      </c>
      <c r="H21" s="632">
        <v>0</v>
      </c>
      <c r="I21" s="632">
        <v>1332748.0900000001</v>
      </c>
      <c r="J21" s="632">
        <v>386603.91</v>
      </c>
      <c r="K21" s="632">
        <v>150275</v>
      </c>
      <c r="L21" s="632">
        <v>795869.18</v>
      </c>
      <c r="M21" s="632">
        <v>0</v>
      </c>
      <c r="N21" s="632">
        <v>0</v>
      </c>
      <c r="O21" s="498"/>
    </row>
    <row r="22" spans="1:15">
      <c r="A22" s="498">
        <v>16</v>
      </c>
      <c r="B22" s="507" t="s">
        <v>709</v>
      </c>
      <c r="C22" s="632">
        <v>1409723.32</v>
      </c>
      <c r="D22" s="632">
        <v>1409210.06</v>
      </c>
      <c r="E22" s="632">
        <v>0</v>
      </c>
      <c r="F22" s="632">
        <v>0</v>
      </c>
      <c r="G22" s="632">
        <v>0</v>
      </c>
      <c r="H22" s="632">
        <v>513.26</v>
      </c>
      <c r="I22" s="632">
        <v>28697.46</v>
      </c>
      <c r="J22" s="632">
        <v>28184.2</v>
      </c>
      <c r="K22" s="632">
        <v>0</v>
      </c>
      <c r="L22" s="632">
        <v>0</v>
      </c>
      <c r="M22" s="632">
        <v>0</v>
      </c>
      <c r="N22" s="632">
        <v>513.26</v>
      </c>
      <c r="O22" s="498"/>
    </row>
    <row r="23" spans="1:15">
      <c r="A23" s="498">
        <v>17</v>
      </c>
      <c r="B23" s="507" t="s">
        <v>710</v>
      </c>
      <c r="C23" s="632">
        <v>11597928.379999999</v>
      </c>
      <c r="D23" s="632">
        <v>2322634.8600000003</v>
      </c>
      <c r="E23" s="632">
        <v>9093682.0999999996</v>
      </c>
      <c r="F23" s="632">
        <v>154922.28</v>
      </c>
      <c r="G23" s="632">
        <v>0</v>
      </c>
      <c r="H23" s="632">
        <v>26689.14</v>
      </c>
      <c r="I23" s="632">
        <v>1028986.7200000001</v>
      </c>
      <c r="J23" s="632">
        <v>46452.69</v>
      </c>
      <c r="K23" s="632">
        <v>909368.21</v>
      </c>
      <c r="L23" s="632">
        <v>46476.68</v>
      </c>
      <c r="M23" s="632">
        <v>0</v>
      </c>
      <c r="N23" s="632">
        <v>26689.14</v>
      </c>
      <c r="O23" s="498"/>
    </row>
    <row r="24" spans="1:15">
      <c r="A24" s="498">
        <v>18</v>
      </c>
      <c r="B24" s="507" t="s">
        <v>711</v>
      </c>
      <c r="C24" s="632">
        <v>3784848.9</v>
      </c>
      <c r="D24" s="632">
        <v>3759166.51</v>
      </c>
      <c r="E24" s="632">
        <v>7023.15</v>
      </c>
      <c r="F24" s="632">
        <v>18659.240000000002</v>
      </c>
      <c r="G24" s="632">
        <v>0</v>
      </c>
      <c r="H24" s="632">
        <v>0</v>
      </c>
      <c r="I24" s="632">
        <v>81483.409999999989</v>
      </c>
      <c r="J24" s="632">
        <v>75183.319999999992</v>
      </c>
      <c r="K24" s="632">
        <v>702.32</v>
      </c>
      <c r="L24" s="632">
        <v>5597.77</v>
      </c>
      <c r="M24" s="632">
        <v>0</v>
      </c>
      <c r="N24" s="632">
        <v>0</v>
      </c>
      <c r="O24" s="498"/>
    </row>
    <row r="25" spans="1:15">
      <c r="A25" s="498">
        <v>19</v>
      </c>
      <c r="B25" s="507" t="s">
        <v>712</v>
      </c>
      <c r="C25" s="632">
        <v>1197937.77</v>
      </c>
      <c r="D25" s="632">
        <v>888243.75</v>
      </c>
      <c r="E25" s="632">
        <v>0</v>
      </c>
      <c r="F25" s="632">
        <v>309694.02</v>
      </c>
      <c r="G25" s="632">
        <v>0</v>
      </c>
      <c r="H25" s="632">
        <v>0</v>
      </c>
      <c r="I25" s="632">
        <v>110673.08</v>
      </c>
      <c r="J25" s="632">
        <v>17764.87</v>
      </c>
      <c r="K25" s="632">
        <v>0</v>
      </c>
      <c r="L25" s="632">
        <v>92908.21</v>
      </c>
      <c r="M25" s="632">
        <v>0</v>
      </c>
      <c r="N25" s="632">
        <v>0</v>
      </c>
      <c r="O25" s="498"/>
    </row>
    <row r="26" spans="1:15">
      <c r="A26" s="498">
        <v>20</v>
      </c>
      <c r="B26" s="507" t="s">
        <v>713</v>
      </c>
      <c r="C26" s="632">
        <v>29112059.229999997</v>
      </c>
      <c r="D26" s="632">
        <v>21279546.890000001</v>
      </c>
      <c r="E26" s="632">
        <v>7742618.5899999999</v>
      </c>
      <c r="F26" s="632">
        <v>69265.62</v>
      </c>
      <c r="G26" s="632">
        <v>0</v>
      </c>
      <c r="H26" s="632">
        <v>20628.13</v>
      </c>
      <c r="I26" s="632">
        <v>1241260.6299999999</v>
      </c>
      <c r="J26" s="632">
        <v>425590.94</v>
      </c>
      <c r="K26" s="632">
        <v>774261.87</v>
      </c>
      <c r="L26" s="632">
        <v>20779.689999999999</v>
      </c>
      <c r="M26" s="632">
        <v>0</v>
      </c>
      <c r="N26" s="632">
        <v>20628.13</v>
      </c>
      <c r="O26" s="498"/>
    </row>
    <row r="27" spans="1:15">
      <c r="A27" s="498">
        <v>21</v>
      </c>
      <c r="B27" s="507" t="s">
        <v>714</v>
      </c>
      <c r="C27" s="632">
        <v>2004229.67</v>
      </c>
      <c r="D27" s="632">
        <v>680802.67999999993</v>
      </c>
      <c r="E27" s="632">
        <v>0</v>
      </c>
      <c r="F27" s="632">
        <v>1323426.99</v>
      </c>
      <c r="G27" s="632">
        <v>0</v>
      </c>
      <c r="H27" s="632">
        <v>0</v>
      </c>
      <c r="I27" s="632">
        <v>410644.16</v>
      </c>
      <c r="J27" s="632">
        <v>13616.060000000001</v>
      </c>
      <c r="K27" s="632">
        <v>0</v>
      </c>
      <c r="L27" s="632">
        <v>397028.1</v>
      </c>
      <c r="M27" s="632">
        <v>0</v>
      </c>
      <c r="N27" s="632">
        <v>0</v>
      </c>
      <c r="O27" s="498"/>
    </row>
    <row r="28" spans="1:15">
      <c r="A28" s="498">
        <v>22</v>
      </c>
      <c r="B28" s="507" t="s">
        <v>715</v>
      </c>
      <c r="C28" s="632">
        <v>1313432.8500000001</v>
      </c>
      <c r="D28" s="632">
        <v>675589.81</v>
      </c>
      <c r="E28" s="632">
        <v>207543.28</v>
      </c>
      <c r="F28" s="632">
        <v>413546.45</v>
      </c>
      <c r="G28" s="632">
        <v>0</v>
      </c>
      <c r="H28" s="632">
        <v>16753.310000000001</v>
      </c>
      <c r="I28" s="632">
        <v>175083.4</v>
      </c>
      <c r="J28" s="632">
        <v>13511.81</v>
      </c>
      <c r="K28" s="632">
        <v>20754.34</v>
      </c>
      <c r="L28" s="632">
        <v>124063.94</v>
      </c>
      <c r="M28" s="632">
        <v>0</v>
      </c>
      <c r="N28" s="632">
        <v>16753.310000000001</v>
      </c>
      <c r="O28" s="498"/>
    </row>
    <row r="29" spans="1:15">
      <c r="A29" s="498">
        <v>23</v>
      </c>
      <c r="B29" s="507" t="s">
        <v>716</v>
      </c>
      <c r="C29" s="632">
        <v>76550828.329999998</v>
      </c>
      <c r="D29" s="632">
        <v>57852996.43</v>
      </c>
      <c r="E29" s="632">
        <v>6502559.5600000005</v>
      </c>
      <c r="F29" s="632">
        <v>10755557.460000001</v>
      </c>
      <c r="G29" s="632">
        <v>40524.050000000003</v>
      </c>
      <c r="H29" s="632">
        <v>1399190.83</v>
      </c>
      <c r="I29" s="632">
        <v>6453434.5899999999</v>
      </c>
      <c r="J29" s="632">
        <v>1157058.48</v>
      </c>
      <c r="K29" s="632">
        <v>650256.02</v>
      </c>
      <c r="L29" s="632">
        <v>3226667.23</v>
      </c>
      <c r="M29" s="632">
        <v>20262.03</v>
      </c>
      <c r="N29" s="632">
        <v>1399190.83</v>
      </c>
      <c r="O29" s="498"/>
    </row>
    <row r="30" spans="1:15">
      <c r="A30" s="498">
        <v>24</v>
      </c>
      <c r="B30" s="507" t="s">
        <v>717</v>
      </c>
      <c r="C30" s="632">
        <v>23746166.129999999</v>
      </c>
      <c r="D30" s="632">
        <v>19900359.390000001</v>
      </c>
      <c r="E30" s="632">
        <v>2758427.02</v>
      </c>
      <c r="F30" s="632">
        <v>1073289.72</v>
      </c>
      <c r="G30" s="632">
        <v>0</v>
      </c>
      <c r="H30" s="632">
        <v>14090</v>
      </c>
      <c r="I30" s="632">
        <v>1009926.86</v>
      </c>
      <c r="J30" s="632">
        <v>398007.23</v>
      </c>
      <c r="K30" s="632">
        <v>275842.7</v>
      </c>
      <c r="L30" s="632">
        <v>321986.93</v>
      </c>
      <c r="M30" s="632">
        <v>0</v>
      </c>
      <c r="N30" s="632">
        <v>14090</v>
      </c>
      <c r="O30" s="498"/>
    </row>
    <row r="31" spans="1:15">
      <c r="A31" s="498">
        <v>25</v>
      </c>
      <c r="B31" s="507" t="s">
        <v>718</v>
      </c>
      <c r="C31" s="632">
        <v>35870394.469999999</v>
      </c>
      <c r="D31" s="632">
        <v>29829888.520000003</v>
      </c>
      <c r="E31" s="632">
        <v>1261743.5900000001</v>
      </c>
      <c r="F31" s="632">
        <v>4475125.3</v>
      </c>
      <c r="G31" s="632">
        <v>17494.79</v>
      </c>
      <c r="H31" s="632">
        <v>286141.64</v>
      </c>
      <c r="I31" s="632">
        <v>2360199.7400000067</v>
      </c>
      <c r="J31" s="632">
        <v>596597.91</v>
      </c>
      <c r="K31" s="632">
        <v>126174.36</v>
      </c>
      <c r="L31" s="632">
        <v>1342537.63</v>
      </c>
      <c r="M31" s="632">
        <v>8747.41</v>
      </c>
      <c r="N31" s="632">
        <v>286141.64</v>
      </c>
      <c r="O31" s="498"/>
    </row>
    <row r="32" spans="1:15">
      <c r="A32" s="498">
        <v>26</v>
      </c>
      <c r="B32" s="507" t="s">
        <v>820</v>
      </c>
      <c r="C32" s="632">
        <v>0</v>
      </c>
      <c r="D32" s="632">
        <v>0</v>
      </c>
      <c r="E32" s="632">
        <v>0</v>
      </c>
      <c r="F32" s="632">
        <v>0</v>
      </c>
      <c r="G32" s="632">
        <v>0</v>
      </c>
      <c r="H32" s="632">
        <v>0</v>
      </c>
      <c r="I32" s="632">
        <v>0</v>
      </c>
      <c r="J32" s="632">
        <v>0</v>
      </c>
      <c r="K32" s="632">
        <v>0</v>
      </c>
      <c r="L32" s="632">
        <v>0</v>
      </c>
      <c r="M32" s="632">
        <v>0</v>
      </c>
      <c r="N32" s="632">
        <v>0</v>
      </c>
      <c r="O32" s="498"/>
    </row>
    <row r="33" spans="1:15">
      <c r="A33" s="498">
        <v>27</v>
      </c>
      <c r="B33" s="546" t="s">
        <v>68</v>
      </c>
      <c r="C33" s="633">
        <f>SUM(C7:C32)</f>
        <v>653680400</v>
      </c>
      <c r="D33" s="633">
        <f t="shared" ref="D33:N33" si="0">SUM(D7:D32)</f>
        <v>512151077.52999991</v>
      </c>
      <c r="E33" s="633">
        <f t="shared" si="0"/>
        <v>82019994.810000002</v>
      </c>
      <c r="F33" s="633">
        <f t="shared" si="0"/>
        <v>55687976.629999995</v>
      </c>
      <c r="G33" s="633">
        <f t="shared" si="0"/>
        <v>1198111.54</v>
      </c>
      <c r="H33" s="633">
        <f t="shared" si="0"/>
        <v>2623238.8600000003</v>
      </c>
      <c r="I33" s="633">
        <f t="shared" si="0"/>
        <v>38373692</v>
      </c>
      <c r="J33" s="633">
        <f t="shared" si="0"/>
        <v>10243003.689999999</v>
      </c>
      <c r="K33" s="633">
        <f t="shared" si="0"/>
        <v>8201999.6700000018</v>
      </c>
      <c r="L33" s="633">
        <f t="shared" si="0"/>
        <v>16706393.159999996</v>
      </c>
      <c r="M33" s="633">
        <f t="shared" si="0"/>
        <v>599055.83000000007</v>
      </c>
      <c r="N33" s="633">
        <f t="shared" si="0"/>
        <v>2623238.8600000003</v>
      </c>
      <c r="O33" s="498"/>
    </row>
    <row r="34" spans="1:15">
      <c r="A34" s="508"/>
      <c r="B34" s="508"/>
      <c r="C34" s="508"/>
      <c r="D34" s="508"/>
      <c r="E34" s="508"/>
      <c r="H34" s="508"/>
      <c r="I34" s="508"/>
      <c r="O34" s="508"/>
    </row>
    <row r="35" spans="1:15">
      <c r="A35" s="508"/>
      <c r="B35" s="510"/>
      <c r="C35" s="510"/>
      <c r="D35" s="508"/>
      <c r="E35" s="508"/>
      <c r="H35" s="508"/>
      <c r="I35" s="508"/>
      <c r="O35" s="508"/>
    </row>
    <row r="36" spans="1:15">
      <c r="A36" s="508"/>
      <c r="B36" s="508"/>
      <c r="C36" s="508"/>
      <c r="D36" s="508"/>
      <c r="E36" s="508"/>
      <c r="H36" s="508"/>
      <c r="I36" s="508"/>
      <c r="O36" s="508"/>
    </row>
    <row r="37" spans="1:15">
      <c r="A37" s="508"/>
      <c r="B37" s="508"/>
      <c r="C37" s="508"/>
      <c r="D37" s="508"/>
      <c r="E37" s="508"/>
      <c r="H37" s="508"/>
      <c r="I37" s="508"/>
      <c r="O37" s="508"/>
    </row>
    <row r="38" spans="1:15">
      <c r="A38" s="508"/>
      <c r="B38" s="508"/>
      <c r="C38" s="508"/>
      <c r="D38" s="508"/>
      <c r="E38" s="508"/>
      <c r="H38" s="508"/>
      <c r="I38" s="508"/>
      <c r="O38" s="508"/>
    </row>
    <row r="39" spans="1:15">
      <c r="A39" s="508"/>
      <c r="B39" s="508"/>
      <c r="C39" s="508"/>
      <c r="D39" s="508"/>
      <c r="E39" s="508"/>
      <c r="H39" s="508"/>
      <c r="I39" s="508"/>
      <c r="O39" s="508"/>
    </row>
    <row r="40" spans="1:15">
      <c r="A40" s="508"/>
      <c r="B40" s="508"/>
      <c r="C40" s="508"/>
      <c r="D40" s="508"/>
      <c r="E40" s="508"/>
      <c r="H40" s="508"/>
      <c r="I40" s="508"/>
      <c r="O40" s="508"/>
    </row>
    <row r="41" spans="1:15">
      <c r="A41" s="511"/>
      <c r="B41" s="511"/>
      <c r="C41" s="511"/>
      <c r="D41" s="508"/>
      <c r="E41" s="508"/>
      <c r="H41" s="508"/>
      <c r="I41" s="508"/>
      <c r="O41" s="508"/>
    </row>
    <row r="42" spans="1:15">
      <c r="A42" s="511"/>
      <c r="B42" s="511"/>
      <c r="C42" s="511"/>
      <c r="D42" s="508"/>
      <c r="E42" s="508"/>
      <c r="H42" s="508"/>
      <c r="I42" s="508"/>
      <c r="O42" s="508"/>
    </row>
    <row r="43" spans="1:15">
      <c r="A43" s="508"/>
      <c r="B43" s="512"/>
      <c r="C43" s="512"/>
      <c r="D43" s="508"/>
      <c r="E43" s="508"/>
      <c r="H43" s="508"/>
      <c r="I43" s="508"/>
      <c r="O43" s="508"/>
    </row>
    <row r="44" spans="1:15">
      <c r="A44" s="508"/>
      <c r="B44" s="512"/>
      <c r="C44" s="512"/>
      <c r="D44" s="508"/>
      <c r="E44" s="508"/>
      <c r="H44" s="508"/>
      <c r="I44" s="508"/>
      <c r="O44" s="508"/>
    </row>
    <row r="45" spans="1:15">
      <c r="A45" s="508"/>
      <c r="B45" s="512"/>
      <c r="C45" s="512"/>
      <c r="D45" s="508"/>
      <c r="E45" s="508"/>
      <c r="H45" s="508"/>
      <c r="I45" s="508"/>
      <c r="O45" s="508"/>
    </row>
    <row r="46" spans="1:15">
      <c r="A46" s="508"/>
      <c r="B46" s="508"/>
      <c r="C46" s="508"/>
      <c r="D46" s="508"/>
      <c r="E46" s="508"/>
      <c r="H46" s="508"/>
      <c r="I46" s="508"/>
      <c r="O46" s="508"/>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C6" sqref="C6:K11"/>
    </sheetView>
  </sheetViews>
  <sheetFormatPr defaultColWidth="8.7109375" defaultRowHeight="12"/>
  <cols>
    <col min="1" max="1" width="11.7109375" style="548" bestFit="1" customWidth="1"/>
    <col min="2" max="2" width="80.28515625" style="548" customWidth="1"/>
    <col min="3" max="11" width="28.28515625" style="548" customWidth="1"/>
    <col min="12" max="16384" width="8.7109375" style="548"/>
  </cols>
  <sheetData>
    <row r="1" spans="1:11" s="483" customFormat="1" ht="13.5">
      <c r="A1" s="482" t="s">
        <v>188</v>
      </c>
      <c r="B1" s="410" t="str">
        <f>Info!C2</f>
        <v>სს "ხალიკ ბანკი საქართველო"</v>
      </c>
    </row>
    <row r="2" spans="1:11" s="483" customFormat="1" ht="12.75">
      <c r="A2" s="484" t="s">
        <v>189</v>
      </c>
      <c r="B2" s="486">
        <f>'1. key ratios'!B2</f>
        <v>44926</v>
      </c>
    </row>
    <row r="3" spans="1:11" s="483" customFormat="1" ht="12.75">
      <c r="A3" s="485" t="s">
        <v>821</v>
      </c>
    </row>
    <row r="4" spans="1:11">
      <c r="C4" s="549" t="s">
        <v>671</v>
      </c>
      <c r="D4" s="549" t="s">
        <v>672</v>
      </c>
      <c r="E4" s="549" t="s">
        <v>673</v>
      </c>
      <c r="F4" s="549" t="s">
        <v>674</v>
      </c>
      <c r="G4" s="549" t="s">
        <v>675</v>
      </c>
      <c r="H4" s="549" t="s">
        <v>676</v>
      </c>
      <c r="I4" s="549" t="s">
        <v>677</v>
      </c>
      <c r="J4" s="549" t="s">
        <v>678</v>
      </c>
      <c r="K4" s="549" t="s">
        <v>679</v>
      </c>
    </row>
    <row r="5" spans="1:11" ht="103.9" customHeight="1">
      <c r="A5" s="807" t="s">
        <v>822</v>
      </c>
      <c r="B5" s="808"/>
      <c r="C5" s="487" t="s">
        <v>823</v>
      </c>
      <c r="D5" s="487" t="s">
        <v>809</v>
      </c>
      <c r="E5" s="487" t="s">
        <v>810</v>
      </c>
      <c r="F5" s="487" t="s">
        <v>824</v>
      </c>
      <c r="G5" s="487" t="s">
        <v>825</v>
      </c>
      <c r="H5" s="487" t="s">
        <v>826</v>
      </c>
      <c r="I5" s="487" t="s">
        <v>827</v>
      </c>
      <c r="J5" s="487" t="s">
        <v>828</v>
      </c>
      <c r="K5" s="487" t="s">
        <v>829</v>
      </c>
    </row>
    <row r="6" spans="1:11" ht="12.75">
      <c r="A6" s="498">
        <v>1</v>
      </c>
      <c r="B6" s="498" t="s">
        <v>830</v>
      </c>
      <c r="C6" s="629">
        <v>8857505.1400000006</v>
      </c>
      <c r="D6" s="629">
        <v>714962.84980000008</v>
      </c>
      <c r="E6" s="629">
        <v>0</v>
      </c>
      <c r="F6" s="629">
        <v>0</v>
      </c>
      <c r="G6" s="629">
        <v>586803551.93019938</v>
      </c>
      <c r="H6" s="629">
        <v>0</v>
      </c>
      <c r="I6" s="629">
        <v>5974141.3599999994</v>
      </c>
      <c r="J6" s="629">
        <v>41290034.019999981</v>
      </c>
      <c r="K6" s="629">
        <v>10040204.070000026</v>
      </c>
    </row>
    <row r="7" spans="1:11" ht="12.75">
      <c r="A7" s="498">
        <v>2</v>
      </c>
      <c r="B7" s="499" t="s">
        <v>831</v>
      </c>
      <c r="C7" s="629">
        <v>0</v>
      </c>
      <c r="D7" s="629">
        <v>0</v>
      </c>
      <c r="E7" s="629">
        <v>0</v>
      </c>
      <c r="F7" s="629">
        <v>0</v>
      </c>
      <c r="G7" s="629">
        <v>0</v>
      </c>
      <c r="H7" s="629">
        <v>0</v>
      </c>
      <c r="I7" s="629">
        <v>0</v>
      </c>
      <c r="J7" s="629">
        <v>0</v>
      </c>
      <c r="K7" s="629">
        <v>0</v>
      </c>
    </row>
    <row r="8" spans="1:11" ht="12.75">
      <c r="A8" s="498">
        <v>3</v>
      </c>
      <c r="B8" s="499" t="s">
        <v>781</v>
      </c>
      <c r="C8" s="629">
        <v>4391181.3</v>
      </c>
      <c r="D8" s="629">
        <v>0</v>
      </c>
      <c r="E8" s="629">
        <v>0</v>
      </c>
      <c r="F8" s="629">
        <v>0</v>
      </c>
      <c r="G8" s="629">
        <v>6256355.4199999999</v>
      </c>
      <c r="H8" s="629">
        <v>0</v>
      </c>
      <c r="I8" s="629">
        <v>12893</v>
      </c>
      <c r="J8" s="629">
        <v>0</v>
      </c>
      <c r="K8" s="629">
        <v>26761330.510000024</v>
      </c>
    </row>
    <row r="9" spans="1:11" ht="12.75">
      <c r="A9" s="498">
        <v>4</v>
      </c>
      <c r="B9" s="530" t="s">
        <v>832</v>
      </c>
      <c r="C9" s="629">
        <v>0</v>
      </c>
      <c r="D9" s="629">
        <v>0</v>
      </c>
      <c r="E9" s="629">
        <v>0</v>
      </c>
      <c r="F9" s="629">
        <v>0</v>
      </c>
      <c r="G9" s="629">
        <v>55771460.230000027</v>
      </c>
      <c r="H9" s="629">
        <v>0</v>
      </c>
      <c r="I9" s="629">
        <v>0</v>
      </c>
      <c r="J9" s="629">
        <v>1865090.7200000002</v>
      </c>
      <c r="K9" s="629">
        <v>1872776.0800000005</v>
      </c>
    </row>
    <row r="10" spans="1:11" ht="12.75">
      <c r="A10" s="498">
        <v>5</v>
      </c>
      <c r="B10" s="550" t="s">
        <v>833</v>
      </c>
      <c r="C10" s="629">
        <v>0</v>
      </c>
      <c r="D10" s="629">
        <v>0</v>
      </c>
      <c r="E10" s="629">
        <v>0</v>
      </c>
      <c r="F10" s="629">
        <v>0</v>
      </c>
      <c r="G10" s="629">
        <v>0</v>
      </c>
      <c r="H10" s="629">
        <v>0</v>
      </c>
      <c r="I10" s="629">
        <v>0</v>
      </c>
      <c r="J10" s="629">
        <v>0</v>
      </c>
      <c r="K10" s="629">
        <v>0</v>
      </c>
    </row>
    <row r="11" spans="1:11" ht="12.75">
      <c r="A11" s="498">
        <v>6</v>
      </c>
      <c r="B11" s="550" t="s">
        <v>834</v>
      </c>
      <c r="C11" s="629">
        <v>0</v>
      </c>
      <c r="D11" s="629">
        <v>0</v>
      </c>
      <c r="E11" s="629">
        <v>0</v>
      </c>
      <c r="F11" s="629">
        <v>0</v>
      </c>
      <c r="G11" s="629">
        <v>0</v>
      </c>
      <c r="H11" s="629">
        <v>0</v>
      </c>
      <c r="I11" s="629">
        <v>0</v>
      </c>
      <c r="J11" s="629">
        <v>0</v>
      </c>
      <c r="K11" s="629">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5" zoomScaleNormal="85" workbookViewId="0">
      <selection activeCell="Q25" sqref="Q25"/>
    </sheetView>
  </sheetViews>
  <sheetFormatPr defaultRowHeight="15"/>
  <cols>
    <col min="1" max="1" width="10" bestFit="1" customWidth="1"/>
    <col min="2" max="2" width="71.7109375" customWidth="1"/>
    <col min="3" max="3" width="15.85546875" bestFit="1" customWidth="1"/>
    <col min="4" max="4" width="14.85546875" customWidth="1"/>
    <col min="5" max="5" width="12.28515625" bestFit="1" customWidth="1"/>
    <col min="6" max="6" width="16.28515625" bestFit="1" customWidth="1"/>
    <col min="7" max="8" width="11.7109375" customWidth="1"/>
    <col min="9" max="9" width="14.42578125" customWidth="1"/>
    <col min="10" max="10" width="13.28515625" bestFit="1" customWidth="1"/>
    <col min="11" max="11" width="12.28515625" bestFit="1" customWidth="1"/>
    <col min="12" max="12" width="16.28515625" bestFit="1" customWidth="1"/>
    <col min="13" max="14" width="12.85546875" customWidth="1"/>
    <col min="15" max="15" width="18" bestFit="1" customWidth="1"/>
    <col min="16" max="16" width="48" bestFit="1" customWidth="1"/>
    <col min="17" max="17" width="45.7109375" bestFit="1" customWidth="1"/>
    <col min="18" max="18" width="48" bestFit="1" customWidth="1"/>
    <col min="19" max="19" width="44.28515625" bestFit="1" customWidth="1"/>
  </cols>
  <sheetData>
    <row r="1" spans="1:19">
      <c r="A1" s="482" t="s">
        <v>188</v>
      </c>
      <c r="B1" s="410" t="str">
        <f>Info!C2</f>
        <v>სს "ხალიკ ბანკი საქართველო"</v>
      </c>
    </row>
    <row r="2" spans="1:19">
      <c r="A2" s="484" t="s">
        <v>189</v>
      </c>
      <c r="B2" s="486">
        <f>'1. key ratios'!B2</f>
        <v>44926</v>
      </c>
    </row>
    <row r="3" spans="1:19">
      <c r="A3" s="485" t="s">
        <v>962</v>
      </c>
      <c r="B3" s="483"/>
    </row>
    <row r="4" spans="1:19">
      <c r="A4" s="485"/>
      <c r="B4" s="483"/>
    </row>
    <row r="5" spans="1:19" ht="24" customHeight="1">
      <c r="A5" s="809" t="s">
        <v>992</v>
      </c>
      <c r="B5" s="809"/>
      <c r="C5" s="811" t="s">
        <v>784</v>
      </c>
      <c r="D5" s="811"/>
      <c r="E5" s="811"/>
      <c r="F5" s="811"/>
      <c r="G5" s="811"/>
      <c r="H5" s="811"/>
      <c r="I5" s="811" t="s">
        <v>1000</v>
      </c>
      <c r="J5" s="811"/>
      <c r="K5" s="811"/>
      <c r="L5" s="811"/>
      <c r="M5" s="811"/>
      <c r="N5" s="811"/>
      <c r="O5" s="810" t="s">
        <v>988</v>
      </c>
      <c r="P5" s="810" t="s">
        <v>995</v>
      </c>
      <c r="Q5" s="810" t="s">
        <v>994</v>
      </c>
      <c r="R5" s="810" t="s">
        <v>999</v>
      </c>
      <c r="S5" s="810" t="s">
        <v>989</v>
      </c>
    </row>
    <row r="6" spans="1:19" ht="36" customHeight="1">
      <c r="A6" s="809"/>
      <c r="B6" s="809"/>
      <c r="C6" s="620"/>
      <c r="D6" s="544" t="s">
        <v>815</v>
      </c>
      <c r="E6" s="544" t="s">
        <v>816</v>
      </c>
      <c r="F6" s="544" t="s">
        <v>817</v>
      </c>
      <c r="G6" s="544" t="s">
        <v>818</v>
      </c>
      <c r="H6" s="544" t="s">
        <v>819</v>
      </c>
      <c r="I6" s="620"/>
      <c r="J6" s="544" t="s">
        <v>815</v>
      </c>
      <c r="K6" s="544" t="s">
        <v>816</v>
      </c>
      <c r="L6" s="544" t="s">
        <v>817</v>
      </c>
      <c r="M6" s="544" t="s">
        <v>818</v>
      </c>
      <c r="N6" s="544" t="s">
        <v>819</v>
      </c>
      <c r="O6" s="810"/>
      <c r="P6" s="810"/>
      <c r="Q6" s="810"/>
      <c r="R6" s="810"/>
      <c r="S6" s="810"/>
    </row>
    <row r="7" spans="1:19">
      <c r="A7" s="610">
        <v>1</v>
      </c>
      <c r="B7" s="611" t="s">
        <v>963</v>
      </c>
      <c r="C7" s="635">
        <v>0</v>
      </c>
      <c r="D7" s="635">
        <v>0</v>
      </c>
      <c r="E7" s="635">
        <v>0</v>
      </c>
      <c r="F7" s="635">
        <v>0</v>
      </c>
      <c r="G7" s="635">
        <v>0</v>
      </c>
      <c r="H7" s="635">
        <v>0</v>
      </c>
      <c r="I7" s="635">
        <v>0</v>
      </c>
      <c r="J7" s="635">
        <v>0</v>
      </c>
      <c r="K7" s="635">
        <v>0</v>
      </c>
      <c r="L7" s="635">
        <v>0</v>
      </c>
      <c r="M7" s="635">
        <v>0</v>
      </c>
      <c r="N7" s="635">
        <v>0</v>
      </c>
      <c r="O7" s="635">
        <v>0</v>
      </c>
      <c r="P7" s="634">
        <v>0</v>
      </c>
      <c r="Q7" s="634">
        <v>0</v>
      </c>
      <c r="R7" s="634">
        <v>0</v>
      </c>
      <c r="S7" s="635">
        <v>0</v>
      </c>
    </row>
    <row r="8" spans="1:19">
      <c r="A8" s="610">
        <v>2</v>
      </c>
      <c r="B8" s="612" t="s">
        <v>964</v>
      </c>
      <c r="C8" s="635">
        <v>63855646.219999999</v>
      </c>
      <c r="D8" s="635">
        <v>54012760.159999996</v>
      </c>
      <c r="E8" s="635">
        <v>2876994.28</v>
      </c>
      <c r="F8" s="635">
        <v>5626499.1200000001</v>
      </c>
      <c r="G8" s="635">
        <v>198312.73</v>
      </c>
      <c r="H8" s="635">
        <v>1141079.93</v>
      </c>
      <c r="I8" s="635">
        <v>4296140.87</v>
      </c>
      <c r="J8" s="635">
        <v>1080255.21</v>
      </c>
      <c r="K8" s="635">
        <v>287699.49</v>
      </c>
      <c r="L8" s="635">
        <v>1687949.84</v>
      </c>
      <c r="M8" s="635">
        <v>99156.4</v>
      </c>
      <c r="N8" s="635">
        <v>1141079.93</v>
      </c>
      <c r="O8" s="635">
        <v>2551</v>
      </c>
      <c r="P8" s="634">
        <v>0.1394298757308805</v>
      </c>
      <c r="Q8" s="634">
        <v>0.15527054690711808</v>
      </c>
      <c r="R8" s="634">
        <v>0.12257811179977811</v>
      </c>
      <c r="S8" s="635">
        <v>80.498816044984125</v>
      </c>
    </row>
    <row r="9" spans="1:19">
      <c r="A9" s="610">
        <v>3</v>
      </c>
      <c r="B9" s="612" t="s">
        <v>965</v>
      </c>
      <c r="C9" s="635">
        <v>0</v>
      </c>
      <c r="D9" s="635">
        <v>0</v>
      </c>
      <c r="E9" s="635">
        <v>0</v>
      </c>
      <c r="F9" s="635">
        <v>0</v>
      </c>
      <c r="G9" s="635">
        <v>0</v>
      </c>
      <c r="H9" s="635">
        <v>0</v>
      </c>
      <c r="I9" s="635">
        <v>0</v>
      </c>
      <c r="J9" s="635">
        <v>0</v>
      </c>
      <c r="K9" s="635">
        <v>0</v>
      </c>
      <c r="L9" s="635">
        <v>0</v>
      </c>
      <c r="M9" s="635">
        <v>0</v>
      </c>
      <c r="N9" s="635">
        <v>0</v>
      </c>
      <c r="O9" s="635">
        <v>0</v>
      </c>
      <c r="P9" s="634">
        <v>0</v>
      </c>
      <c r="Q9" s="634">
        <v>0</v>
      </c>
      <c r="R9" s="634">
        <v>0</v>
      </c>
      <c r="S9" s="635">
        <v>0</v>
      </c>
    </row>
    <row r="10" spans="1:19">
      <c r="A10" s="610">
        <v>4</v>
      </c>
      <c r="B10" s="612" t="s">
        <v>966</v>
      </c>
      <c r="C10" s="635">
        <v>0</v>
      </c>
      <c r="D10" s="635">
        <v>0</v>
      </c>
      <c r="E10" s="635">
        <v>0</v>
      </c>
      <c r="F10" s="635">
        <v>0</v>
      </c>
      <c r="G10" s="635">
        <v>0</v>
      </c>
      <c r="H10" s="635">
        <v>0</v>
      </c>
      <c r="I10" s="635">
        <v>0</v>
      </c>
      <c r="J10" s="635">
        <v>0</v>
      </c>
      <c r="K10" s="635">
        <v>0</v>
      </c>
      <c r="L10" s="635">
        <v>0</v>
      </c>
      <c r="M10" s="635">
        <v>0</v>
      </c>
      <c r="N10" s="635">
        <v>0</v>
      </c>
      <c r="O10" s="635">
        <v>0</v>
      </c>
      <c r="P10" s="634">
        <v>0</v>
      </c>
      <c r="Q10" s="634">
        <v>0</v>
      </c>
      <c r="R10" s="634">
        <v>0</v>
      </c>
      <c r="S10" s="635">
        <v>0</v>
      </c>
    </row>
    <row r="11" spans="1:19">
      <c r="A11" s="610">
        <v>5</v>
      </c>
      <c r="B11" s="612" t="s">
        <v>967</v>
      </c>
      <c r="C11" s="635">
        <v>290670.55</v>
      </c>
      <c r="D11" s="635">
        <v>248080.61</v>
      </c>
      <c r="E11" s="635">
        <v>17549.95</v>
      </c>
      <c r="F11" s="635">
        <v>2874.33</v>
      </c>
      <c r="G11" s="635">
        <v>500</v>
      </c>
      <c r="H11" s="635">
        <v>21665.66</v>
      </c>
      <c r="I11" s="635">
        <v>29479.200000000001</v>
      </c>
      <c r="J11" s="635">
        <v>4946.21</v>
      </c>
      <c r="K11" s="635">
        <v>1755.03</v>
      </c>
      <c r="L11" s="635">
        <v>862.3</v>
      </c>
      <c r="M11" s="635">
        <v>250</v>
      </c>
      <c r="N11" s="635">
        <v>21665.66</v>
      </c>
      <c r="O11" s="635">
        <v>326</v>
      </c>
      <c r="P11" s="634">
        <v>0.16898994678690613</v>
      </c>
      <c r="Q11" s="634">
        <v>0.16979651015406136</v>
      </c>
      <c r="R11" s="634">
        <v>0.16013422294283258</v>
      </c>
      <c r="S11" s="635">
        <v>6.8210583923321044</v>
      </c>
    </row>
    <row r="12" spans="1:19">
      <c r="A12" s="610">
        <v>6</v>
      </c>
      <c r="B12" s="612" t="s">
        <v>968</v>
      </c>
      <c r="C12" s="635">
        <v>499855.75</v>
      </c>
      <c r="D12" s="635">
        <v>399741.74</v>
      </c>
      <c r="E12" s="635">
        <v>20909.95</v>
      </c>
      <c r="F12" s="635">
        <v>11201.17</v>
      </c>
      <c r="G12" s="635">
        <v>1881.26</v>
      </c>
      <c r="H12" s="635">
        <v>66121.63</v>
      </c>
      <c r="I12" s="635">
        <v>80505.88</v>
      </c>
      <c r="J12" s="635">
        <v>7992.21</v>
      </c>
      <c r="K12" s="635">
        <v>2091.0300000000002</v>
      </c>
      <c r="L12" s="635">
        <v>3360.37</v>
      </c>
      <c r="M12" s="635">
        <v>940.64</v>
      </c>
      <c r="N12" s="635">
        <v>66121.63</v>
      </c>
      <c r="O12" s="635">
        <v>383</v>
      </c>
      <c r="P12" s="634">
        <v>0.23523768166811068</v>
      </c>
      <c r="Q12" s="634">
        <v>0.28894936142309091</v>
      </c>
      <c r="R12" s="634">
        <v>0.21837167461684698</v>
      </c>
      <c r="S12" s="635">
        <v>85.187849060260803</v>
      </c>
    </row>
    <row r="13" spans="1:19">
      <c r="A13" s="610">
        <v>7</v>
      </c>
      <c r="B13" s="612" t="s">
        <v>969</v>
      </c>
      <c r="C13" s="635">
        <v>96667501.200000003</v>
      </c>
      <c r="D13" s="635">
        <v>77797276.230000004</v>
      </c>
      <c r="E13" s="635">
        <v>4890126.12</v>
      </c>
      <c r="F13" s="635">
        <v>13696964.399999999</v>
      </c>
      <c r="G13" s="635">
        <v>424.89</v>
      </c>
      <c r="H13" s="635">
        <v>282709.56</v>
      </c>
      <c r="I13" s="635">
        <v>6436969.6600000001</v>
      </c>
      <c r="J13" s="635">
        <v>1555945.7</v>
      </c>
      <c r="K13" s="635">
        <v>489012.64</v>
      </c>
      <c r="L13" s="635">
        <v>4109089.3099999996</v>
      </c>
      <c r="M13" s="635">
        <v>212.45</v>
      </c>
      <c r="N13" s="635">
        <v>282709.56</v>
      </c>
      <c r="O13" s="635">
        <v>909</v>
      </c>
      <c r="P13" s="634">
        <v>0.11017623512885071</v>
      </c>
      <c r="Q13" s="634">
        <v>0.11959323872901716</v>
      </c>
      <c r="R13" s="634">
        <v>8.4433270551007855E-2</v>
      </c>
      <c r="S13" s="635">
        <v>142.45239967789826</v>
      </c>
    </row>
    <row r="14" spans="1:19">
      <c r="A14" s="622">
        <v>7.1</v>
      </c>
      <c r="B14" s="613" t="s">
        <v>970</v>
      </c>
      <c r="C14" s="635">
        <v>77000536.120000005</v>
      </c>
      <c r="D14" s="635">
        <v>61136977.030000001</v>
      </c>
      <c r="E14" s="635">
        <v>4034104.2</v>
      </c>
      <c r="F14" s="635">
        <v>11546320.439999999</v>
      </c>
      <c r="G14" s="635">
        <v>424.89</v>
      </c>
      <c r="H14" s="635">
        <v>282709.56</v>
      </c>
      <c r="I14" s="635">
        <v>5372968.25</v>
      </c>
      <c r="J14" s="635">
        <v>1222739.68</v>
      </c>
      <c r="K14" s="635">
        <v>403410.43</v>
      </c>
      <c r="L14" s="635">
        <v>3463896.13</v>
      </c>
      <c r="M14" s="635">
        <v>212.45</v>
      </c>
      <c r="N14" s="635">
        <v>282709.56</v>
      </c>
      <c r="O14" s="635">
        <v>608</v>
      </c>
      <c r="P14" s="634">
        <v>0.11017623512885071</v>
      </c>
      <c r="Q14" s="634">
        <v>0.11977527344901634</v>
      </c>
      <c r="R14" s="634">
        <v>8.4433270551007855E-2</v>
      </c>
      <c r="S14" s="635">
        <v>142.45239967789826</v>
      </c>
    </row>
    <row r="15" spans="1:19" ht="25.5">
      <c r="A15" s="622">
        <v>7.2</v>
      </c>
      <c r="B15" s="613" t="s">
        <v>971</v>
      </c>
      <c r="C15" s="635">
        <v>6498821.0300000003</v>
      </c>
      <c r="D15" s="635">
        <v>5776152.4400000004</v>
      </c>
      <c r="E15" s="635">
        <v>405559.5</v>
      </c>
      <c r="F15" s="635">
        <v>317109.09000000003</v>
      </c>
      <c r="G15" s="635">
        <v>0</v>
      </c>
      <c r="H15" s="635">
        <v>0</v>
      </c>
      <c r="I15" s="635">
        <v>251211.74</v>
      </c>
      <c r="J15" s="635">
        <v>115523.06</v>
      </c>
      <c r="K15" s="635">
        <v>40555.949999999997</v>
      </c>
      <c r="L15" s="635">
        <v>95132.73</v>
      </c>
      <c r="M15" s="635">
        <v>0</v>
      </c>
      <c r="N15" s="635">
        <v>0</v>
      </c>
      <c r="O15" s="635">
        <v>75</v>
      </c>
      <c r="P15" s="634">
        <v>6.250154769415088E-2</v>
      </c>
      <c r="Q15" s="634">
        <v>5.7025451025478811E-2</v>
      </c>
      <c r="R15" s="634">
        <v>9.7775817818053376E-2</v>
      </c>
      <c r="S15" s="635">
        <v>138.31423908946365</v>
      </c>
    </row>
    <row r="16" spans="1:19">
      <c r="A16" s="622">
        <v>7.3</v>
      </c>
      <c r="B16" s="613" t="s">
        <v>972</v>
      </c>
      <c r="C16" s="635">
        <v>13168144.050000001</v>
      </c>
      <c r="D16" s="635">
        <v>10884146.76</v>
      </c>
      <c r="E16" s="635">
        <v>450462.42</v>
      </c>
      <c r="F16" s="635">
        <v>1833534.87</v>
      </c>
      <c r="G16" s="635">
        <v>0</v>
      </c>
      <c r="H16" s="635">
        <v>0</v>
      </c>
      <c r="I16" s="635">
        <v>812789.67</v>
      </c>
      <c r="J16" s="635">
        <v>217682.96</v>
      </c>
      <c r="K16" s="635">
        <v>45046.26</v>
      </c>
      <c r="L16" s="635">
        <v>550060.44999999995</v>
      </c>
      <c r="M16" s="635">
        <v>0</v>
      </c>
      <c r="N16" s="635">
        <v>0</v>
      </c>
      <c r="O16" s="635">
        <v>226</v>
      </c>
      <c r="P16" s="634">
        <v>8.6080028067193892E-2</v>
      </c>
      <c r="Q16" s="634">
        <v>9.3151439098061395E-2</v>
      </c>
      <c r="R16" s="634">
        <v>8.7839164782361062E-2</v>
      </c>
      <c r="S16" s="635">
        <v>126.00975141026917</v>
      </c>
    </row>
    <row r="17" spans="1:19">
      <c r="A17" s="610">
        <v>8</v>
      </c>
      <c r="B17" s="612" t="s">
        <v>973</v>
      </c>
      <c r="C17" s="635">
        <v>0</v>
      </c>
      <c r="D17" s="635">
        <v>0</v>
      </c>
      <c r="E17" s="635">
        <v>0</v>
      </c>
      <c r="F17" s="635">
        <v>0</v>
      </c>
      <c r="G17" s="635">
        <v>0</v>
      </c>
      <c r="H17" s="635">
        <v>0</v>
      </c>
      <c r="I17" s="635">
        <v>0</v>
      </c>
      <c r="J17" s="635">
        <v>0</v>
      </c>
      <c r="K17" s="635">
        <v>0</v>
      </c>
      <c r="L17" s="635">
        <v>0</v>
      </c>
      <c r="M17" s="635">
        <v>0</v>
      </c>
      <c r="N17" s="635">
        <v>0</v>
      </c>
      <c r="O17" s="635">
        <v>0</v>
      </c>
      <c r="P17" s="634">
        <v>0</v>
      </c>
      <c r="Q17" s="634">
        <v>0</v>
      </c>
      <c r="R17" s="634">
        <v>0</v>
      </c>
      <c r="S17" s="635">
        <v>0</v>
      </c>
    </row>
    <row r="18" spans="1:19">
      <c r="A18" s="614">
        <v>9</v>
      </c>
      <c r="B18" s="615" t="s">
        <v>974</v>
      </c>
      <c r="C18" s="635">
        <v>0</v>
      </c>
      <c r="D18" s="635">
        <v>0</v>
      </c>
      <c r="E18" s="635">
        <v>0</v>
      </c>
      <c r="F18" s="635">
        <v>0</v>
      </c>
      <c r="G18" s="635">
        <v>0</v>
      </c>
      <c r="H18" s="635">
        <v>0</v>
      </c>
      <c r="I18" s="635">
        <v>0</v>
      </c>
      <c r="J18" s="635">
        <v>0</v>
      </c>
      <c r="K18" s="635">
        <v>0</v>
      </c>
      <c r="L18" s="635">
        <v>0</v>
      </c>
      <c r="M18" s="635">
        <v>0</v>
      </c>
      <c r="N18" s="635">
        <v>0</v>
      </c>
      <c r="O18" s="635">
        <v>0</v>
      </c>
      <c r="P18" s="634">
        <v>0</v>
      </c>
      <c r="Q18" s="634">
        <v>0</v>
      </c>
      <c r="R18" s="634">
        <v>0</v>
      </c>
      <c r="S18" s="635">
        <v>0</v>
      </c>
    </row>
    <row r="19" spans="1:19">
      <c r="A19" s="616">
        <v>10</v>
      </c>
      <c r="B19" s="617" t="s">
        <v>993</v>
      </c>
      <c r="C19" s="636">
        <v>161313673.72</v>
      </c>
      <c r="D19" s="636">
        <v>132457858.73999999</v>
      </c>
      <c r="E19" s="636">
        <v>7805580.3000000007</v>
      </c>
      <c r="F19" s="636">
        <v>19337539.02</v>
      </c>
      <c r="G19" s="636">
        <v>201118.88</v>
      </c>
      <c r="H19" s="636">
        <v>1511576.7799999998</v>
      </c>
      <c r="I19" s="636">
        <v>10843095.609999999</v>
      </c>
      <c r="J19" s="636">
        <v>2649139.33</v>
      </c>
      <c r="K19" s="636">
        <v>780558.19</v>
      </c>
      <c r="L19" s="636">
        <v>5801261.8199999994</v>
      </c>
      <c r="M19" s="636">
        <v>100559.48999999999</v>
      </c>
      <c r="N19" s="636">
        <v>1511576.7799999998</v>
      </c>
      <c r="O19" s="636">
        <v>4169</v>
      </c>
      <c r="P19" s="678">
        <v>0.1158320197788601</v>
      </c>
      <c r="Q19" s="678">
        <v>0.12746297052041158</v>
      </c>
      <c r="R19" s="679">
        <v>0.10083878819811061</v>
      </c>
      <c r="S19" s="636">
        <v>116.13392526942249</v>
      </c>
    </row>
    <row r="20" spans="1:19" ht="25.5">
      <c r="A20" s="622">
        <v>10.1</v>
      </c>
      <c r="B20" s="613" t="s">
        <v>998</v>
      </c>
      <c r="C20" s="635">
        <v>0</v>
      </c>
      <c r="D20" s="635">
        <v>0</v>
      </c>
      <c r="E20" s="635">
        <v>0</v>
      </c>
      <c r="F20" s="635">
        <v>0</v>
      </c>
      <c r="G20" s="635">
        <v>0</v>
      </c>
      <c r="H20" s="635">
        <v>0</v>
      </c>
      <c r="I20" s="635">
        <v>0</v>
      </c>
      <c r="J20" s="635">
        <v>0</v>
      </c>
      <c r="K20" s="635">
        <v>0</v>
      </c>
      <c r="L20" s="635">
        <v>0</v>
      </c>
      <c r="M20" s="635">
        <v>0</v>
      </c>
      <c r="N20" s="635">
        <v>0</v>
      </c>
      <c r="O20" s="635">
        <v>0</v>
      </c>
      <c r="P20" s="635">
        <v>0</v>
      </c>
      <c r="Q20" s="635">
        <v>0</v>
      </c>
      <c r="R20" s="635">
        <v>0</v>
      </c>
      <c r="S20" s="635">
        <v>0</v>
      </c>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7" activePane="bottomRight" state="frozen"/>
      <selection pane="topRight" activeCell="B1" sqref="B1"/>
      <selection pane="bottomLeft" activeCell="A5" sqref="A5"/>
      <selection pane="bottomRight" activeCell="C38" sqref="C38"/>
    </sheetView>
  </sheetViews>
  <sheetFormatPr defaultRowHeight="15"/>
  <cols>
    <col min="1" max="1" width="9.5703125" style="2" bestFit="1" customWidth="1"/>
    <col min="2" max="2" width="55.28515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188</v>
      </c>
      <c r="B1" s="324" t="str">
        <f>Info!C2</f>
        <v>სს "ხალიკ ბანკი საქართველო"</v>
      </c>
    </row>
    <row r="2" spans="1:8" ht="15.75">
      <c r="A2" s="18" t="s">
        <v>189</v>
      </c>
      <c r="B2" s="442">
        <f>'1. key ratios'!B2</f>
        <v>44926</v>
      </c>
    </row>
    <row r="3" spans="1:8" ht="15.75">
      <c r="A3" s="18"/>
    </row>
    <row r="4" spans="1:8" ht="16.5" thickBot="1">
      <c r="A4" s="32" t="s">
        <v>405</v>
      </c>
      <c r="B4" s="72" t="s">
        <v>243</v>
      </c>
      <c r="C4" s="32"/>
      <c r="D4" s="33"/>
      <c r="E4" s="33"/>
      <c r="F4" s="34"/>
      <c r="G4" s="34"/>
      <c r="H4" s="35" t="s">
        <v>93</v>
      </c>
    </row>
    <row r="5" spans="1:8" ht="15.75">
      <c r="A5" s="36"/>
      <c r="B5" s="37"/>
      <c r="C5" s="704" t="s">
        <v>194</v>
      </c>
      <c r="D5" s="705"/>
      <c r="E5" s="706"/>
      <c r="F5" s="704" t="s">
        <v>195</v>
      </c>
      <c r="G5" s="705"/>
      <c r="H5" s="707"/>
    </row>
    <row r="6" spans="1:8" ht="15.75">
      <c r="A6" s="38" t="s">
        <v>26</v>
      </c>
      <c r="B6" s="39" t="s">
        <v>153</v>
      </c>
      <c r="C6" s="40" t="s">
        <v>27</v>
      </c>
      <c r="D6" s="40" t="s">
        <v>94</v>
      </c>
      <c r="E6" s="40" t="s">
        <v>68</v>
      </c>
      <c r="F6" s="40" t="s">
        <v>27</v>
      </c>
      <c r="G6" s="40" t="s">
        <v>94</v>
      </c>
      <c r="H6" s="41" t="s">
        <v>68</v>
      </c>
    </row>
    <row r="7" spans="1:8" ht="15.75">
      <c r="A7" s="38">
        <v>1</v>
      </c>
      <c r="B7" s="42" t="s">
        <v>154</v>
      </c>
      <c r="C7" s="239">
        <v>6596554</v>
      </c>
      <c r="D7" s="239">
        <v>12173854</v>
      </c>
      <c r="E7" s="240">
        <f>C7+D7</f>
        <v>18770408</v>
      </c>
      <c r="F7" s="239">
        <v>5333112</v>
      </c>
      <c r="G7" s="239">
        <v>4998195</v>
      </c>
      <c r="H7" s="241">
        <f>F7+G7</f>
        <v>10331307</v>
      </c>
    </row>
    <row r="8" spans="1:8" ht="15.75">
      <c r="A8" s="38">
        <v>2</v>
      </c>
      <c r="B8" s="42" t="s">
        <v>155</v>
      </c>
      <c r="C8" s="239">
        <v>54662440</v>
      </c>
      <c r="D8" s="239">
        <v>158552476</v>
      </c>
      <c r="E8" s="240">
        <f t="shared" ref="E8:E20" si="0">C8+D8</f>
        <v>213214916</v>
      </c>
      <c r="F8" s="239">
        <v>48187164</v>
      </c>
      <c r="G8" s="239">
        <v>107141928</v>
      </c>
      <c r="H8" s="241">
        <f t="shared" ref="H8:H40" si="1">F8+G8</f>
        <v>155329092</v>
      </c>
    </row>
    <row r="9" spans="1:8" ht="15.75">
      <c r="A9" s="38">
        <v>3</v>
      </c>
      <c r="B9" s="42" t="s">
        <v>156</v>
      </c>
      <c r="C9" s="239">
        <v>15767102</v>
      </c>
      <c r="D9" s="239">
        <v>14887511.999999998</v>
      </c>
      <c r="E9" s="240">
        <f t="shared" si="0"/>
        <v>30654614</v>
      </c>
      <c r="F9" s="239">
        <v>23472104</v>
      </c>
      <c r="G9" s="239">
        <v>28294682</v>
      </c>
      <c r="H9" s="241">
        <f t="shared" si="1"/>
        <v>51766786</v>
      </c>
    </row>
    <row r="10" spans="1:8" ht="15.75">
      <c r="A10" s="38">
        <v>4</v>
      </c>
      <c r="B10" s="42" t="s">
        <v>185</v>
      </c>
      <c r="C10" s="239">
        <v>0</v>
      </c>
      <c r="D10" s="239">
        <v>0</v>
      </c>
      <c r="E10" s="240">
        <f t="shared" si="0"/>
        <v>0</v>
      </c>
      <c r="F10" s="239">
        <v>0</v>
      </c>
      <c r="G10" s="239">
        <v>0</v>
      </c>
      <c r="H10" s="241">
        <f t="shared" si="1"/>
        <v>0</v>
      </c>
    </row>
    <row r="11" spans="1:8" ht="15.75">
      <c r="A11" s="38">
        <v>5</v>
      </c>
      <c r="B11" s="42" t="s">
        <v>157</v>
      </c>
      <c r="C11" s="239">
        <v>16612575</v>
      </c>
      <c r="D11" s="239">
        <v>0</v>
      </c>
      <c r="E11" s="240">
        <f t="shared" si="0"/>
        <v>16612575</v>
      </c>
      <c r="F11" s="239">
        <v>16600047</v>
      </c>
      <c r="G11" s="239">
        <v>0</v>
      </c>
      <c r="H11" s="241">
        <f t="shared" si="1"/>
        <v>16600047</v>
      </c>
    </row>
    <row r="12" spans="1:8" ht="15.75">
      <c r="A12" s="38">
        <v>6.1</v>
      </c>
      <c r="B12" s="43" t="s">
        <v>158</v>
      </c>
      <c r="C12" s="239">
        <v>203552249.04999998</v>
      </c>
      <c r="D12" s="239">
        <v>450128150.94999999</v>
      </c>
      <c r="E12" s="240">
        <f t="shared" si="0"/>
        <v>653680400</v>
      </c>
      <c r="F12" s="239">
        <v>205125077.19999999</v>
      </c>
      <c r="G12" s="239">
        <v>533194913.80000001</v>
      </c>
      <c r="H12" s="241">
        <f t="shared" si="1"/>
        <v>738319991</v>
      </c>
    </row>
    <row r="13" spans="1:8" ht="15.75">
      <c r="A13" s="38">
        <v>6.2</v>
      </c>
      <c r="B13" s="43" t="s">
        <v>159</v>
      </c>
      <c r="C13" s="239">
        <v>-11721250.089999996</v>
      </c>
      <c r="D13" s="239">
        <v>-26652441.91</v>
      </c>
      <c r="E13" s="240">
        <f t="shared" si="0"/>
        <v>-38373692</v>
      </c>
      <c r="F13" s="239">
        <v>-9644214.5200000033</v>
      </c>
      <c r="G13" s="239">
        <v>-29159892.48</v>
      </c>
      <c r="H13" s="241">
        <f t="shared" si="1"/>
        <v>-38804107</v>
      </c>
    </row>
    <row r="14" spans="1:8" ht="15.75">
      <c r="A14" s="38">
        <v>6</v>
      </c>
      <c r="B14" s="42" t="s">
        <v>160</v>
      </c>
      <c r="C14" s="623">
        <f>C12+C13</f>
        <v>191830998.95999998</v>
      </c>
      <c r="D14" s="623">
        <f t="shared" ref="D14:H14" si="2">D12+D13</f>
        <v>423475709.03999996</v>
      </c>
      <c r="E14" s="623">
        <f t="shared" si="2"/>
        <v>615306708</v>
      </c>
      <c r="F14" s="623">
        <f>F12+F13</f>
        <v>195480862.67999998</v>
      </c>
      <c r="G14" s="623">
        <f t="shared" ref="G14" si="3">G12+G13</f>
        <v>504035021.31999999</v>
      </c>
      <c r="H14" s="623">
        <f t="shared" si="2"/>
        <v>699515884</v>
      </c>
    </row>
    <row r="15" spans="1:8" ht="15.75">
      <c r="A15" s="38">
        <v>7</v>
      </c>
      <c r="B15" s="42" t="s">
        <v>161</v>
      </c>
      <c r="C15" s="239">
        <v>2908331</v>
      </c>
      <c r="D15" s="239">
        <v>3260283</v>
      </c>
      <c r="E15" s="240">
        <f t="shared" si="0"/>
        <v>6168614</v>
      </c>
      <c r="F15" s="239">
        <v>2855883</v>
      </c>
      <c r="G15" s="239">
        <v>4569004</v>
      </c>
      <c r="H15" s="241">
        <f t="shared" si="1"/>
        <v>7424887</v>
      </c>
    </row>
    <row r="16" spans="1:8" ht="15.75">
      <c r="A16" s="38">
        <v>8</v>
      </c>
      <c r="B16" s="42" t="s">
        <v>162</v>
      </c>
      <c r="C16" s="239">
        <v>10551978.439999999</v>
      </c>
      <c r="D16" s="239">
        <v>0</v>
      </c>
      <c r="E16" s="240">
        <f t="shared" si="0"/>
        <v>10551978.439999999</v>
      </c>
      <c r="F16" s="239">
        <v>8009459.4400000004</v>
      </c>
      <c r="G16" s="239">
        <v>0</v>
      </c>
      <c r="H16" s="241">
        <f t="shared" si="1"/>
        <v>8009459.4400000004</v>
      </c>
    </row>
    <row r="17" spans="1:8" ht="15.75">
      <c r="A17" s="38">
        <v>9</v>
      </c>
      <c r="B17" s="42" t="s">
        <v>163</v>
      </c>
      <c r="C17" s="239">
        <v>54000</v>
      </c>
      <c r="D17" s="239">
        <v>0</v>
      </c>
      <c r="E17" s="240">
        <f t="shared" si="0"/>
        <v>54000</v>
      </c>
      <c r="F17" s="239">
        <v>54000</v>
      </c>
      <c r="G17" s="239">
        <v>0</v>
      </c>
      <c r="H17" s="241">
        <f t="shared" si="1"/>
        <v>54000</v>
      </c>
    </row>
    <row r="18" spans="1:8" ht="15.75">
      <c r="A18" s="38">
        <v>10</v>
      </c>
      <c r="B18" s="42" t="s">
        <v>164</v>
      </c>
      <c r="C18" s="239">
        <v>21952650</v>
      </c>
      <c r="D18" s="239">
        <v>0</v>
      </c>
      <c r="E18" s="240">
        <f t="shared" si="0"/>
        <v>21952650</v>
      </c>
      <c r="F18" s="239">
        <v>21506200</v>
      </c>
      <c r="G18" s="239">
        <v>0</v>
      </c>
      <c r="H18" s="241">
        <f t="shared" si="1"/>
        <v>21506200</v>
      </c>
    </row>
    <row r="19" spans="1:8" ht="15.75">
      <c r="A19" s="38">
        <v>11</v>
      </c>
      <c r="B19" s="42" t="s">
        <v>165</v>
      </c>
      <c r="C19" s="239">
        <v>2243279.159999962</v>
      </c>
      <c r="D19" s="239">
        <v>20015860.23</v>
      </c>
      <c r="E19" s="240">
        <f t="shared" si="0"/>
        <v>22259139.389999963</v>
      </c>
      <c r="F19" s="239">
        <v>3930856.9500000142</v>
      </c>
      <c r="G19" s="239">
        <v>4865612.96</v>
      </c>
      <c r="H19" s="241">
        <f t="shared" si="1"/>
        <v>8796469.9100000151</v>
      </c>
    </row>
    <row r="20" spans="1:8" ht="15.75">
      <c r="A20" s="38">
        <v>12</v>
      </c>
      <c r="B20" s="44" t="s">
        <v>166</v>
      </c>
      <c r="C20" s="240">
        <f>SUM(C7:C11)+SUM(C14:C19)</f>
        <v>323179908.55999994</v>
      </c>
      <c r="D20" s="240">
        <f>SUM(D7:D11)+SUM(D14:D19)</f>
        <v>632365694.26999998</v>
      </c>
      <c r="E20" s="240">
        <f t="shared" si="0"/>
        <v>955545602.82999992</v>
      </c>
      <c r="F20" s="240">
        <f>SUM(F7:F11)+SUM(F14:F19)</f>
        <v>325429689.06999999</v>
      </c>
      <c r="G20" s="240">
        <f>SUM(G7:G11)+SUM(G14:G19)</f>
        <v>653904443.27999997</v>
      </c>
      <c r="H20" s="241">
        <f t="shared" si="1"/>
        <v>979334132.3499999</v>
      </c>
    </row>
    <row r="21" spans="1:8" ht="15.75">
      <c r="A21" s="38"/>
      <c r="B21" s="39" t="s">
        <v>183</v>
      </c>
      <c r="C21" s="242"/>
      <c r="D21" s="242"/>
      <c r="E21" s="242"/>
      <c r="F21" s="242"/>
      <c r="G21" s="242"/>
      <c r="H21" s="243"/>
    </row>
    <row r="22" spans="1:8" ht="15.75">
      <c r="A22" s="38">
        <v>13</v>
      </c>
      <c r="B22" s="42" t="s">
        <v>167</v>
      </c>
      <c r="C22" s="239">
        <v>0</v>
      </c>
      <c r="D22" s="239">
        <v>69498941</v>
      </c>
      <c r="E22" s="240">
        <f>C22+D22</f>
        <v>69498941</v>
      </c>
      <c r="F22" s="239">
        <v>0</v>
      </c>
      <c r="G22" s="239">
        <v>1818037</v>
      </c>
      <c r="H22" s="241">
        <f t="shared" si="1"/>
        <v>1818037</v>
      </c>
    </row>
    <row r="23" spans="1:8" ht="15.75">
      <c r="A23" s="38">
        <v>14</v>
      </c>
      <c r="B23" s="42" t="s">
        <v>168</v>
      </c>
      <c r="C23" s="239">
        <v>95475980.890000015</v>
      </c>
      <c r="D23" s="239">
        <v>107652756.41999999</v>
      </c>
      <c r="E23" s="240">
        <f t="shared" ref="E23:E40" si="4">C23+D23</f>
        <v>203128737.31</v>
      </c>
      <c r="F23" s="239">
        <v>143157785.66999999</v>
      </c>
      <c r="G23" s="239">
        <v>110507898.02999997</v>
      </c>
      <c r="H23" s="241">
        <f t="shared" si="1"/>
        <v>253665683.69999996</v>
      </c>
    </row>
    <row r="24" spans="1:8" ht="15.75">
      <c r="A24" s="38">
        <v>15</v>
      </c>
      <c r="B24" s="42" t="s">
        <v>169</v>
      </c>
      <c r="C24" s="239">
        <v>4116718.26</v>
      </c>
      <c r="D24" s="239">
        <v>11472757.270000001</v>
      </c>
      <c r="E24" s="240">
        <f t="shared" si="4"/>
        <v>15589475.530000001</v>
      </c>
      <c r="F24" s="239">
        <v>5232779.7499999907</v>
      </c>
      <c r="G24" s="239">
        <v>22714653.50999999</v>
      </c>
      <c r="H24" s="241">
        <f t="shared" si="1"/>
        <v>27947433.259999983</v>
      </c>
    </row>
    <row r="25" spans="1:8" ht="15.75">
      <c r="A25" s="38">
        <v>16</v>
      </c>
      <c r="B25" s="42" t="s">
        <v>170</v>
      </c>
      <c r="C25" s="239">
        <v>51149056.869999997</v>
      </c>
      <c r="D25" s="239">
        <v>55492400.079999998</v>
      </c>
      <c r="E25" s="240">
        <f t="shared" si="4"/>
        <v>106641456.94999999</v>
      </c>
      <c r="F25" s="239">
        <v>43404476.830000006</v>
      </c>
      <c r="G25" s="239">
        <v>57133159.319999985</v>
      </c>
      <c r="H25" s="241">
        <f t="shared" si="1"/>
        <v>100537636.14999999</v>
      </c>
    </row>
    <row r="26" spans="1:8" ht="15.75">
      <c r="A26" s="38">
        <v>17</v>
      </c>
      <c r="B26" s="42" t="s">
        <v>171</v>
      </c>
      <c r="C26" s="239">
        <v>0</v>
      </c>
      <c r="D26" s="239">
        <v>23512078</v>
      </c>
      <c r="E26" s="240">
        <f t="shared" si="4"/>
        <v>23512078</v>
      </c>
      <c r="F26" s="239">
        <v>0</v>
      </c>
      <c r="G26" s="239">
        <v>0</v>
      </c>
      <c r="H26" s="241">
        <f t="shared" si="1"/>
        <v>0</v>
      </c>
    </row>
    <row r="27" spans="1:8" ht="15.75">
      <c r="A27" s="38">
        <v>18</v>
      </c>
      <c r="B27" s="42" t="s">
        <v>172</v>
      </c>
      <c r="C27" s="239">
        <v>0</v>
      </c>
      <c r="D27" s="239">
        <v>352511720</v>
      </c>
      <c r="E27" s="240">
        <f t="shared" si="4"/>
        <v>352511720</v>
      </c>
      <c r="F27" s="239">
        <v>0</v>
      </c>
      <c r="G27" s="239">
        <v>423580800</v>
      </c>
      <c r="H27" s="241">
        <f t="shared" si="1"/>
        <v>423580800</v>
      </c>
    </row>
    <row r="28" spans="1:8" ht="15.75">
      <c r="A28" s="38">
        <v>19</v>
      </c>
      <c r="B28" s="42" t="s">
        <v>173</v>
      </c>
      <c r="C28" s="239">
        <v>5684248</v>
      </c>
      <c r="D28" s="239">
        <v>8562470</v>
      </c>
      <c r="E28" s="240">
        <f t="shared" si="4"/>
        <v>14246718</v>
      </c>
      <c r="F28" s="239">
        <v>2009642</v>
      </c>
      <c r="G28" s="239">
        <v>8766169</v>
      </c>
      <c r="H28" s="241">
        <f t="shared" si="1"/>
        <v>10775811</v>
      </c>
    </row>
    <row r="29" spans="1:8" ht="15.75">
      <c r="A29" s="38">
        <v>20</v>
      </c>
      <c r="B29" s="42" t="s">
        <v>95</v>
      </c>
      <c r="C29" s="239">
        <v>11848246.039999999</v>
      </c>
      <c r="D29" s="239">
        <v>4781196</v>
      </c>
      <c r="E29" s="240">
        <f t="shared" si="4"/>
        <v>16629442.039999999</v>
      </c>
      <c r="F29" s="239">
        <v>6903196.2400000002</v>
      </c>
      <c r="G29" s="239">
        <v>6119117</v>
      </c>
      <c r="H29" s="241">
        <f t="shared" si="1"/>
        <v>13022313.24</v>
      </c>
    </row>
    <row r="30" spans="1:8" ht="15.75">
      <c r="A30" s="38">
        <v>21</v>
      </c>
      <c r="B30" s="42" t="s">
        <v>174</v>
      </c>
      <c r="C30" s="239">
        <v>0</v>
      </c>
      <c r="D30" s="239">
        <v>27020000</v>
      </c>
      <c r="E30" s="240">
        <f t="shared" si="4"/>
        <v>27020000</v>
      </c>
      <c r="F30" s="239">
        <v>0</v>
      </c>
      <c r="G30" s="239">
        <v>30976000</v>
      </c>
      <c r="H30" s="241">
        <f t="shared" si="1"/>
        <v>30976000</v>
      </c>
    </row>
    <row r="31" spans="1:8" ht="15.75">
      <c r="A31" s="38">
        <v>22</v>
      </c>
      <c r="B31" s="44" t="s">
        <v>175</v>
      </c>
      <c r="C31" s="240">
        <f>SUM(C22:C30)</f>
        <v>168274250.06</v>
      </c>
      <c r="D31" s="240">
        <f>SUM(D22:D30)</f>
        <v>660504318.76999998</v>
      </c>
      <c r="E31" s="240">
        <f>C31+D31</f>
        <v>828778568.82999992</v>
      </c>
      <c r="F31" s="240">
        <f>SUM(F22:F30)</f>
        <v>200707880.49000001</v>
      </c>
      <c r="G31" s="240">
        <f>SUM(G22:G30)</f>
        <v>661615833.8599999</v>
      </c>
      <c r="H31" s="241">
        <f t="shared" si="1"/>
        <v>862323714.3499999</v>
      </c>
    </row>
    <row r="32" spans="1:8" ht="15.75">
      <c r="A32" s="38"/>
      <c r="B32" s="39" t="s">
        <v>184</v>
      </c>
      <c r="C32" s="242"/>
      <c r="D32" s="242"/>
      <c r="E32" s="239"/>
      <c r="F32" s="242"/>
      <c r="G32" s="242"/>
      <c r="H32" s="243"/>
    </row>
    <row r="33" spans="1:8" ht="15.75">
      <c r="A33" s="38">
        <v>23</v>
      </c>
      <c r="B33" s="42" t="s">
        <v>176</v>
      </c>
      <c r="C33" s="239">
        <v>76000000</v>
      </c>
      <c r="D33" s="239">
        <v>0</v>
      </c>
      <c r="E33" s="240">
        <f t="shared" si="4"/>
        <v>76000000</v>
      </c>
      <c r="F33" s="239">
        <v>76000000</v>
      </c>
      <c r="G33" s="239">
        <v>0</v>
      </c>
      <c r="H33" s="241">
        <f t="shared" si="1"/>
        <v>76000000</v>
      </c>
    </row>
    <row r="34" spans="1:8" ht="15.75">
      <c r="A34" s="38">
        <v>24</v>
      </c>
      <c r="B34" s="42" t="s">
        <v>177</v>
      </c>
      <c r="C34" s="239">
        <v>0</v>
      </c>
      <c r="D34" s="239">
        <v>0</v>
      </c>
      <c r="E34" s="240">
        <f t="shared" si="4"/>
        <v>0</v>
      </c>
      <c r="F34" s="239">
        <v>0</v>
      </c>
      <c r="G34" s="239">
        <v>0</v>
      </c>
      <c r="H34" s="241">
        <f t="shared" si="1"/>
        <v>0</v>
      </c>
    </row>
    <row r="35" spans="1:8" ht="15.75">
      <c r="A35" s="38">
        <v>25</v>
      </c>
      <c r="B35" s="43" t="s">
        <v>178</v>
      </c>
      <c r="C35" s="239">
        <v>0</v>
      </c>
      <c r="D35" s="239">
        <v>0</v>
      </c>
      <c r="E35" s="240">
        <f t="shared" si="4"/>
        <v>0</v>
      </c>
      <c r="F35" s="239">
        <v>0</v>
      </c>
      <c r="G35" s="239">
        <v>0</v>
      </c>
      <c r="H35" s="241">
        <f t="shared" si="1"/>
        <v>0</v>
      </c>
    </row>
    <row r="36" spans="1:8" ht="15.75">
      <c r="A36" s="38">
        <v>26</v>
      </c>
      <c r="B36" s="42" t="s">
        <v>179</v>
      </c>
      <c r="C36" s="239">
        <v>0</v>
      </c>
      <c r="D36" s="239">
        <v>0</v>
      </c>
      <c r="E36" s="240">
        <f t="shared" si="4"/>
        <v>0</v>
      </c>
      <c r="F36" s="239">
        <v>0</v>
      </c>
      <c r="G36" s="239">
        <v>0</v>
      </c>
      <c r="H36" s="241">
        <f t="shared" si="1"/>
        <v>0</v>
      </c>
    </row>
    <row r="37" spans="1:8" ht="15.75">
      <c r="A37" s="38">
        <v>27</v>
      </c>
      <c r="B37" s="42" t="s">
        <v>180</v>
      </c>
      <c r="C37" s="239">
        <v>0</v>
      </c>
      <c r="D37" s="239">
        <v>0</v>
      </c>
      <c r="E37" s="240">
        <f t="shared" si="4"/>
        <v>0</v>
      </c>
      <c r="F37" s="239">
        <v>0</v>
      </c>
      <c r="G37" s="239">
        <v>0</v>
      </c>
      <c r="H37" s="241">
        <f t="shared" si="1"/>
        <v>0</v>
      </c>
    </row>
    <row r="38" spans="1:8" ht="15.75">
      <c r="A38" s="38">
        <v>28</v>
      </c>
      <c r="B38" s="42" t="s">
        <v>181</v>
      </c>
      <c r="C38" s="239">
        <v>48903524.999999993</v>
      </c>
      <c r="D38" s="239">
        <v>0</v>
      </c>
      <c r="E38" s="240">
        <f t="shared" si="4"/>
        <v>48903524.999999993</v>
      </c>
      <c r="F38" s="239">
        <v>39051900</v>
      </c>
      <c r="G38" s="239">
        <v>0</v>
      </c>
      <c r="H38" s="241">
        <f t="shared" si="1"/>
        <v>39051900</v>
      </c>
    </row>
    <row r="39" spans="1:8" ht="15.75">
      <c r="A39" s="38">
        <v>29</v>
      </c>
      <c r="B39" s="42" t="s">
        <v>196</v>
      </c>
      <c r="C39" s="239">
        <v>1863509</v>
      </c>
      <c r="D39" s="239">
        <v>0</v>
      </c>
      <c r="E39" s="240">
        <f t="shared" si="4"/>
        <v>1863509</v>
      </c>
      <c r="F39" s="239">
        <v>1958518</v>
      </c>
      <c r="G39" s="239">
        <v>0</v>
      </c>
      <c r="H39" s="241">
        <f t="shared" si="1"/>
        <v>1958518</v>
      </c>
    </row>
    <row r="40" spans="1:8" ht="15.75">
      <c r="A40" s="38">
        <v>30</v>
      </c>
      <c r="B40" s="44" t="s">
        <v>182</v>
      </c>
      <c r="C40" s="239">
        <v>126767034</v>
      </c>
      <c r="D40" s="239">
        <v>0</v>
      </c>
      <c r="E40" s="240">
        <f t="shared" si="4"/>
        <v>126767034</v>
      </c>
      <c r="F40" s="239">
        <v>117010418</v>
      </c>
      <c r="G40" s="239">
        <v>0</v>
      </c>
      <c r="H40" s="241">
        <f t="shared" si="1"/>
        <v>117010418</v>
      </c>
    </row>
    <row r="41" spans="1:8" ht="16.5" thickBot="1">
      <c r="A41" s="45">
        <v>31</v>
      </c>
      <c r="B41" s="46" t="s">
        <v>197</v>
      </c>
      <c r="C41" s="244">
        <f>C31+C40</f>
        <v>295041284.06</v>
      </c>
      <c r="D41" s="244">
        <f>D31+D40</f>
        <v>660504318.76999998</v>
      </c>
      <c r="E41" s="244">
        <f>C41+D41</f>
        <v>955545602.82999992</v>
      </c>
      <c r="F41" s="244">
        <f>F31+F40</f>
        <v>317718298.49000001</v>
      </c>
      <c r="G41" s="244">
        <f>G31+G40</f>
        <v>661615833.8599999</v>
      </c>
      <c r="H41" s="245">
        <f>F41+G41</f>
        <v>979334132.3499999</v>
      </c>
    </row>
    <row r="43" spans="1:8">
      <c r="B43" s="47"/>
    </row>
  </sheetData>
  <mergeCells count="2">
    <mergeCell ref="C5:E5"/>
    <mergeCell ref="F5: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703125" defaultRowHeight="11.25"/>
  <cols>
    <col min="1" max="1" width="8" style="229" customWidth="1"/>
    <col min="2" max="2" width="66.28515625" style="230" customWidth="1"/>
    <col min="3" max="3" width="131.42578125" style="231" customWidth="1"/>
    <col min="4" max="5" width="10.28515625" style="222" customWidth="1"/>
    <col min="6" max="16384" width="43.5703125" style="222"/>
  </cols>
  <sheetData>
    <row r="1" spans="1:3" ht="12.75" thickTop="1" thickBot="1">
      <c r="A1" s="818" t="s">
        <v>325</v>
      </c>
      <c r="B1" s="819"/>
      <c r="C1" s="820"/>
    </row>
    <row r="2" spans="1:3" ht="26.25" customHeight="1">
      <c r="A2" s="551"/>
      <c r="B2" s="821" t="s">
        <v>326</v>
      </c>
      <c r="C2" s="821"/>
    </row>
    <row r="3" spans="1:3" s="227" customFormat="1" ht="11.25" customHeight="1">
      <c r="A3" s="226"/>
      <c r="B3" s="821" t="s">
        <v>418</v>
      </c>
      <c r="C3" s="821"/>
    </row>
    <row r="4" spans="1:3" ht="12" customHeight="1" thickBot="1">
      <c r="A4" s="822" t="s">
        <v>422</v>
      </c>
      <c r="B4" s="823"/>
      <c r="C4" s="824"/>
    </row>
    <row r="5" spans="1:3" ht="12" thickTop="1">
      <c r="A5" s="223"/>
      <c r="B5" s="825" t="s">
        <v>327</v>
      </c>
      <c r="C5" s="826"/>
    </row>
    <row r="6" spans="1:3">
      <c r="A6" s="551"/>
      <c r="B6" s="812" t="s">
        <v>419</v>
      </c>
      <c r="C6" s="813"/>
    </row>
    <row r="7" spans="1:3">
      <c r="A7" s="551"/>
      <c r="B7" s="812" t="s">
        <v>328</v>
      </c>
      <c r="C7" s="813"/>
    </row>
    <row r="8" spans="1:3">
      <c r="A8" s="551"/>
      <c r="B8" s="812" t="s">
        <v>420</v>
      </c>
      <c r="C8" s="813"/>
    </row>
    <row r="9" spans="1:3">
      <c r="A9" s="551"/>
      <c r="B9" s="814" t="s">
        <v>421</v>
      </c>
      <c r="C9" s="815"/>
    </row>
    <row r="10" spans="1:3">
      <c r="A10" s="551"/>
      <c r="B10" s="816" t="s">
        <v>329</v>
      </c>
      <c r="C10" s="817" t="s">
        <v>329</v>
      </c>
    </row>
    <row r="11" spans="1:3">
      <c r="A11" s="551"/>
      <c r="B11" s="816" t="s">
        <v>330</v>
      </c>
      <c r="C11" s="817" t="s">
        <v>330</v>
      </c>
    </row>
    <row r="12" spans="1:3">
      <c r="A12" s="551"/>
      <c r="B12" s="816" t="s">
        <v>331</v>
      </c>
      <c r="C12" s="817" t="s">
        <v>331</v>
      </c>
    </row>
    <row r="13" spans="1:3">
      <c r="A13" s="551"/>
      <c r="B13" s="816" t="s">
        <v>332</v>
      </c>
      <c r="C13" s="817" t="s">
        <v>332</v>
      </c>
    </row>
    <row r="14" spans="1:3">
      <c r="A14" s="551"/>
      <c r="B14" s="816" t="s">
        <v>333</v>
      </c>
      <c r="C14" s="817" t="s">
        <v>333</v>
      </c>
    </row>
    <row r="15" spans="1:3" ht="21.75" customHeight="1">
      <c r="A15" s="551"/>
      <c r="B15" s="816" t="s">
        <v>334</v>
      </c>
      <c r="C15" s="817" t="s">
        <v>334</v>
      </c>
    </row>
    <row r="16" spans="1:3">
      <c r="A16" s="551"/>
      <c r="B16" s="816" t="s">
        <v>335</v>
      </c>
      <c r="C16" s="817" t="s">
        <v>336</v>
      </c>
    </row>
    <row r="17" spans="1:3">
      <c r="A17" s="551"/>
      <c r="B17" s="816" t="s">
        <v>337</v>
      </c>
      <c r="C17" s="817" t="s">
        <v>338</v>
      </c>
    </row>
    <row r="18" spans="1:3">
      <c r="A18" s="551"/>
      <c r="B18" s="816" t="s">
        <v>339</v>
      </c>
      <c r="C18" s="817" t="s">
        <v>340</v>
      </c>
    </row>
    <row r="19" spans="1:3">
      <c r="A19" s="551"/>
      <c r="B19" s="816" t="s">
        <v>341</v>
      </c>
      <c r="C19" s="817" t="s">
        <v>341</v>
      </c>
    </row>
    <row r="20" spans="1:3">
      <c r="A20" s="551"/>
      <c r="B20" s="816" t="s">
        <v>342</v>
      </c>
      <c r="C20" s="817" t="s">
        <v>342</v>
      </c>
    </row>
    <row r="21" spans="1:3">
      <c r="A21" s="551"/>
      <c r="B21" s="816" t="s">
        <v>343</v>
      </c>
      <c r="C21" s="817" t="s">
        <v>343</v>
      </c>
    </row>
    <row r="22" spans="1:3" ht="23.25" customHeight="1">
      <c r="A22" s="551"/>
      <c r="B22" s="816" t="s">
        <v>344</v>
      </c>
      <c r="C22" s="817" t="s">
        <v>345</v>
      </c>
    </row>
    <row r="23" spans="1:3">
      <c r="A23" s="551"/>
      <c r="B23" s="816" t="s">
        <v>346</v>
      </c>
      <c r="C23" s="817" t="s">
        <v>346</v>
      </c>
    </row>
    <row r="24" spans="1:3">
      <c r="A24" s="551"/>
      <c r="B24" s="816" t="s">
        <v>347</v>
      </c>
      <c r="C24" s="817" t="s">
        <v>348</v>
      </c>
    </row>
    <row r="25" spans="1:3" ht="12" thickBot="1">
      <c r="A25" s="224"/>
      <c r="B25" s="829" t="s">
        <v>349</v>
      </c>
      <c r="C25" s="830"/>
    </row>
    <row r="26" spans="1:3" ht="12.75" thickTop="1" thickBot="1">
      <c r="A26" s="822" t="s">
        <v>432</v>
      </c>
      <c r="B26" s="823"/>
      <c r="C26" s="824"/>
    </row>
    <row r="27" spans="1:3" ht="12.75" thickTop="1" thickBot="1">
      <c r="A27" s="225"/>
      <c r="B27" s="831" t="s">
        <v>350</v>
      </c>
      <c r="C27" s="832"/>
    </row>
    <row r="28" spans="1:3" ht="12.75" thickTop="1" thickBot="1">
      <c r="A28" s="822" t="s">
        <v>423</v>
      </c>
      <c r="B28" s="823"/>
      <c r="C28" s="824"/>
    </row>
    <row r="29" spans="1:3" ht="12" thickTop="1">
      <c r="A29" s="223"/>
      <c r="B29" s="833" t="s">
        <v>351</v>
      </c>
      <c r="C29" s="834" t="s">
        <v>352</v>
      </c>
    </row>
    <row r="30" spans="1:3">
      <c r="A30" s="551"/>
      <c r="B30" s="827" t="s">
        <v>353</v>
      </c>
      <c r="C30" s="828" t="s">
        <v>354</v>
      </c>
    </row>
    <row r="31" spans="1:3">
      <c r="A31" s="551"/>
      <c r="B31" s="827" t="s">
        <v>355</v>
      </c>
      <c r="C31" s="828" t="s">
        <v>356</v>
      </c>
    </row>
    <row r="32" spans="1:3">
      <c r="A32" s="551"/>
      <c r="B32" s="827" t="s">
        <v>357</v>
      </c>
      <c r="C32" s="828" t="s">
        <v>358</v>
      </c>
    </row>
    <row r="33" spans="1:3">
      <c r="A33" s="551"/>
      <c r="B33" s="827" t="s">
        <v>359</v>
      </c>
      <c r="C33" s="828" t="s">
        <v>360</v>
      </c>
    </row>
    <row r="34" spans="1:3">
      <c r="A34" s="551"/>
      <c r="B34" s="827" t="s">
        <v>361</v>
      </c>
      <c r="C34" s="828" t="s">
        <v>362</v>
      </c>
    </row>
    <row r="35" spans="1:3" ht="23.25" customHeight="1">
      <c r="A35" s="551"/>
      <c r="B35" s="827" t="s">
        <v>363</v>
      </c>
      <c r="C35" s="828" t="s">
        <v>364</v>
      </c>
    </row>
    <row r="36" spans="1:3" ht="24" customHeight="1">
      <c r="A36" s="551"/>
      <c r="B36" s="827" t="s">
        <v>365</v>
      </c>
      <c r="C36" s="828" t="s">
        <v>366</v>
      </c>
    </row>
    <row r="37" spans="1:3" ht="24.75" customHeight="1">
      <c r="A37" s="551"/>
      <c r="B37" s="827" t="s">
        <v>367</v>
      </c>
      <c r="C37" s="828" t="s">
        <v>368</v>
      </c>
    </row>
    <row r="38" spans="1:3" ht="23.25" customHeight="1">
      <c r="A38" s="551"/>
      <c r="B38" s="827" t="s">
        <v>424</v>
      </c>
      <c r="C38" s="828" t="s">
        <v>369</v>
      </c>
    </row>
    <row r="39" spans="1:3" ht="39.75" customHeight="1">
      <c r="A39" s="551"/>
      <c r="B39" s="816" t="s">
        <v>438</v>
      </c>
      <c r="C39" s="817" t="s">
        <v>370</v>
      </c>
    </row>
    <row r="40" spans="1:3" ht="12" customHeight="1">
      <c r="A40" s="551"/>
      <c r="B40" s="827" t="s">
        <v>371</v>
      </c>
      <c r="C40" s="828" t="s">
        <v>372</v>
      </c>
    </row>
    <row r="41" spans="1:3" ht="27" customHeight="1" thickBot="1">
      <c r="A41" s="224"/>
      <c r="B41" s="837" t="s">
        <v>373</v>
      </c>
      <c r="C41" s="838" t="s">
        <v>374</v>
      </c>
    </row>
    <row r="42" spans="1:3" ht="12.75" thickTop="1" thickBot="1">
      <c r="A42" s="822" t="s">
        <v>425</v>
      </c>
      <c r="B42" s="823"/>
      <c r="C42" s="824"/>
    </row>
    <row r="43" spans="1:3" ht="12" thickTop="1">
      <c r="A43" s="223"/>
      <c r="B43" s="825" t="s">
        <v>461</v>
      </c>
      <c r="C43" s="826" t="s">
        <v>375</v>
      </c>
    </row>
    <row r="44" spans="1:3">
      <c r="A44" s="551"/>
      <c r="B44" s="812" t="s">
        <v>460</v>
      </c>
      <c r="C44" s="813"/>
    </row>
    <row r="45" spans="1:3" ht="23.25" customHeight="1" thickBot="1">
      <c r="A45" s="224"/>
      <c r="B45" s="835" t="s">
        <v>376</v>
      </c>
      <c r="C45" s="836" t="s">
        <v>377</v>
      </c>
    </row>
    <row r="46" spans="1:3" ht="11.25" customHeight="1" thickTop="1" thickBot="1">
      <c r="A46" s="822" t="s">
        <v>426</v>
      </c>
      <c r="B46" s="823"/>
      <c r="C46" s="824"/>
    </row>
    <row r="47" spans="1:3" ht="26.25" customHeight="1" thickTop="1">
      <c r="A47" s="551"/>
      <c r="B47" s="812" t="s">
        <v>427</v>
      </c>
      <c r="C47" s="813"/>
    </row>
    <row r="48" spans="1:3" ht="12" thickBot="1">
      <c r="A48" s="822" t="s">
        <v>428</v>
      </c>
      <c r="B48" s="823"/>
      <c r="C48" s="824"/>
    </row>
    <row r="49" spans="1:3" ht="12" thickTop="1">
      <c r="A49" s="223"/>
      <c r="B49" s="825" t="s">
        <v>378</v>
      </c>
      <c r="C49" s="826" t="s">
        <v>378</v>
      </c>
    </row>
    <row r="50" spans="1:3" ht="11.25" customHeight="1">
      <c r="A50" s="551"/>
      <c r="B50" s="812" t="s">
        <v>379</v>
      </c>
      <c r="C50" s="813" t="s">
        <v>379</v>
      </c>
    </row>
    <row r="51" spans="1:3">
      <c r="A51" s="551"/>
      <c r="B51" s="812" t="s">
        <v>380</v>
      </c>
      <c r="C51" s="813" t="s">
        <v>380</v>
      </c>
    </row>
    <row r="52" spans="1:3" ht="11.25" customHeight="1">
      <c r="A52" s="551"/>
      <c r="B52" s="812" t="s">
        <v>487</v>
      </c>
      <c r="C52" s="813" t="s">
        <v>381</v>
      </c>
    </row>
    <row r="53" spans="1:3" ht="33.6" customHeight="1">
      <c r="A53" s="551"/>
      <c r="B53" s="812" t="s">
        <v>382</v>
      </c>
      <c r="C53" s="813" t="s">
        <v>382</v>
      </c>
    </row>
    <row r="54" spans="1:3" ht="11.25" customHeight="1">
      <c r="A54" s="551"/>
      <c r="B54" s="812" t="s">
        <v>481</v>
      </c>
      <c r="C54" s="813" t="s">
        <v>383</v>
      </c>
    </row>
    <row r="55" spans="1:3" ht="11.25" customHeight="1" thickBot="1">
      <c r="A55" s="822" t="s">
        <v>429</v>
      </c>
      <c r="B55" s="823"/>
      <c r="C55" s="824"/>
    </row>
    <row r="56" spans="1:3" ht="12" thickTop="1">
      <c r="A56" s="223"/>
      <c r="B56" s="825" t="s">
        <v>378</v>
      </c>
      <c r="C56" s="826" t="s">
        <v>378</v>
      </c>
    </row>
    <row r="57" spans="1:3">
      <c r="A57" s="551"/>
      <c r="B57" s="812" t="s">
        <v>384</v>
      </c>
      <c r="C57" s="813" t="s">
        <v>384</v>
      </c>
    </row>
    <row r="58" spans="1:3">
      <c r="A58" s="551"/>
      <c r="B58" s="812" t="s">
        <v>435</v>
      </c>
      <c r="C58" s="813" t="s">
        <v>385</v>
      </c>
    </row>
    <row r="59" spans="1:3">
      <c r="A59" s="551"/>
      <c r="B59" s="812" t="s">
        <v>386</v>
      </c>
      <c r="C59" s="813" t="s">
        <v>386</v>
      </c>
    </row>
    <row r="60" spans="1:3">
      <c r="A60" s="551"/>
      <c r="B60" s="812" t="s">
        <v>387</v>
      </c>
      <c r="C60" s="813" t="s">
        <v>387</v>
      </c>
    </row>
    <row r="61" spans="1:3">
      <c r="A61" s="551"/>
      <c r="B61" s="812" t="s">
        <v>388</v>
      </c>
      <c r="C61" s="813" t="s">
        <v>388</v>
      </c>
    </row>
    <row r="62" spans="1:3">
      <c r="A62" s="551"/>
      <c r="B62" s="812" t="s">
        <v>436</v>
      </c>
      <c r="C62" s="813" t="s">
        <v>389</v>
      </c>
    </row>
    <row r="63" spans="1:3">
      <c r="A63" s="551"/>
      <c r="B63" s="812" t="s">
        <v>390</v>
      </c>
      <c r="C63" s="813" t="s">
        <v>390</v>
      </c>
    </row>
    <row r="64" spans="1:3" ht="12" thickBot="1">
      <c r="A64" s="224"/>
      <c r="B64" s="835" t="s">
        <v>391</v>
      </c>
      <c r="C64" s="836" t="s">
        <v>391</v>
      </c>
    </row>
    <row r="65" spans="1:3" ht="11.25" customHeight="1" thickTop="1">
      <c r="A65" s="841" t="s">
        <v>430</v>
      </c>
      <c r="B65" s="842"/>
      <c r="C65" s="843"/>
    </row>
    <row r="66" spans="1:3" ht="12" thickBot="1">
      <c r="A66" s="224"/>
      <c r="B66" s="835" t="s">
        <v>392</v>
      </c>
      <c r="C66" s="836" t="s">
        <v>392</v>
      </c>
    </row>
    <row r="67" spans="1:3" ht="11.25" customHeight="1" thickTop="1" thickBot="1">
      <c r="A67" s="822" t="s">
        <v>431</v>
      </c>
      <c r="B67" s="823"/>
      <c r="C67" s="824"/>
    </row>
    <row r="68" spans="1:3" ht="12" thickTop="1">
      <c r="A68" s="223"/>
      <c r="B68" s="825" t="s">
        <v>393</v>
      </c>
      <c r="C68" s="826" t="s">
        <v>393</v>
      </c>
    </row>
    <row r="69" spans="1:3">
      <c r="A69" s="551"/>
      <c r="B69" s="812" t="s">
        <v>394</v>
      </c>
      <c r="C69" s="813" t="s">
        <v>394</v>
      </c>
    </row>
    <row r="70" spans="1:3">
      <c r="A70" s="551"/>
      <c r="B70" s="812" t="s">
        <v>395</v>
      </c>
      <c r="C70" s="813" t="s">
        <v>395</v>
      </c>
    </row>
    <row r="71" spans="1:3" ht="55.15" customHeight="1">
      <c r="A71" s="551"/>
      <c r="B71" s="839" t="s">
        <v>960</v>
      </c>
      <c r="C71" s="840" t="s">
        <v>396</v>
      </c>
    </row>
    <row r="72" spans="1:3" ht="33.75" customHeight="1">
      <c r="A72" s="551"/>
      <c r="B72" s="839" t="s">
        <v>440</v>
      </c>
      <c r="C72" s="840" t="s">
        <v>397</v>
      </c>
    </row>
    <row r="73" spans="1:3" ht="15.75" customHeight="1">
      <c r="A73" s="551"/>
      <c r="B73" s="839" t="s">
        <v>437</v>
      </c>
      <c r="C73" s="840" t="s">
        <v>398</v>
      </c>
    </row>
    <row r="74" spans="1:3">
      <c r="A74" s="551"/>
      <c r="B74" s="812" t="s">
        <v>399</v>
      </c>
      <c r="C74" s="813" t="s">
        <v>399</v>
      </c>
    </row>
    <row r="75" spans="1:3" ht="12" thickBot="1">
      <c r="A75" s="224"/>
      <c r="B75" s="835" t="s">
        <v>400</v>
      </c>
      <c r="C75" s="836" t="s">
        <v>400</v>
      </c>
    </row>
    <row r="76" spans="1:3" ht="12" thickTop="1">
      <c r="A76" s="841" t="s">
        <v>464</v>
      </c>
      <c r="B76" s="842"/>
      <c r="C76" s="843"/>
    </row>
    <row r="77" spans="1:3">
      <c r="A77" s="551"/>
      <c r="B77" s="812" t="s">
        <v>392</v>
      </c>
      <c r="C77" s="813"/>
    </row>
    <row r="78" spans="1:3">
      <c r="A78" s="551"/>
      <c r="B78" s="812" t="s">
        <v>462</v>
      </c>
      <c r="C78" s="813"/>
    </row>
    <row r="79" spans="1:3">
      <c r="A79" s="551"/>
      <c r="B79" s="812" t="s">
        <v>463</v>
      </c>
      <c r="C79" s="813"/>
    </row>
    <row r="80" spans="1:3">
      <c r="A80" s="841" t="s">
        <v>465</v>
      </c>
      <c r="B80" s="842"/>
      <c r="C80" s="843"/>
    </row>
    <row r="81" spans="1:3">
      <c r="A81" s="551"/>
      <c r="B81" s="812" t="s">
        <v>392</v>
      </c>
      <c r="C81" s="813"/>
    </row>
    <row r="82" spans="1:3">
      <c r="A82" s="551"/>
      <c r="B82" s="812" t="s">
        <v>466</v>
      </c>
      <c r="C82" s="813"/>
    </row>
    <row r="83" spans="1:3" ht="76.5" customHeight="1">
      <c r="A83" s="551"/>
      <c r="B83" s="812" t="s">
        <v>480</v>
      </c>
      <c r="C83" s="813"/>
    </row>
    <row r="84" spans="1:3" ht="53.25" customHeight="1">
      <c r="A84" s="551"/>
      <c r="B84" s="812" t="s">
        <v>479</v>
      </c>
      <c r="C84" s="813"/>
    </row>
    <row r="85" spans="1:3">
      <c r="A85" s="551"/>
      <c r="B85" s="812" t="s">
        <v>467</v>
      </c>
      <c r="C85" s="813"/>
    </row>
    <row r="86" spans="1:3">
      <c r="A86" s="551"/>
      <c r="B86" s="812" t="s">
        <v>468</v>
      </c>
      <c r="C86" s="813"/>
    </row>
    <row r="87" spans="1:3">
      <c r="A87" s="551"/>
      <c r="B87" s="812" t="s">
        <v>469</v>
      </c>
      <c r="C87" s="813"/>
    </row>
    <row r="88" spans="1:3">
      <c r="A88" s="841" t="s">
        <v>470</v>
      </c>
      <c r="B88" s="842"/>
      <c r="C88" s="843"/>
    </row>
    <row r="89" spans="1:3">
      <c r="A89" s="551"/>
      <c r="B89" s="812" t="s">
        <v>392</v>
      </c>
      <c r="C89" s="813"/>
    </row>
    <row r="90" spans="1:3">
      <c r="A90" s="551"/>
      <c r="B90" s="812" t="s">
        <v>472</v>
      </c>
      <c r="C90" s="813"/>
    </row>
    <row r="91" spans="1:3" ht="12" customHeight="1">
      <c r="A91" s="551"/>
      <c r="B91" s="812" t="s">
        <v>473</v>
      </c>
      <c r="C91" s="813"/>
    </row>
    <row r="92" spans="1:3">
      <c r="A92" s="551"/>
      <c r="B92" s="812" t="s">
        <v>474</v>
      </c>
      <c r="C92" s="813"/>
    </row>
    <row r="93" spans="1:3" ht="24.75" customHeight="1">
      <c r="A93" s="551"/>
      <c r="B93" s="844" t="s">
        <v>515</v>
      </c>
      <c r="C93" s="845"/>
    </row>
    <row r="94" spans="1:3" ht="24" customHeight="1">
      <c r="A94" s="551"/>
      <c r="B94" s="844" t="s">
        <v>516</v>
      </c>
      <c r="C94" s="845"/>
    </row>
    <row r="95" spans="1:3" ht="13.5" customHeight="1">
      <c r="A95" s="551"/>
      <c r="B95" s="827" t="s">
        <v>475</v>
      </c>
      <c r="C95" s="828"/>
    </row>
    <row r="96" spans="1:3" ht="11.25" customHeight="1" thickBot="1">
      <c r="A96" s="846" t="s">
        <v>511</v>
      </c>
      <c r="B96" s="847"/>
      <c r="C96" s="848"/>
    </row>
    <row r="97" spans="1:3" ht="12.75" thickTop="1" thickBot="1">
      <c r="A97" s="855" t="s">
        <v>401</v>
      </c>
      <c r="B97" s="855"/>
      <c r="C97" s="855"/>
    </row>
    <row r="98" spans="1:3">
      <c r="A98" s="326">
        <v>2</v>
      </c>
      <c r="B98" s="479" t="s">
        <v>491</v>
      </c>
      <c r="C98" s="479" t="s">
        <v>512</v>
      </c>
    </row>
    <row r="99" spans="1:3">
      <c r="A99" s="228">
        <v>3</v>
      </c>
      <c r="B99" s="480" t="s">
        <v>492</v>
      </c>
      <c r="C99" s="481" t="s">
        <v>513</v>
      </c>
    </row>
    <row r="100" spans="1:3">
      <c r="A100" s="228">
        <v>4</v>
      </c>
      <c r="B100" s="480" t="s">
        <v>493</v>
      </c>
      <c r="C100" s="481" t="s">
        <v>517</v>
      </c>
    </row>
    <row r="101" spans="1:3" ht="11.25" customHeight="1">
      <c r="A101" s="228">
        <v>5</v>
      </c>
      <c r="B101" s="480" t="s">
        <v>494</v>
      </c>
      <c r="C101" s="481" t="s">
        <v>514</v>
      </c>
    </row>
    <row r="102" spans="1:3" ht="12" customHeight="1">
      <c r="A102" s="228">
        <v>6</v>
      </c>
      <c r="B102" s="480" t="s">
        <v>509</v>
      </c>
      <c r="C102" s="481" t="s">
        <v>495</v>
      </c>
    </row>
    <row r="103" spans="1:3" ht="12" customHeight="1">
      <c r="A103" s="228">
        <v>7</v>
      </c>
      <c r="B103" s="480" t="s">
        <v>496</v>
      </c>
      <c r="C103" s="481" t="s">
        <v>510</v>
      </c>
    </row>
    <row r="104" spans="1:3">
      <c r="A104" s="228">
        <v>8</v>
      </c>
      <c r="B104" s="480" t="s">
        <v>501</v>
      </c>
      <c r="C104" s="481" t="s">
        <v>521</v>
      </c>
    </row>
    <row r="105" spans="1:3" ht="11.25" customHeight="1">
      <c r="A105" s="841" t="s">
        <v>476</v>
      </c>
      <c r="B105" s="842"/>
      <c r="C105" s="843"/>
    </row>
    <row r="106" spans="1:3" ht="12" customHeight="1">
      <c r="A106" s="551"/>
      <c r="B106" s="812" t="s">
        <v>392</v>
      </c>
      <c r="C106" s="813"/>
    </row>
    <row r="107" spans="1:3">
      <c r="A107" s="841" t="s">
        <v>658</v>
      </c>
      <c r="B107" s="842"/>
      <c r="C107" s="843"/>
    </row>
    <row r="108" spans="1:3" ht="12" customHeight="1">
      <c r="A108" s="551"/>
      <c r="B108" s="812" t="s">
        <v>660</v>
      </c>
      <c r="C108" s="813"/>
    </row>
    <row r="109" spans="1:3">
      <c r="A109" s="551"/>
      <c r="B109" s="812" t="s">
        <v>661</v>
      </c>
      <c r="C109" s="813"/>
    </row>
    <row r="110" spans="1:3">
      <c r="A110" s="551"/>
      <c r="B110" s="812" t="s">
        <v>659</v>
      </c>
      <c r="C110" s="813"/>
    </row>
    <row r="111" spans="1:3">
      <c r="A111" s="849" t="s">
        <v>1007</v>
      </c>
      <c r="B111" s="849"/>
      <c r="C111" s="849"/>
    </row>
    <row r="112" spans="1:3">
      <c r="A112" s="850" t="s">
        <v>325</v>
      </c>
      <c r="B112" s="850"/>
      <c r="C112" s="850"/>
    </row>
    <row r="113" spans="1:3">
      <c r="A113" s="552">
        <v>1</v>
      </c>
      <c r="B113" s="851" t="s">
        <v>835</v>
      </c>
      <c r="C113" s="852"/>
    </row>
    <row r="114" spans="1:3">
      <c r="A114" s="552">
        <v>2</v>
      </c>
      <c r="B114" s="853" t="s">
        <v>836</v>
      </c>
      <c r="C114" s="854"/>
    </row>
    <row r="115" spans="1:3">
      <c r="A115" s="552">
        <v>3</v>
      </c>
      <c r="B115" s="851" t="s">
        <v>837</v>
      </c>
      <c r="C115" s="852"/>
    </row>
    <row r="116" spans="1:3">
      <c r="A116" s="552">
        <v>4</v>
      </c>
      <c r="B116" s="851" t="s">
        <v>838</v>
      </c>
      <c r="C116" s="852"/>
    </row>
    <row r="117" spans="1:3">
      <c r="A117" s="552">
        <v>5</v>
      </c>
      <c r="B117" s="851" t="s">
        <v>839</v>
      </c>
      <c r="C117" s="852"/>
    </row>
    <row r="118" spans="1:3" ht="55.5" customHeight="1">
      <c r="A118" s="552">
        <v>6</v>
      </c>
      <c r="B118" s="851" t="s">
        <v>947</v>
      </c>
      <c r="C118" s="852"/>
    </row>
    <row r="119" spans="1:3" ht="22.5">
      <c r="A119" s="552">
        <v>6.01</v>
      </c>
      <c r="B119" s="553" t="s">
        <v>694</v>
      </c>
      <c r="C119" s="594" t="s">
        <v>948</v>
      </c>
    </row>
    <row r="120" spans="1:3" ht="33.75">
      <c r="A120" s="552">
        <v>6.02</v>
      </c>
      <c r="B120" s="553" t="s">
        <v>695</v>
      </c>
      <c r="C120" s="604" t="s">
        <v>954</v>
      </c>
    </row>
    <row r="121" spans="1:3">
      <c r="A121" s="552">
        <v>6.03</v>
      </c>
      <c r="B121" s="558" t="s">
        <v>696</v>
      </c>
      <c r="C121" s="558" t="s">
        <v>840</v>
      </c>
    </row>
    <row r="122" spans="1:3">
      <c r="A122" s="552">
        <v>6.04</v>
      </c>
      <c r="B122" s="553" t="s">
        <v>697</v>
      </c>
      <c r="C122" s="554" t="s">
        <v>841</v>
      </c>
    </row>
    <row r="123" spans="1:3">
      <c r="A123" s="552">
        <v>6.05</v>
      </c>
      <c r="B123" s="553" t="s">
        <v>698</v>
      </c>
      <c r="C123" s="554" t="s">
        <v>842</v>
      </c>
    </row>
    <row r="124" spans="1:3" ht="22.5">
      <c r="A124" s="552">
        <v>6.06</v>
      </c>
      <c r="B124" s="553" t="s">
        <v>699</v>
      </c>
      <c r="C124" s="554" t="s">
        <v>843</v>
      </c>
    </row>
    <row r="125" spans="1:3">
      <c r="A125" s="552">
        <v>6.07</v>
      </c>
      <c r="B125" s="555" t="s">
        <v>700</v>
      </c>
      <c r="C125" s="554" t="s">
        <v>844</v>
      </c>
    </row>
    <row r="126" spans="1:3" ht="22.5">
      <c r="A126" s="552">
        <v>6.08</v>
      </c>
      <c r="B126" s="553" t="s">
        <v>701</v>
      </c>
      <c r="C126" s="554" t="s">
        <v>845</v>
      </c>
    </row>
    <row r="127" spans="1:3" ht="22.5">
      <c r="A127" s="552">
        <v>6.09</v>
      </c>
      <c r="B127" s="556" t="s">
        <v>702</v>
      </c>
      <c r="C127" s="554" t="s">
        <v>846</v>
      </c>
    </row>
    <row r="128" spans="1:3">
      <c r="A128" s="557">
        <v>6.1</v>
      </c>
      <c r="B128" s="556" t="s">
        <v>703</v>
      </c>
      <c r="C128" s="554" t="s">
        <v>847</v>
      </c>
    </row>
    <row r="129" spans="1:3">
      <c r="A129" s="552">
        <v>6.11</v>
      </c>
      <c r="B129" s="556" t="s">
        <v>704</v>
      </c>
      <c r="C129" s="554" t="s">
        <v>848</v>
      </c>
    </row>
    <row r="130" spans="1:3">
      <c r="A130" s="552">
        <v>6.12</v>
      </c>
      <c r="B130" s="556" t="s">
        <v>705</v>
      </c>
      <c r="C130" s="554" t="s">
        <v>849</v>
      </c>
    </row>
    <row r="131" spans="1:3">
      <c r="A131" s="552">
        <v>6.13</v>
      </c>
      <c r="B131" s="556" t="s">
        <v>706</v>
      </c>
      <c r="C131" s="558" t="s">
        <v>850</v>
      </c>
    </row>
    <row r="132" spans="1:3">
      <c r="A132" s="552">
        <v>6.14</v>
      </c>
      <c r="B132" s="556" t="s">
        <v>707</v>
      </c>
      <c r="C132" s="558" t="s">
        <v>851</v>
      </c>
    </row>
    <row r="133" spans="1:3">
      <c r="A133" s="552">
        <v>6.15</v>
      </c>
      <c r="B133" s="556" t="s">
        <v>708</v>
      </c>
      <c r="C133" s="558" t="s">
        <v>852</v>
      </c>
    </row>
    <row r="134" spans="1:3" ht="22.5">
      <c r="A134" s="552">
        <v>6.16</v>
      </c>
      <c r="B134" s="556" t="s">
        <v>709</v>
      </c>
      <c r="C134" s="558" t="s">
        <v>853</v>
      </c>
    </row>
    <row r="135" spans="1:3">
      <c r="A135" s="552">
        <v>6.17</v>
      </c>
      <c r="B135" s="558" t="s">
        <v>710</v>
      </c>
      <c r="C135" s="558" t="s">
        <v>854</v>
      </c>
    </row>
    <row r="136" spans="1:3" ht="22.5">
      <c r="A136" s="552">
        <v>6.18</v>
      </c>
      <c r="B136" s="556" t="s">
        <v>711</v>
      </c>
      <c r="C136" s="558" t="s">
        <v>855</v>
      </c>
    </row>
    <row r="137" spans="1:3">
      <c r="A137" s="552">
        <v>6.19</v>
      </c>
      <c r="B137" s="556" t="s">
        <v>712</v>
      </c>
      <c r="C137" s="558" t="s">
        <v>856</v>
      </c>
    </row>
    <row r="138" spans="1:3">
      <c r="A138" s="557">
        <v>6.2</v>
      </c>
      <c r="B138" s="556" t="s">
        <v>713</v>
      </c>
      <c r="C138" s="558" t="s">
        <v>857</v>
      </c>
    </row>
    <row r="139" spans="1:3">
      <c r="A139" s="552">
        <v>6.21</v>
      </c>
      <c r="B139" s="556" t="s">
        <v>714</v>
      </c>
      <c r="C139" s="558" t="s">
        <v>858</v>
      </c>
    </row>
    <row r="140" spans="1:3">
      <c r="A140" s="552">
        <v>6.22</v>
      </c>
      <c r="B140" s="556" t="s">
        <v>715</v>
      </c>
      <c r="C140" s="558" t="s">
        <v>859</v>
      </c>
    </row>
    <row r="141" spans="1:3" ht="22.5">
      <c r="A141" s="552">
        <v>6.23</v>
      </c>
      <c r="B141" s="556" t="s">
        <v>716</v>
      </c>
      <c r="C141" s="558" t="s">
        <v>860</v>
      </c>
    </row>
    <row r="142" spans="1:3" ht="22.5">
      <c r="A142" s="552">
        <v>6.24</v>
      </c>
      <c r="B142" s="553" t="s">
        <v>717</v>
      </c>
      <c r="C142" s="558" t="s">
        <v>861</v>
      </c>
    </row>
    <row r="143" spans="1:3">
      <c r="A143" s="552">
        <v>6.2500000000000098</v>
      </c>
      <c r="B143" s="553" t="s">
        <v>718</v>
      </c>
      <c r="C143" s="558" t="s">
        <v>862</v>
      </c>
    </row>
    <row r="144" spans="1:3" ht="22.5">
      <c r="A144" s="552">
        <v>6.2600000000000202</v>
      </c>
      <c r="B144" s="553" t="s">
        <v>863</v>
      </c>
      <c r="C144" s="597" t="s">
        <v>864</v>
      </c>
    </row>
    <row r="145" spans="1:3" ht="22.5">
      <c r="A145" s="552">
        <v>6.2700000000000298</v>
      </c>
      <c r="B145" s="553" t="s">
        <v>165</v>
      </c>
      <c r="C145" s="597" t="s">
        <v>950</v>
      </c>
    </row>
    <row r="146" spans="1:3">
      <c r="A146" s="552"/>
      <c r="B146" s="858" t="s">
        <v>865</v>
      </c>
      <c r="C146" s="859"/>
    </row>
    <row r="147" spans="1:3" s="560" customFormat="1">
      <c r="A147" s="559">
        <v>7.1</v>
      </c>
      <c r="B147" s="553" t="s">
        <v>866</v>
      </c>
      <c r="C147" s="862" t="s">
        <v>867</v>
      </c>
    </row>
    <row r="148" spans="1:3" s="560" customFormat="1">
      <c r="A148" s="559">
        <v>7.2</v>
      </c>
      <c r="B148" s="553" t="s">
        <v>868</v>
      </c>
      <c r="C148" s="863"/>
    </row>
    <row r="149" spans="1:3" s="560" customFormat="1">
      <c r="A149" s="559">
        <v>7.3</v>
      </c>
      <c r="B149" s="553" t="s">
        <v>869</v>
      </c>
      <c r="C149" s="863"/>
    </row>
    <row r="150" spans="1:3" s="560" customFormat="1">
      <c r="A150" s="559">
        <v>7.4</v>
      </c>
      <c r="B150" s="553" t="s">
        <v>870</v>
      </c>
      <c r="C150" s="863"/>
    </row>
    <row r="151" spans="1:3" s="560" customFormat="1">
      <c r="A151" s="559">
        <v>7.5</v>
      </c>
      <c r="B151" s="553" t="s">
        <v>871</v>
      </c>
      <c r="C151" s="863"/>
    </row>
    <row r="152" spans="1:3" s="560" customFormat="1">
      <c r="A152" s="559">
        <v>7.6</v>
      </c>
      <c r="B152" s="553" t="s">
        <v>943</v>
      </c>
      <c r="C152" s="864"/>
    </row>
    <row r="153" spans="1:3" s="560" customFormat="1" ht="22.5">
      <c r="A153" s="559">
        <v>7.7</v>
      </c>
      <c r="B153" s="553" t="s">
        <v>872</v>
      </c>
      <c r="C153" s="561" t="s">
        <v>873</v>
      </c>
    </row>
    <row r="154" spans="1:3" s="560" customFormat="1" ht="22.5">
      <c r="A154" s="559">
        <v>7.8</v>
      </c>
      <c r="B154" s="553" t="s">
        <v>874</v>
      </c>
      <c r="C154" s="561" t="s">
        <v>875</v>
      </c>
    </row>
    <row r="155" spans="1:3">
      <c r="A155" s="551"/>
      <c r="B155" s="858" t="s">
        <v>876</v>
      </c>
      <c r="C155" s="859"/>
    </row>
    <row r="156" spans="1:3">
      <c r="A156" s="559">
        <v>1</v>
      </c>
      <c r="B156" s="856" t="s">
        <v>955</v>
      </c>
      <c r="C156" s="857"/>
    </row>
    <row r="157" spans="1:3" ht="25.15" customHeight="1">
      <c r="A157" s="559">
        <v>2</v>
      </c>
      <c r="B157" s="856" t="s">
        <v>951</v>
      </c>
      <c r="C157" s="857"/>
    </row>
    <row r="158" spans="1:3">
      <c r="A158" s="559">
        <v>3</v>
      </c>
      <c r="B158" s="856" t="s">
        <v>942</v>
      </c>
      <c r="C158" s="857"/>
    </row>
    <row r="159" spans="1:3">
      <c r="A159" s="551"/>
      <c r="B159" s="858" t="s">
        <v>877</v>
      </c>
      <c r="C159" s="859"/>
    </row>
    <row r="160" spans="1:3" ht="39" customHeight="1">
      <c r="A160" s="559">
        <v>1</v>
      </c>
      <c r="B160" s="860" t="s">
        <v>956</v>
      </c>
      <c r="C160" s="861"/>
    </row>
    <row r="161" spans="1:3" ht="22.5">
      <c r="A161" s="559">
        <v>3</v>
      </c>
      <c r="B161" s="553" t="s">
        <v>682</v>
      </c>
      <c r="C161" s="561" t="s">
        <v>878</v>
      </c>
    </row>
    <row r="162" spans="1:3" ht="22.5">
      <c r="A162" s="559">
        <v>4</v>
      </c>
      <c r="B162" s="553" t="s">
        <v>683</v>
      </c>
      <c r="C162" s="561" t="s">
        <v>879</v>
      </c>
    </row>
    <row r="163" spans="1:3" ht="33.75">
      <c r="A163" s="559">
        <v>5</v>
      </c>
      <c r="B163" s="553" t="s">
        <v>684</v>
      </c>
      <c r="C163" s="561" t="s">
        <v>880</v>
      </c>
    </row>
    <row r="164" spans="1:3">
      <c r="A164" s="559">
        <v>6</v>
      </c>
      <c r="B164" s="553" t="s">
        <v>685</v>
      </c>
      <c r="C164" s="553" t="s">
        <v>881</v>
      </c>
    </row>
    <row r="165" spans="1:3">
      <c r="A165" s="551"/>
      <c r="B165" s="858" t="s">
        <v>882</v>
      </c>
      <c r="C165" s="859"/>
    </row>
    <row r="166" spans="1:3" ht="45">
      <c r="A166" s="559"/>
      <c r="B166" s="553" t="s">
        <v>883</v>
      </c>
      <c r="C166" s="562" t="s">
        <v>1008</v>
      </c>
    </row>
    <row r="167" spans="1:3">
      <c r="A167" s="559"/>
      <c r="B167" s="553" t="s">
        <v>684</v>
      </c>
      <c r="C167" s="561" t="s">
        <v>884</v>
      </c>
    </row>
    <row r="168" spans="1:3">
      <c r="A168" s="551"/>
      <c r="B168" s="858" t="s">
        <v>885</v>
      </c>
      <c r="C168" s="859"/>
    </row>
    <row r="169" spans="1:3" ht="26.65" customHeight="1">
      <c r="A169" s="551"/>
      <c r="B169" s="812" t="s">
        <v>1009</v>
      </c>
      <c r="C169" s="813"/>
    </row>
    <row r="170" spans="1:3">
      <c r="A170" s="551" t="s">
        <v>886</v>
      </c>
      <c r="B170" s="563" t="s">
        <v>742</v>
      </c>
      <c r="C170" s="564" t="s">
        <v>887</v>
      </c>
    </row>
    <row r="171" spans="1:3">
      <c r="A171" s="551" t="s">
        <v>536</v>
      </c>
      <c r="B171" s="565" t="s">
        <v>743</v>
      </c>
      <c r="C171" s="561" t="s">
        <v>888</v>
      </c>
    </row>
    <row r="172" spans="1:3" ht="22.5">
      <c r="A172" s="551" t="s">
        <v>543</v>
      </c>
      <c r="B172" s="564" t="s">
        <v>744</v>
      </c>
      <c r="C172" s="561" t="s">
        <v>889</v>
      </c>
    </row>
    <row r="173" spans="1:3">
      <c r="A173" s="551" t="s">
        <v>890</v>
      </c>
      <c r="B173" s="565" t="s">
        <v>745</v>
      </c>
      <c r="C173" s="565" t="s">
        <v>891</v>
      </c>
    </row>
    <row r="174" spans="1:3" ht="22.5">
      <c r="A174" s="551" t="s">
        <v>892</v>
      </c>
      <c r="B174" s="566" t="s">
        <v>746</v>
      </c>
      <c r="C174" s="566" t="s">
        <v>893</v>
      </c>
    </row>
    <row r="175" spans="1:3" ht="22.5">
      <c r="A175" s="551" t="s">
        <v>544</v>
      </c>
      <c r="B175" s="566" t="s">
        <v>747</v>
      </c>
      <c r="C175" s="566" t="s">
        <v>894</v>
      </c>
    </row>
    <row r="176" spans="1:3" ht="22.5">
      <c r="A176" s="551" t="s">
        <v>895</v>
      </c>
      <c r="B176" s="566" t="s">
        <v>748</v>
      </c>
      <c r="C176" s="566" t="s">
        <v>896</v>
      </c>
    </row>
    <row r="177" spans="1:3" ht="22.5">
      <c r="A177" s="551" t="s">
        <v>897</v>
      </c>
      <c r="B177" s="566" t="s">
        <v>749</v>
      </c>
      <c r="C177" s="566" t="s">
        <v>899</v>
      </c>
    </row>
    <row r="178" spans="1:3" ht="22.5">
      <c r="A178" s="551" t="s">
        <v>898</v>
      </c>
      <c r="B178" s="566" t="s">
        <v>750</v>
      </c>
      <c r="C178" s="566" t="s">
        <v>901</v>
      </c>
    </row>
    <row r="179" spans="1:3" ht="22.5">
      <c r="A179" s="551" t="s">
        <v>900</v>
      </c>
      <c r="B179" s="566" t="s">
        <v>751</v>
      </c>
      <c r="C179" s="567" t="s">
        <v>903</v>
      </c>
    </row>
    <row r="180" spans="1:3" ht="22.5">
      <c r="A180" s="551" t="s">
        <v>902</v>
      </c>
      <c r="B180" s="584" t="s">
        <v>752</v>
      </c>
      <c r="C180" s="567" t="s">
        <v>905</v>
      </c>
    </row>
    <row r="181" spans="1:3" ht="22.5">
      <c r="A181" s="551" t="s">
        <v>904</v>
      </c>
      <c r="B181" s="566" t="s">
        <v>753</v>
      </c>
      <c r="C181" s="568" t="s">
        <v>907</v>
      </c>
    </row>
    <row r="182" spans="1:3">
      <c r="A182" s="593" t="s">
        <v>906</v>
      </c>
      <c r="B182" s="569" t="s">
        <v>754</v>
      </c>
      <c r="C182" s="564" t="s">
        <v>908</v>
      </c>
    </row>
    <row r="183" spans="1:3" ht="22.5">
      <c r="A183" s="551"/>
      <c r="B183" s="570" t="s">
        <v>909</v>
      </c>
      <c r="C183" s="554" t="s">
        <v>910</v>
      </c>
    </row>
    <row r="184" spans="1:3" ht="22.5">
      <c r="A184" s="551"/>
      <c r="B184" s="570" t="s">
        <v>911</v>
      </c>
      <c r="C184" s="554" t="s">
        <v>912</v>
      </c>
    </row>
    <row r="185" spans="1:3" ht="22.5">
      <c r="A185" s="551"/>
      <c r="B185" s="570" t="s">
        <v>913</v>
      </c>
      <c r="C185" s="554" t="s">
        <v>914</v>
      </c>
    </row>
    <row r="186" spans="1:3">
      <c r="A186" s="551"/>
      <c r="B186" s="858" t="s">
        <v>915</v>
      </c>
      <c r="C186" s="859"/>
    </row>
    <row r="187" spans="1:3" ht="49.9" customHeight="1">
      <c r="A187" s="551"/>
      <c r="B187" s="856" t="s">
        <v>957</v>
      </c>
      <c r="C187" s="857"/>
    </row>
    <row r="188" spans="1:3">
      <c r="A188" s="559">
        <v>1</v>
      </c>
      <c r="B188" s="558" t="s">
        <v>774</v>
      </c>
      <c r="C188" s="558" t="s">
        <v>774</v>
      </c>
    </row>
    <row r="189" spans="1:3" ht="33.75">
      <c r="A189" s="559">
        <v>2</v>
      </c>
      <c r="B189" s="558" t="s">
        <v>916</v>
      </c>
      <c r="C189" s="558" t="s">
        <v>917</v>
      </c>
    </row>
    <row r="190" spans="1:3">
      <c r="A190" s="559">
        <v>3</v>
      </c>
      <c r="B190" s="558" t="s">
        <v>776</v>
      </c>
      <c r="C190" s="558" t="s">
        <v>918</v>
      </c>
    </row>
    <row r="191" spans="1:3" ht="22.5">
      <c r="A191" s="559">
        <v>4</v>
      </c>
      <c r="B191" s="558" t="s">
        <v>777</v>
      </c>
      <c r="C191" s="558" t="s">
        <v>919</v>
      </c>
    </row>
    <row r="192" spans="1:3" ht="22.5">
      <c r="A192" s="559">
        <v>5</v>
      </c>
      <c r="B192" s="558" t="s">
        <v>778</v>
      </c>
      <c r="C192" s="558" t="s">
        <v>958</v>
      </c>
    </row>
    <row r="193" spans="1:4" ht="45">
      <c r="A193" s="559">
        <v>6</v>
      </c>
      <c r="B193" s="558" t="s">
        <v>779</v>
      </c>
      <c r="C193" s="558" t="s">
        <v>920</v>
      </c>
    </row>
    <row r="194" spans="1:4">
      <c r="A194" s="551"/>
      <c r="B194" s="858" t="s">
        <v>921</v>
      </c>
      <c r="C194" s="859"/>
    </row>
    <row r="195" spans="1:4" ht="25.9" customHeight="1">
      <c r="A195" s="551"/>
      <c r="B195" s="868" t="s">
        <v>944</v>
      </c>
      <c r="C195" s="870"/>
    </row>
    <row r="196" spans="1:4" ht="22.5">
      <c r="A196" s="551">
        <v>1.1000000000000001</v>
      </c>
      <c r="B196" s="571" t="s">
        <v>789</v>
      </c>
      <c r="C196" s="585" t="s">
        <v>922</v>
      </c>
      <c r="D196" s="586"/>
    </row>
    <row r="197" spans="1:4" ht="12.75">
      <c r="A197" s="551" t="s">
        <v>251</v>
      </c>
      <c r="B197" s="572" t="s">
        <v>790</v>
      </c>
      <c r="C197" s="585" t="s">
        <v>923</v>
      </c>
      <c r="D197" s="587"/>
    </row>
    <row r="198" spans="1:4" ht="12.75">
      <c r="A198" s="551" t="s">
        <v>791</v>
      </c>
      <c r="B198" s="573" t="s">
        <v>792</v>
      </c>
      <c r="C198" s="821" t="s">
        <v>945</v>
      </c>
      <c r="D198" s="588"/>
    </row>
    <row r="199" spans="1:4" ht="12.75">
      <c r="A199" s="551" t="s">
        <v>793</v>
      </c>
      <c r="B199" s="573" t="s">
        <v>794</v>
      </c>
      <c r="C199" s="821"/>
      <c r="D199" s="588"/>
    </row>
    <row r="200" spans="1:4" ht="12.75">
      <c r="A200" s="551" t="s">
        <v>795</v>
      </c>
      <c r="B200" s="573" t="s">
        <v>796</v>
      </c>
      <c r="C200" s="821"/>
      <c r="D200" s="588"/>
    </row>
    <row r="201" spans="1:4" ht="12.75">
      <c r="A201" s="551" t="s">
        <v>797</v>
      </c>
      <c r="B201" s="573" t="s">
        <v>798</v>
      </c>
      <c r="C201" s="821"/>
      <c r="D201" s="588"/>
    </row>
    <row r="202" spans="1:4" ht="22.5">
      <c r="A202" s="551">
        <v>1.2</v>
      </c>
      <c r="B202" s="574" t="s">
        <v>799</v>
      </c>
      <c r="C202" s="575" t="s">
        <v>924</v>
      </c>
      <c r="D202" s="589"/>
    </row>
    <row r="203" spans="1:4" ht="22.5">
      <c r="A203" s="551" t="s">
        <v>801</v>
      </c>
      <c r="B203" s="576" t="s">
        <v>802</v>
      </c>
      <c r="C203" s="577" t="s">
        <v>925</v>
      </c>
      <c r="D203" s="590"/>
    </row>
    <row r="204" spans="1:4" ht="23.25">
      <c r="A204" s="551" t="s">
        <v>803</v>
      </c>
      <c r="B204" s="578" t="s">
        <v>804</v>
      </c>
      <c r="C204" s="577" t="s">
        <v>926</v>
      </c>
      <c r="D204" s="591"/>
    </row>
    <row r="205" spans="1:4" ht="12.75">
      <c r="A205" s="551" t="s">
        <v>805</v>
      </c>
      <c r="B205" s="579" t="s">
        <v>806</v>
      </c>
      <c r="C205" s="575" t="s">
        <v>927</v>
      </c>
      <c r="D205" s="590"/>
    </row>
    <row r="206" spans="1:4" ht="18" customHeight="1">
      <c r="A206" s="551" t="s">
        <v>807</v>
      </c>
      <c r="B206" s="582" t="s">
        <v>808</v>
      </c>
      <c r="C206" s="575" t="s">
        <v>928</v>
      </c>
      <c r="D206" s="591"/>
    </row>
    <row r="207" spans="1:4" ht="22.5">
      <c r="A207" s="551">
        <v>1.4</v>
      </c>
      <c r="B207" s="576" t="s">
        <v>940</v>
      </c>
      <c r="C207" s="580" t="s">
        <v>929</v>
      </c>
      <c r="D207" s="592"/>
    </row>
    <row r="208" spans="1:4" ht="12.75">
      <c r="A208" s="551">
        <v>1.5</v>
      </c>
      <c r="B208" s="576" t="s">
        <v>941</v>
      </c>
      <c r="C208" s="580" t="s">
        <v>929</v>
      </c>
      <c r="D208" s="592"/>
    </row>
    <row r="209" spans="1:3">
      <c r="A209" s="551"/>
      <c r="B209" s="849" t="s">
        <v>930</v>
      </c>
      <c r="C209" s="849"/>
    </row>
    <row r="210" spans="1:3" ht="24.4" customHeight="1">
      <c r="A210" s="551"/>
      <c r="B210" s="868" t="s">
        <v>931</v>
      </c>
      <c r="C210" s="868"/>
    </row>
    <row r="211" spans="1:3" ht="22.5">
      <c r="A211" s="559"/>
      <c r="B211" s="553" t="s">
        <v>682</v>
      </c>
      <c r="C211" s="561" t="s">
        <v>878</v>
      </c>
    </row>
    <row r="212" spans="1:3" ht="22.5">
      <c r="A212" s="559"/>
      <c r="B212" s="553" t="s">
        <v>683</v>
      </c>
      <c r="C212" s="561" t="s">
        <v>879</v>
      </c>
    </row>
    <row r="213" spans="1:3" ht="22.5">
      <c r="A213" s="551"/>
      <c r="B213" s="553" t="s">
        <v>684</v>
      </c>
      <c r="C213" s="561" t="s">
        <v>932</v>
      </c>
    </row>
    <row r="214" spans="1:3">
      <c r="A214" s="551"/>
      <c r="B214" s="849" t="s">
        <v>933</v>
      </c>
      <c r="C214" s="849"/>
    </row>
    <row r="215" spans="1:3" ht="39.4" customHeight="1">
      <c r="A215" s="559"/>
      <c r="B215" s="869" t="s">
        <v>946</v>
      </c>
      <c r="C215" s="869"/>
    </row>
    <row r="216" spans="1:3">
      <c r="B216" s="849" t="s">
        <v>987</v>
      </c>
      <c r="C216" s="849"/>
    </row>
    <row r="217" spans="1:3" ht="25.5">
      <c r="A217" s="610">
        <v>1</v>
      </c>
      <c r="B217" s="606" t="s">
        <v>963</v>
      </c>
      <c r="C217" s="607" t="s">
        <v>975</v>
      </c>
    </row>
    <row r="218" spans="1:3" ht="12.75">
      <c r="A218" s="610">
        <v>2</v>
      </c>
      <c r="B218" s="606" t="s">
        <v>964</v>
      </c>
      <c r="C218" s="607" t="s">
        <v>976</v>
      </c>
    </row>
    <row r="219" spans="1:3" ht="25.5">
      <c r="A219" s="610">
        <v>3</v>
      </c>
      <c r="B219" s="606" t="s">
        <v>965</v>
      </c>
      <c r="C219" s="606" t="s">
        <v>977</v>
      </c>
    </row>
    <row r="220" spans="1:3" ht="12.75">
      <c r="A220" s="610">
        <v>4</v>
      </c>
      <c r="B220" s="606" t="s">
        <v>966</v>
      </c>
      <c r="C220" s="606" t="s">
        <v>978</v>
      </c>
    </row>
    <row r="221" spans="1:3" ht="25.5">
      <c r="A221" s="610">
        <v>5</v>
      </c>
      <c r="B221" s="606" t="s">
        <v>967</v>
      </c>
      <c r="C221" s="606" t="s">
        <v>979</v>
      </c>
    </row>
    <row r="222" spans="1:3" ht="12.75">
      <c r="A222" s="610">
        <v>6</v>
      </c>
      <c r="B222" s="606" t="s">
        <v>968</v>
      </c>
      <c r="C222" s="606" t="s">
        <v>980</v>
      </c>
    </row>
    <row r="223" spans="1:3" ht="25.5">
      <c r="A223" s="610">
        <v>7</v>
      </c>
      <c r="B223" s="606" t="s">
        <v>969</v>
      </c>
      <c r="C223" s="606" t="s">
        <v>981</v>
      </c>
    </row>
    <row r="224" spans="1:3" ht="12.75">
      <c r="A224" s="610">
        <v>7.1</v>
      </c>
      <c r="B224" s="608" t="s">
        <v>970</v>
      </c>
      <c r="C224" s="606" t="s">
        <v>982</v>
      </c>
    </row>
    <row r="225" spans="1:3" ht="25.5">
      <c r="A225" s="610">
        <v>7.2</v>
      </c>
      <c r="B225" s="608" t="s">
        <v>971</v>
      </c>
      <c r="C225" s="606" t="s">
        <v>983</v>
      </c>
    </row>
    <row r="226" spans="1:3" ht="12.75">
      <c r="A226" s="610">
        <v>7.3</v>
      </c>
      <c r="B226" s="609" t="s">
        <v>972</v>
      </c>
      <c r="C226" s="606" t="s">
        <v>984</v>
      </c>
    </row>
    <row r="227" spans="1:3" ht="12.75">
      <c r="A227" s="610">
        <v>8</v>
      </c>
      <c r="B227" s="606" t="s">
        <v>973</v>
      </c>
      <c r="C227" s="607" t="s">
        <v>985</v>
      </c>
    </row>
    <row r="228" spans="1:3" ht="12.75">
      <c r="A228" s="610">
        <v>9</v>
      </c>
      <c r="B228" s="606" t="s">
        <v>974</v>
      </c>
      <c r="C228" s="607" t="s">
        <v>986</v>
      </c>
    </row>
    <row r="229" spans="1:3" ht="25.5">
      <c r="A229" s="610">
        <v>10.1</v>
      </c>
      <c r="B229" s="621" t="s">
        <v>1004</v>
      </c>
      <c r="C229" s="607" t="s">
        <v>1005</v>
      </c>
    </row>
    <row r="230" spans="1:3" ht="12.75">
      <c r="A230" s="865"/>
      <c r="B230" s="618" t="s">
        <v>784</v>
      </c>
      <c r="C230" s="607" t="s">
        <v>1002</v>
      </c>
    </row>
    <row r="231" spans="1:3" ht="25.5">
      <c r="A231" s="866"/>
      <c r="B231" s="618" t="s">
        <v>1000</v>
      </c>
      <c r="C231" s="607" t="s">
        <v>1001</v>
      </c>
    </row>
    <row r="232" spans="1:3" ht="12.75">
      <c r="A232" s="866"/>
      <c r="B232" s="618" t="s">
        <v>988</v>
      </c>
      <c r="C232" s="607" t="s">
        <v>990</v>
      </c>
    </row>
    <row r="233" spans="1:3" ht="24">
      <c r="A233" s="866"/>
      <c r="B233" s="618" t="s">
        <v>995</v>
      </c>
      <c r="C233" s="619" t="s">
        <v>996</v>
      </c>
    </row>
    <row r="234" spans="1:3" ht="40.5" customHeight="1">
      <c r="A234" s="866"/>
      <c r="B234" s="618" t="s">
        <v>994</v>
      </c>
      <c r="C234" s="607" t="s">
        <v>997</v>
      </c>
    </row>
    <row r="235" spans="1:3" ht="24" customHeight="1">
      <c r="A235" s="866"/>
      <c r="B235" s="618" t="s">
        <v>999</v>
      </c>
      <c r="C235" s="607" t="s">
        <v>1003</v>
      </c>
    </row>
    <row r="236" spans="1:3" ht="25.5">
      <c r="A236" s="867"/>
      <c r="B236" s="618" t="s">
        <v>989</v>
      </c>
      <c r="C236" s="607" t="s">
        <v>991</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61" activePane="bottomRight" state="frozen"/>
      <selection pane="topRight" activeCell="B1" sqref="B1"/>
      <selection pane="bottomLeft" activeCell="A6" sqref="A6"/>
      <selection pane="bottomRight" activeCell="D61" sqref="D61"/>
    </sheetView>
  </sheetViews>
  <sheetFormatPr defaultColWidth="9.28515625" defaultRowHeight="15"/>
  <cols>
    <col min="1" max="1" width="9.5703125" style="2" bestFit="1" customWidth="1"/>
    <col min="2" max="2" width="89.28515625" style="2" customWidth="1"/>
    <col min="3" max="8" width="12.7109375" style="2" customWidth="1"/>
    <col min="9" max="9" width="8.7109375" customWidth="1"/>
    <col min="10" max="16384" width="9.28515625" style="13"/>
  </cols>
  <sheetData>
    <row r="1" spans="1:8" ht="15.75">
      <c r="A1" s="18" t="s">
        <v>188</v>
      </c>
      <c r="B1" s="17" t="str">
        <f>Info!C2</f>
        <v>სს "ხალიკ ბანკი საქართველო"</v>
      </c>
      <c r="C1" s="17"/>
    </row>
    <row r="2" spans="1:8" ht="15.75">
      <c r="A2" s="18" t="s">
        <v>189</v>
      </c>
      <c r="B2" s="442">
        <f>'1. key ratios'!B2</f>
        <v>44926</v>
      </c>
      <c r="C2" s="30"/>
      <c r="D2" s="19"/>
      <c r="E2" s="19"/>
      <c r="F2" s="19"/>
      <c r="G2" s="19"/>
      <c r="H2" s="19"/>
    </row>
    <row r="3" spans="1:8" ht="15.75">
      <c r="A3" s="18"/>
      <c r="B3" s="17"/>
      <c r="C3" s="30"/>
      <c r="D3" s="19"/>
      <c r="E3" s="19"/>
      <c r="F3" s="19"/>
      <c r="G3" s="19"/>
      <c r="H3" s="19"/>
    </row>
    <row r="4" spans="1:8" ht="16.5" thickBot="1">
      <c r="A4" s="48" t="s">
        <v>406</v>
      </c>
      <c r="B4" s="31" t="s">
        <v>222</v>
      </c>
      <c r="C4" s="34"/>
      <c r="D4" s="34"/>
      <c r="E4" s="34"/>
      <c r="F4" s="48"/>
      <c r="G4" s="48"/>
      <c r="H4" s="49" t="s">
        <v>93</v>
      </c>
    </row>
    <row r="5" spans="1:8" ht="15.75">
      <c r="A5" s="124"/>
      <c r="B5" s="125"/>
      <c r="C5" s="704" t="s">
        <v>194</v>
      </c>
      <c r="D5" s="705"/>
      <c r="E5" s="706"/>
      <c r="F5" s="704" t="s">
        <v>195</v>
      </c>
      <c r="G5" s="705"/>
      <c r="H5" s="707"/>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46">
        <v>5054302</v>
      </c>
      <c r="D8" s="246">
        <v>-182541</v>
      </c>
      <c r="E8" s="240">
        <f>C8+D8</f>
        <v>4871761</v>
      </c>
      <c r="F8" s="246">
        <v>2948633</v>
      </c>
      <c r="G8" s="246">
        <v>-370918</v>
      </c>
      <c r="H8" s="247">
        <f>F8+G8</f>
        <v>2577715</v>
      </c>
    </row>
    <row r="9" spans="1:8" ht="15.75">
      <c r="A9" s="128">
        <v>2</v>
      </c>
      <c r="B9" s="55" t="s">
        <v>98</v>
      </c>
      <c r="C9" s="248">
        <f>SUM(C10:C18)</f>
        <v>26032629.879999999</v>
      </c>
      <c r="D9" s="248">
        <f>SUM(D10:D18)</f>
        <v>29317308.119999997</v>
      </c>
      <c r="E9" s="240">
        <f t="shared" ref="E9:E67" si="0">C9+D9</f>
        <v>55349938</v>
      </c>
      <c r="F9" s="248">
        <f>SUM(F10:F18)</f>
        <v>19579288.630000006</v>
      </c>
      <c r="G9" s="248">
        <f>SUM(G10:G18)</f>
        <v>27516729.369999994</v>
      </c>
      <c r="H9" s="247">
        <f t="shared" ref="H9:H67" si="1">F9+G9</f>
        <v>47096018</v>
      </c>
    </row>
    <row r="10" spans="1:8" ht="15.75">
      <c r="A10" s="128">
        <v>2.1</v>
      </c>
      <c r="B10" s="56" t="s">
        <v>99</v>
      </c>
      <c r="C10" s="246">
        <v>0</v>
      </c>
      <c r="D10" s="246">
        <v>0</v>
      </c>
      <c r="E10" s="240">
        <f t="shared" si="0"/>
        <v>0</v>
      </c>
      <c r="F10" s="246">
        <v>0</v>
      </c>
      <c r="G10" s="246">
        <v>0</v>
      </c>
      <c r="H10" s="247">
        <f t="shared" si="1"/>
        <v>0</v>
      </c>
    </row>
    <row r="11" spans="1:8" ht="15.75">
      <c r="A11" s="128">
        <v>2.2000000000000002</v>
      </c>
      <c r="B11" s="56" t="s">
        <v>100</v>
      </c>
      <c r="C11" s="246" vm="13">
        <v>10619340.979999995</v>
      </c>
      <c r="D11" s="246" vm="13">
        <v>13784979.01</v>
      </c>
      <c r="E11" s="240">
        <f t="shared" si="0"/>
        <v>24404319.989999995</v>
      </c>
      <c r="F11" s="246">
        <v>7358161.4599999934</v>
      </c>
      <c r="G11" s="246" vm="5">
        <v>13955485.449999996</v>
      </c>
      <c r="H11" s="247">
        <f t="shared" si="1"/>
        <v>21313646.909999989</v>
      </c>
    </row>
    <row r="12" spans="1:8" ht="15.75">
      <c r="A12" s="128">
        <v>2.2999999999999998</v>
      </c>
      <c r="B12" s="56" t="s">
        <v>101</v>
      </c>
      <c r="C12" s="246">
        <v>0</v>
      </c>
      <c r="D12" s="246" vm="12">
        <v>310972.24000000005</v>
      </c>
      <c r="E12" s="240">
        <f t="shared" si="0"/>
        <v>310972.24000000005</v>
      </c>
      <c r="F12" s="246">
        <v>0</v>
      </c>
      <c r="G12" s="246" vm="1">
        <v>387142.02999999997</v>
      </c>
      <c r="H12" s="247">
        <f t="shared" si="1"/>
        <v>387142.02999999997</v>
      </c>
    </row>
    <row r="13" spans="1:8" ht="15.75">
      <c r="A13" s="128">
        <v>2.4</v>
      </c>
      <c r="B13" s="56" t="s">
        <v>102</v>
      </c>
      <c r="C13" s="246" vm="8">
        <v>461420.83999999997</v>
      </c>
      <c r="D13" s="246" vm="6">
        <v>603422.89</v>
      </c>
      <c r="E13" s="240">
        <f t="shared" si="0"/>
        <v>1064843.73</v>
      </c>
      <c r="F13" s="246" vm="7">
        <v>243825.36</v>
      </c>
      <c r="G13" s="246" vm="5">
        <v>792167.87</v>
      </c>
      <c r="H13" s="247">
        <f t="shared" si="1"/>
        <v>1035993.23</v>
      </c>
    </row>
    <row r="14" spans="1:8" ht="15.75">
      <c r="A14" s="128">
        <v>2.5</v>
      </c>
      <c r="B14" s="56" t="s">
        <v>103</v>
      </c>
      <c r="C14" s="246" vm="10">
        <v>206731</v>
      </c>
      <c r="D14" s="246" vm="13">
        <v>4634795.1600000011</v>
      </c>
      <c r="E14" s="240">
        <f t="shared" si="0"/>
        <v>4841526.1600000011</v>
      </c>
      <c r="F14" s="246" vm="7">
        <v>499926.08</v>
      </c>
      <c r="G14" s="246" vm="12">
        <v>4114128.7599999988</v>
      </c>
      <c r="H14" s="247">
        <f t="shared" si="1"/>
        <v>4614054.8399999989</v>
      </c>
    </row>
    <row r="15" spans="1:8" ht="15.75">
      <c r="A15" s="128">
        <v>2.6</v>
      </c>
      <c r="B15" s="56" t="s">
        <v>104</v>
      </c>
      <c r="C15" s="246" vm="9">
        <v>156715.57</v>
      </c>
      <c r="D15" s="246" vm="9">
        <v>38296.86</v>
      </c>
      <c r="E15" s="240">
        <f t="shared" si="0"/>
        <v>195012.43</v>
      </c>
      <c r="F15" s="246" vm="2">
        <v>97684.459999999992</v>
      </c>
      <c r="G15" s="246" vm="6">
        <v>154.44999999999999</v>
      </c>
      <c r="H15" s="247">
        <f t="shared" si="1"/>
        <v>97838.909999999989</v>
      </c>
    </row>
    <row r="16" spans="1:8" ht="15.75">
      <c r="A16" s="128">
        <v>2.7</v>
      </c>
      <c r="B16" s="56" t="s">
        <v>105</v>
      </c>
      <c r="C16" s="246" vm="6">
        <v>43562.349999999991</v>
      </c>
      <c r="D16" s="246" vm="11">
        <v>8345.630000000001</v>
      </c>
      <c r="E16" s="240">
        <f t="shared" si="0"/>
        <v>51907.979999999996</v>
      </c>
      <c r="F16" s="246" vm="17">
        <v>13933.130000000001</v>
      </c>
      <c r="G16" s="246" vm="8">
        <v>9060.5499999999993</v>
      </c>
      <c r="H16" s="247">
        <f t="shared" si="1"/>
        <v>22993.68</v>
      </c>
    </row>
    <row r="17" spans="1:8" ht="15.75">
      <c r="A17" s="128">
        <v>2.8</v>
      </c>
      <c r="B17" s="56" t="s">
        <v>106</v>
      </c>
      <c r="C17" s="246">
        <v>13050979</v>
      </c>
      <c r="D17" s="246">
        <v>9207811</v>
      </c>
      <c r="E17" s="240">
        <f t="shared" si="0"/>
        <v>22258790</v>
      </c>
      <c r="F17" s="246">
        <v>9986984</v>
      </c>
      <c r="G17" s="246">
        <v>7689126</v>
      </c>
      <c r="H17" s="247">
        <f t="shared" si="1"/>
        <v>17676110</v>
      </c>
    </row>
    <row r="18" spans="1:8" ht="15.75">
      <c r="A18" s="128">
        <v>2.9</v>
      </c>
      <c r="B18" s="56" t="s">
        <v>107</v>
      </c>
      <c r="C18" s="246">
        <v>1493880.1400000027</v>
      </c>
      <c r="D18" s="246">
        <v>728685.33000000007</v>
      </c>
      <c r="E18" s="240">
        <f t="shared" si="0"/>
        <v>2222565.4700000025</v>
      </c>
      <c r="F18" s="246">
        <v>1378774.1400000106</v>
      </c>
      <c r="G18" s="246" vm="8">
        <v>569464.26000000013</v>
      </c>
      <c r="H18" s="247">
        <f t="shared" si="1"/>
        <v>1948238.4000000106</v>
      </c>
    </row>
    <row r="19" spans="1:8" ht="15.75">
      <c r="A19" s="128">
        <v>3</v>
      </c>
      <c r="B19" s="55" t="s">
        <v>108</v>
      </c>
      <c r="C19" s="246">
        <v>1116121</v>
      </c>
      <c r="D19" s="246">
        <v>1449632</v>
      </c>
      <c r="E19" s="240">
        <f t="shared" si="0"/>
        <v>2565753</v>
      </c>
      <c r="F19" s="246">
        <v>478378</v>
      </c>
      <c r="G19" s="246">
        <v>1482150</v>
      </c>
      <c r="H19" s="247">
        <f t="shared" si="1"/>
        <v>1960528</v>
      </c>
    </row>
    <row r="20" spans="1:8" ht="15.75">
      <c r="A20" s="128">
        <v>4</v>
      </c>
      <c r="B20" s="55" t="s">
        <v>109</v>
      </c>
      <c r="C20" s="246">
        <v>1762900</v>
      </c>
      <c r="D20" s="246">
        <v>0</v>
      </c>
      <c r="E20" s="240">
        <f t="shared" si="0"/>
        <v>1762900</v>
      </c>
      <c r="F20" s="246">
        <v>1762900</v>
      </c>
      <c r="G20" s="246">
        <v>0</v>
      </c>
      <c r="H20" s="247">
        <f t="shared" si="1"/>
        <v>1762900</v>
      </c>
    </row>
    <row r="21" spans="1:8" ht="15.75">
      <c r="A21" s="128">
        <v>5</v>
      </c>
      <c r="B21" s="55" t="s">
        <v>110</v>
      </c>
      <c r="C21" s="246">
        <v>287256.86</v>
      </c>
      <c r="D21" s="246">
        <v>173109.65</v>
      </c>
      <c r="E21" s="240">
        <f t="shared" si="0"/>
        <v>460366.51</v>
      </c>
      <c r="F21" s="246">
        <v>234028.42</v>
      </c>
      <c r="G21" s="246">
        <v>185821.3</v>
      </c>
      <c r="H21" s="247">
        <f>F21+G21</f>
        <v>419849.72</v>
      </c>
    </row>
    <row r="22" spans="1:8" ht="15.75">
      <c r="A22" s="128">
        <v>6</v>
      </c>
      <c r="B22" s="57" t="s">
        <v>111</v>
      </c>
      <c r="C22" s="248">
        <f>C8+C9+C19+C20+C21</f>
        <v>34253209.739999995</v>
      </c>
      <c r="D22" s="248">
        <f>D8+D9+D19+D20+D21</f>
        <v>30757508.769999996</v>
      </c>
      <c r="E22" s="240">
        <f>C22+D22</f>
        <v>65010718.50999999</v>
      </c>
      <c r="F22" s="248">
        <f>F8+F9+F19+F20+F21</f>
        <v>25003228.050000008</v>
      </c>
      <c r="G22" s="248">
        <f>G8+G9+G19+G20+G21</f>
        <v>28813782.669999994</v>
      </c>
      <c r="H22" s="247">
        <f>F22+G22</f>
        <v>53817010.719999999</v>
      </c>
    </row>
    <row r="23" spans="1:8" ht="15.75">
      <c r="A23" s="128"/>
      <c r="B23" s="53" t="s">
        <v>90</v>
      </c>
      <c r="C23" s="246">
        <v>0</v>
      </c>
      <c r="D23" s="246">
        <v>0</v>
      </c>
      <c r="E23" s="239"/>
      <c r="F23" s="246">
        <v>0</v>
      </c>
      <c r="G23" s="246">
        <v>0</v>
      </c>
      <c r="H23" s="249"/>
    </row>
    <row r="24" spans="1:8" ht="15.75">
      <c r="A24" s="128">
        <v>7</v>
      </c>
      <c r="B24" s="55" t="s">
        <v>112</v>
      </c>
      <c r="C24" s="246">
        <v>10309235.029999999</v>
      </c>
      <c r="D24" s="246">
        <v>1255041.79</v>
      </c>
      <c r="E24" s="240">
        <f t="shared" si="0"/>
        <v>11564276.82</v>
      </c>
      <c r="F24" s="246">
        <v>6611804.6100000003</v>
      </c>
      <c r="G24" s="246">
        <v>1186881.6599999999</v>
      </c>
      <c r="H24" s="247">
        <f t="shared" si="1"/>
        <v>7798686.2700000005</v>
      </c>
    </row>
    <row r="25" spans="1:8" ht="15.75">
      <c r="A25" s="128">
        <v>8</v>
      </c>
      <c r="B25" s="55" t="s">
        <v>113</v>
      </c>
      <c r="C25" s="246">
        <v>5211916.97</v>
      </c>
      <c r="D25" s="246">
        <v>1389978.21</v>
      </c>
      <c r="E25" s="240">
        <f t="shared" si="0"/>
        <v>6601895.1799999997</v>
      </c>
      <c r="F25" s="246">
        <v>2853568.39</v>
      </c>
      <c r="G25" s="246">
        <v>1216666.3400000001</v>
      </c>
      <c r="H25" s="247">
        <f t="shared" si="1"/>
        <v>4070234.7300000004</v>
      </c>
    </row>
    <row r="26" spans="1:8" ht="15.75">
      <c r="A26" s="128">
        <v>9</v>
      </c>
      <c r="B26" s="55" t="s">
        <v>114</v>
      </c>
      <c r="C26" s="246">
        <v>6381</v>
      </c>
      <c r="D26" s="246">
        <v>3354996</v>
      </c>
      <c r="E26" s="240">
        <f t="shared" si="0"/>
        <v>3361377</v>
      </c>
      <c r="F26" s="246">
        <v>82110</v>
      </c>
      <c r="G26" s="246">
        <v>2330709</v>
      </c>
      <c r="H26" s="247">
        <f t="shared" si="1"/>
        <v>2412819</v>
      </c>
    </row>
    <row r="27" spans="1:8" ht="15.75">
      <c r="A27" s="128">
        <v>10</v>
      </c>
      <c r="B27" s="55" t="s">
        <v>115</v>
      </c>
      <c r="C27" s="246">
        <v>561493</v>
      </c>
      <c r="D27" s="246">
        <v>306101</v>
      </c>
      <c r="E27" s="240">
        <f t="shared" si="0"/>
        <v>867594</v>
      </c>
      <c r="F27" s="246">
        <v>561493</v>
      </c>
      <c r="G27" s="246">
        <v>0</v>
      </c>
      <c r="H27" s="247">
        <f t="shared" si="1"/>
        <v>561493</v>
      </c>
    </row>
    <row r="28" spans="1:8" ht="15.75">
      <c r="A28" s="128">
        <v>11</v>
      </c>
      <c r="B28" s="55" t="s">
        <v>116</v>
      </c>
      <c r="C28" s="246">
        <v>46553</v>
      </c>
      <c r="D28" s="246">
        <v>7354759</v>
      </c>
      <c r="E28" s="240">
        <f t="shared" si="0"/>
        <v>7401312</v>
      </c>
      <c r="F28" s="246">
        <v>72088</v>
      </c>
      <c r="G28" s="246">
        <v>6679137</v>
      </c>
      <c r="H28" s="247">
        <f t="shared" si="1"/>
        <v>6751225</v>
      </c>
    </row>
    <row r="29" spans="1:8" ht="15.75">
      <c r="A29" s="128">
        <v>12</v>
      </c>
      <c r="B29" s="55" t="s">
        <v>117</v>
      </c>
      <c r="C29" s="246">
        <v>195481</v>
      </c>
      <c r="D29" s="246">
        <v>97637</v>
      </c>
      <c r="E29" s="240">
        <f t="shared" si="0"/>
        <v>293118</v>
      </c>
      <c r="F29" s="246">
        <v>132790</v>
      </c>
      <c r="G29" s="246">
        <v>144559</v>
      </c>
      <c r="H29" s="247">
        <f t="shared" si="1"/>
        <v>277349</v>
      </c>
    </row>
    <row r="30" spans="1:8" ht="15.75">
      <c r="A30" s="128">
        <v>13</v>
      </c>
      <c r="B30" s="58" t="s">
        <v>118</v>
      </c>
      <c r="C30" s="248">
        <f>SUM(C24:C29)</f>
        <v>16331060</v>
      </c>
      <c r="D30" s="248">
        <f>SUM(D24:D29)</f>
        <v>13758513</v>
      </c>
      <c r="E30" s="240">
        <f t="shared" si="0"/>
        <v>30089573</v>
      </c>
      <c r="F30" s="248">
        <f>SUM(F24:F29)</f>
        <v>10313854</v>
      </c>
      <c r="G30" s="248">
        <f>SUM(G24:G29)</f>
        <v>11557953</v>
      </c>
      <c r="H30" s="247">
        <f t="shared" si="1"/>
        <v>21871807</v>
      </c>
    </row>
    <row r="31" spans="1:8" ht="15.75">
      <c r="A31" s="128">
        <v>14</v>
      </c>
      <c r="B31" s="58" t="s">
        <v>119</v>
      </c>
      <c r="C31" s="248">
        <f>C22-C30</f>
        <v>17922149.739999995</v>
      </c>
      <c r="D31" s="248">
        <f>D22-D30</f>
        <v>16998995.769999996</v>
      </c>
      <c r="E31" s="240">
        <f t="shared" si="0"/>
        <v>34921145.50999999</v>
      </c>
      <c r="F31" s="248">
        <f>F22-F30</f>
        <v>14689374.050000008</v>
      </c>
      <c r="G31" s="248">
        <f>G22-G30</f>
        <v>17255829.669999994</v>
      </c>
      <c r="H31" s="247">
        <f t="shared" si="1"/>
        <v>31945203.720000003</v>
      </c>
    </row>
    <row r="32" spans="1:8">
      <c r="A32" s="128"/>
      <c r="B32" s="53"/>
      <c r="C32" s="250"/>
      <c r="D32" s="250"/>
      <c r="E32" s="250"/>
      <c r="F32" s="250"/>
      <c r="G32" s="250"/>
      <c r="H32" s="251"/>
    </row>
    <row r="33" spans="1:8" ht="15.75">
      <c r="A33" s="128"/>
      <c r="B33" s="53" t="s">
        <v>120</v>
      </c>
      <c r="C33" s="246"/>
      <c r="D33" s="246"/>
      <c r="E33" s="239"/>
      <c r="F33" s="246"/>
      <c r="G33" s="246"/>
      <c r="H33" s="249"/>
    </row>
    <row r="34" spans="1:8" ht="15.75">
      <c r="A34" s="128">
        <v>15</v>
      </c>
      <c r="B34" s="52" t="s">
        <v>91</v>
      </c>
      <c r="C34" s="252">
        <f>C35-C36</f>
        <v>994466</v>
      </c>
      <c r="D34" s="252">
        <f>D35-D36</f>
        <v>-289153</v>
      </c>
      <c r="E34" s="240">
        <f t="shared" si="0"/>
        <v>705313</v>
      </c>
      <c r="F34" s="252">
        <f>F35-F36</f>
        <v>1020973</v>
      </c>
      <c r="G34" s="252">
        <f>G35-G36</f>
        <v>-54995</v>
      </c>
      <c r="H34" s="247">
        <f t="shared" si="1"/>
        <v>965978</v>
      </c>
    </row>
    <row r="35" spans="1:8" ht="15.75">
      <c r="A35" s="128">
        <v>15.1</v>
      </c>
      <c r="B35" s="56" t="s">
        <v>121</v>
      </c>
      <c r="C35" s="246">
        <v>1570460</v>
      </c>
      <c r="D35" s="246">
        <v>1821580</v>
      </c>
      <c r="E35" s="240">
        <f t="shared" si="0"/>
        <v>3392040</v>
      </c>
      <c r="F35" s="246">
        <v>1439408</v>
      </c>
      <c r="G35" s="246">
        <v>1944402</v>
      </c>
      <c r="H35" s="247">
        <f t="shared" si="1"/>
        <v>3383810</v>
      </c>
    </row>
    <row r="36" spans="1:8" ht="15.75">
      <c r="A36" s="128">
        <v>15.2</v>
      </c>
      <c r="B36" s="56" t="s">
        <v>122</v>
      </c>
      <c r="C36" s="246">
        <v>575994</v>
      </c>
      <c r="D36" s="246">
        <v>2110733</v>
      </c>
      <c r="E36" s="240">
        <f t="shared" si="0"/>
        <v>2686727</v>
      </c>
      <c r="F36" s="246">
        <v>418435</v>
      </c>
      <c r="G36" s="246">
        <v>1999397</v>
      </c>
      <c r="H36" s="247">
        <f t="shared" si="1"/>
        <v>2417832</v>
      </c>
    </row>
    <row r="37" spans="1:8" ht="15.75">
      <c r="A37" s="128">
        <v>16</v>
      </c>
      <c r="B37" s="55" t="s">
        <v>123</v>
      </c>
      <c r="C37" s="246">
        <v>0</v>
      </c>
      <c r="D37" s="246">
        <v>0</v>
      </c>
      <c r="E37" s="240">
        <f t="shared" si="0"/>
        <v>0</v>
      </c>
      <c r="F37" s="246">
        <v>0</v>
      </c>
      <c r="G37" s="246">
        <v>0</v>
      </c>
      <c r="H37" s="247">
        <f t="shared" si="1"/>
        <v>0</v>
      </c>
    </row>
    <row r="38" spans="1:8" ht="15.75">
      <c r="A38" s="128">
        <v>17</v>
      </c>
      <c r="B38" s="55" t="s">
        <v>124</v>
      </c>
      <c r="C38" s="246">
        <v>0</v>
      </c>
      <c r="D38" s="246">
        <v>0</v>
      </c>
      <c r="E38" s="240">
        <f t="shared" si="0"/>
        <v>0</v>
      </c>
      <c r="F38" s="246">
        <v>0</v>
      </c>
      <c r="G38" s="246">
        <v>0</v>
      </c>
      <c r="H38" s="247">
        <f t="shared" si="1"/>
        <v>0</v>
      </c>
    </row>
    <row r="39" spans="1:8" ht="15.75">
      <c r="A39" s="128">
        <v>18</v>
      </c>
      <c r="B39" s="55" t="s">
        <v>125</v>
      </c>
      <c r="C39" s="246">
        <v>0</v>
      </c>
      <c r="D39" s="246">
        <v>0</v>
      </c>
      <c r="E39" s="240">
        <f t="shared" si="0"/>
        <v>0</v>
      </c>
      <c r="F39" s="246">
        <v>0</v>
      </c>
      <c r="G39" s="246">
        <v>0</v>
      </c>
      <c r="H39" s="247">
        <f t="shared" si="1"/>
        <v>0</v>
      </c>
    </row>
    <row r="40" spans="1:8" ht="15.75">
      <c r="A40" s="128">
        <v>19</v>
      </c>
      <c r="B40" s="55" t="s">
        <v>126</v>
      </c>
      <c r="C40" s="246">
        <v>5429542</v>
      </c>
      <c r="D40" s="246">
        <v>0</v>
      </c>
      <c r="E40" s="240">
        <f t="shared" si="0"/>
        <v>5429542</v>
      </c>
      <c r="F40" s="246">
        <v>1957151</v>
      </c>
      <c r="G40" s="246">
        <v>0</v>
      </c>
      <c r="H40" s="247">
        <f t="shared" si="1"/>
        <v>1957151</v>
      </c>
    </row>
    <row r="41" spans="1:8" ht="15.75">
      <c r="A41" s="128">
        <v>20</v>
      </c>
      <c r="B41" s="55" t="s">
        <v>127</v>
      </c>
      <c r="C41" s="246">
        <v>-2177905</v>
      </c>
      <c r="D41" s="246">
        <v>0</v>
      </c>
      <c r="E41" s="240">
        <f t="shared" si="0"/>
        <v>-2177905</v>
      </c>
      <c r="F41" s="246">
        <v>-206209</v>
      </c>
      <c r="G41" s="246">
        <v>0</v>
      </c>
      <c r="H41" s="247">
        <f t="shared" si="1"/>
        <v>-206209</v>
      </c>
    </row>
    <row r="42" spans="1:8" ht="15.75">
      <c r="A42" s="128">
        <v>21</v>
      </c>
      <c r="B42" s="55" t="s">
        <v>128</v>
      </c>
      <c r="C42" s="246">
        <v>24</v>
      </c>
      <c r="D42" s="246">
        <v>0</v>
      </c>
      <c r="E42" s="240">
        <f t="shared" si="0"/>
        <v>24</v>
      </c>
      <c r="F42" s="246">
        <v>9154</v>
      </c>
      <c r="G42" s="246">
        <v>0</v>
      </c>
      <c r="H42" s="247">
        <f t="shared" si="1"/>
        <v>9154</v>
      </c>
    </row>
    <row r="43" spans="1:8" ht="15.75">
      <c r="A43" s="128">
        <v>22</v>
      </c>
      <c r="B43" s="55" t="s">
        <v>129</v>
      </c>
      <c r="C43" s="246">
        <v>1416.1399999999996</v>
      </c>
      <c r="D43" s="246">
        <v>57.349999999999994</v>
      </c>
      <c r="E43" s="240">
        <f t="shared" si="0"/>
        <v>1473.4899999999996</v>
      </c>
      <c r="F43" s="246">
        <v>5901.58</v>
      </c>
      <c r="G43" s="246">
        <v>1429.6999999999998</v>
      </c>
      <c r="H43" s="247">
        <f t="shared" si="1"/>
        <v>7331.28</v>
      </c>
    </row>
    <row r="44" spans="1:8" ht="15.75">
      <c r="A44" s="128">
        <v>23</v>
      </c>
      <c r="B44" s="55" t="s">
        <v>130</v>
      </c>
      <c r="C44" s="246">
        <v>70770</v>
      </c>
      <c r="D44" s="246">
        <v>9765</v>
      </c>
      <c r="E44" s="240">
        <f t="shared" si="0"/>
        <v>80535</v>
      </c>
      <c r="F44" s="246">
        <v>113799</v>
      </c>
      <c r="G44" s="246">
        <v>12833</v>
      </c>
      <c r="H44" s="247">
        <f t="shared" si="1"/>
        <v>126632</v>
      </c>
    </row>
    <row r="45" spans="1:8" ht="15.75">
      <c r="A45" s="128">
        <v>24</v>
      </c>
      <c r="B45" s="58" t="s">
        <v>131</v>
      </c>
      <c r="C45" s="248">
        <f>C34+C37+C38+C39+C40+C41+C42+C43+C44</f>
        <v>4318313.1399999997</v>
      </c>
      <c r="D45" s="248">
        <f>D34+D37+D38+D39+D40+D41+D42+D43+D44</f>
        <v>-279330.65000000002</v>
      </c>
      <c r="E45" s="240">
        <f t="shared" si="0"/>
        <v>4038982.4899999998</v>
      </c>
      <c r="F45" s="248">
        <f>F34+F37+F38+F39+F40+F41+F42+F43+F44</f>
        <v>2900769.58</v>
      </c>
      <c r="G45" s="248">
        <f>G34+G37+G38+G39+G40+G41+G42+G43+G44</f>
        <v>-40732.300000000003</v>
      </c>
      <c r="H45" s="247">
        <f t="shared" si="1"/>
        <v>2860037.2800000003</v>
      </c>
    </row>
    <row r="46" spans="1:8">
      <c r="A46" s="128"/>
      <c r="B46" s="53" t="s">
        <v>132</v>
      </c>
      <c r="C46" s="246"/>
      <c r="D46" s="246"/>
      <c r="E46" s="246"/>
      <c r="F46" s="246"/>
      <c r="G46" s="246"/>
      <c r="H46" s="253"/>
    </row>
    <row r="47" spans="1:8" ht="15.75">
      <c r="A47" s="128">
        <v>25</v>
      </c>
      <c r="B47" s="55" t="s">
        <v>133</v>
      </c>
      <c r="C47" s="246">
        <v>168783</v>
      </c>
      <c r="D47" s="246">
        <v>72284</v>
      </c>
      <c r="E47" s="240">
        <f t="shared" si="0"/>
        <v>241067</v>
      </c>
      <c r="F47" s="246">
        <v>128689</v>
      </c>
      <c r="G47" s="246">
        <v>105586</v>
      </c>
      <c r="H47" s="247">
        <f t="shared" si="1"/>
        <v>234275</v>
      </c>
    </row>
    <row r="48" spans="1:8" ht="15.75">
      <c r="A48" s="128">
        <v>26</v>
      </c>
      <c r="B48" s="55" t="s">
        <v>134</v>
      </c>
      <c r="C48" s="246">
        <v>1357736</v>
      </c>
      <c r="D48" s="246">
        <v>27699</v>
      </c>
      <c r="E48" s="240">
        <f t="shared" si="0"/>
        <v>1385435</v>
      </c>
      <c r="F48" s="246">
        <v>479818</v>
      </c>
      <c r="G48" s="246">
        <v>0</v>
      </c>
      <c r="H48" s="247">
        <f t="shared" si="1"/>
        <v>479818</v>
      </c>
    </row>
    <row r="49" spans="1:9" ht="15.75">
      <c r="A49" s="128">
        <v>27</v>
      </c>
      <c r="B49" s="55" t="s">
        <v>135</v>
      </c>
      <c r="C49" s="246">
        <v>12273240</v>
      </c>
      <c r="D49" s="246">
        <v>0</v>
      </c>
      <c r="E49" s="240">
        <f t="shared" si="0"/>
        <v>12273240</v>
      </c>
      <c r="F49" s="246">
        <v>10991161</v>
      </c>
      <c r="G49" s="246">
        <v>0</v>
      </c>
      <c r="H49" s="247">
        <f t="shared" si="1"/>
        <v>10991161</v>
      </c>
    </row>
    <row r="50" spans="1:9" ht="15.75">
      <c r="A50" s="128">
        <v>28</v>
      </c>
      <c r="B50" s="55" t="s">
        <v>270</v>
      </c>
      <c r="C50" s="246">
        <v>106009</v>
      </c>
      <c r="D50" s="246">
        <v>0</v>
      </c>
      <c r="E50" s="240">
        <f t="shared" si="0"/>
        <v>106009</v>
      </c>
      <c r="F50" s="246">
        <v>69457</v>
      </c>
      <c r="G50" s="246">
        <v>0</v>
      </c>
      <c r="H50" s="247">
        <f t="shared" si="1"/>
        <v>69457</v>
      </c>
    </row>
    <row r="51" spans="1:9" ht="15.75">
      <c r="A51" s="128">
        <v>29</v>
      </c>
      <c r="B51" s="55" t="s">
        <v>136</v>
      </c>
      <c r="C51" s="246">
        <v>2757733</v>
      </c>
      <c r="D51" s="246">
        <v>0</v>
      </c>
      <c r="E51" s="240">
        <f t="shared" si="0"/>
        <v>2757733</v>
      </c>
      <c r="F51" s="246">
        <v>2466777</v>
      </c>
      <c r="G51" s="246">
        <v>0</v>
      </c>
      <c r="H51" s="247">
        <f t="shared" si="1"/>
        <v>2466777</v>
      </c>
    </row>
    <row r="52" spans="1:9" ht="15.75">
      <c r="A52" s="128">
        <v>30</v>
      </c>
      <c r="B52" s="55" t="s">
        <v>137</v>
      </c>
      <c r="C52" s="246">
        <v>4433903</v>
      </c>
      <c r="D52" s="246">
        <v>469654</v>
      </c>
      <c r="E52" s="240">
        <f t="shared" si="0"/>
        <v>4903557</v>
      </c>
      <c r="F52" s="246">
        <v>3124591</v>
      </c>
      <c r="G52" s="246">
        <v>520980</v>
      </c>
      <c r="H52" s="247">
        <f t="shared" si="1"/>
        <v>3645571</v>
      </c>
    </row>
    <row r="53" spans="1:9" ht="15.75">
      <c r="A53" s="128">
        <v>31</v>
      </c>
      <c r="B53" s="58" t="s">
        <v>138</v>
      </c>
      <c r="C53" s="248">
        <f>C47+C48+C49+C50+C51+C52</f>
        <v>21097404</v>
      </c>
      <c r="D53" s="248">
        <f>D47+D48+D49+D50+D51+D52</f>
        <v>569637</v>
      </c>
      <c r="E53" s="240">
        <f t="shared" si="0"/>
        <v>21667041</v>
      </c>
      <c r="F53" s="248">
        <f>F47+F48+F49+F50+F51+F52</f>
        <v>17260493</v>
      </c>
      <c r="G53" s="248">
        <f>G47+G48+G49+G50+G51+G52</f>
        <v>626566</v>
      </c>
      <c r="H53" s="247">
        <f t="shared" si="1"/>
        <v>17887059</v>
      </c>
    </row>
    <row r="54" spans="1:9" ht="15.75">
      <c r="A54" s="128">
        <v>32</v>
      </c>
      <c r="B54" s="58" t="s">
        <v>139</v>
      </c>
      <c r="C54" s="248">
        <f>C45-C53</f>
        <v>-16779090.859999999</v>
      </c>
      <c r="D54" s="248">
        <f>D45-D53</f>
        <v>-848967.65</v>
      </c>
      <c r="E54" s="240">
        <f t="shared" si="0"/>
        <v>-17628058.509999998</v>
      </c>
      <c r="F54" s="248">
        <f>F45-F53</f>
        <v>-14359723.42</v>
      </c>
      <c r="G54" s="248">
        <f>G45-G53</f>
        <v>-667298.30000000005</v>
      </c>
      <c r="H54" s="247">
        <f t="shared" si="1"/>
        <v>-15027021.720000001</v>
      </c>
    </row>
    <row r="55" spans="1:9">
      <c r="A55" s="128"/>
      <c r="B55" s="53"/>
      <c r="C55" s="250"/>
      <c r="D55" s="250"/>
      <c r="E55" s="250"/>
      <c r="F55" s="250"/>
      <c r="G55" s="250"/>
      <c r="H55" s="251"/>
    </row>
    <row r="56" spans="1:9" ht="15.75">
      <c r="A56" s="128">
        <v>33</v>
      </c>
      <c r="B56" s="58" t="s">
        <v>140</v>
      </c>
      <c r="C56" s="248">
        <f>C31+C54</f>
        <v>1143058.8799999952</v>
      </c>
      <c r="D56" s="248">
        <f>D31+D54</f>
        <v>16150028.119999995</v>
      </c>
      <c r="E56" s="240">
        <f t="shared" si="0"/>
        <v>17293086.999999993</v>
      </c>
      <c r="F56" s="248">
        <f>F31+F54</f>
        <v>329650.63000000827</v>
      </c>
      <c r="G56" s="248">
        <f>G31+G54</f>
        <v>16588531.369999994</v>
      </c>
      <c r="H56" s="247">
        <f t="shared" si="1"/>
        <v>16918182</v>
      </c>
    </row>
    <row r="57" spans="1:9">
      <c r="A57" s="128"/>
      <c r="B57" s="53"/>
      <c r="C57" s="250"/>
      <c r="D57" s="250"/>
      <c r="E57" s="250"/>
      <c r="F57" s="250"/>
      <c r="G57" s="250"/>
      <c r="H57" s="251"/>
    </row>
    <row r="58" spans="1:9" ht="15.75">
      <c r="A58" s="128">
        <v>34</v>
      </c>
      <c r="B58" s="55" t="s">
        <v>141</v>
      </c>
      <c r="C58" s="246">
        <v>432950</v>
      </c>
      <c r="D58" s="246">
        <v>0</v>
      </c>
      <c r="E58" s="240">
        <f t="shared" si="0"/>
        <v>432950</v>
      </c>
      <c r="F58" s="246">
        <v>-7950675</v>
      </c>
      <c r="G58" s="246">
        <v>0</v>
      </c>
      <c r="H58" s="247">
        <f t="shared" si="1"/>
        <v>-7950675</v>
      </c>
    </row>
    <row r="59" spans="1:9" s="209" customFormat="1" ht="15.75">
      <c r="A59" s="128">
        <v>35</v>
      </c>
      <c r="B59" s="52" t="s">
        <v>142</v>
      </c>
      <c r="C59" s="246">
        <v>0</v>
      </c>
      <c r="D59" s="246">
        <v>0</v>
      </c>
      <c r="E59" s="254">
        <f t="shared" si="0"/>
        <v>0</v>
      </c>
      <c r="F59" s="246">
        <v>0</v>
      </c>
      <c r="G59" s="246">
        <v>0</v>
      </c>
      <c r="H59" s="255">
        <f t="shared" si="1"/>
        <v>0</v>
      </c>
      <c r="I59" s="208"/>
    </row>
    <row r="60" spans="1:9" ht="15.75">
      <c r="A60" s="128">
        <v>36</v>
      </c>
      <c r="B60" s="55" t="s">
        <v>143</v>
      </c>
      <c r="C60" s="246">
        <v>1083754</v>
      </c>
      <c r="D60" s="246">
        <v>0</v>
      </c>
      <c r="E60" s="240">
        <f t="shared" si="0"/>
        <v>1083754</v>
      </c>
      <c r="F60" s="246">
        <v>3141011</v>
      </c>
      <c r="G60" s="246">
        <v>0</v>
      </c>
      <c r="H60" s="247">
        <f t="shared" si="1"/>
        <v>3141011</v>
      </c>
    </row>
    <row r="61" spans="1:9" ht="15.75">
      <c r="A61" s="128">
        <v>37</v>
      </c>
      <c r="B61" s="58" t="s">
        <v>144</v>
      </c>
      <c r="C61" s="248">
        <f>C58+C59+C60</f>
        <v>1516704</v>
      </c>
      <c r="D61" s="248">
        <f>D58+D59+D60</f>
        <v>0</v>
      </c>
      <c r="E61" s="240">
        <f t="shared" si="0"/>
        <v>1516704</v>
      </c>
      <c r="F61" s="248">
        <f>F58+F59+F60</f>
        <v>-4809664</v>
      </c>
      <c r="G61" s="248">
        <f>G58+G59+G60</f>
        <v>0</v>
      </c>
      <c r="H61" s="247">
        <f t="shared" si="1"/>
        <v>-4809664</v>
      </c>
    </row>
    <row r="62" spans="1:9">
      <c r="A62" s="128"/>
      <c r="B62" s="59"/>
      <c r="C62" s="246"/>
      <c r="D62" s="246"/>
      <c r="E62" s="246"/>
      <c r="F62" s="246"/>
      <c r="G62" s="246"/>
      <c r="H62" s="253"/>
    </row>
    <row r="63" spans="1:9" ht="15.75">
      <c r="A63" s="128">
        <v>38</v>
      </c>
      <c r="B63" s="60" t="s">
        <v>271</v>
      </c>
      <c r="C63" s="248">
        <f>C56-C61</f>
        <v>-373645.12000000477</v>
      </c>
      <c r="D63" s="248">
        <f>D56-D61</f>
        <v>16150028.119999995</v>
      </c>
      <c r="E63" s="240">
        <f t="shared" si="0"/>
        <v>15776382.999999991</v>
      </c>
      <c r="F63" s="248">
        <f>F56-F61</f>
        <v>5139314.6300000083</v>
      </c>
      <c r="G63" s="248">
        <f>G56-G61</f>
        <v>16588531.369999994</v>
      </c>
      <c r="H63" s="247">
        <f t="shared" si="1"/>
        <v>21727846</v>
      </c>
    </row>
    <row r="64" spans="1:9" ht="15.75">
      <c r="A64" s="126">
        <v>39</v>
      </c>
      <c r="B64" s="55" t="s">
        <v>145</v>
      </c>
      <c r="C64" s="246">
        <v>5670932</v>
      </c>
      <c r="D64" s="246">
        <v>0</v>
      </c>
      <c r="E64" s="240">
        <f t="shared" si="0"/>
        <v>5670932</v>
      </c>
      <c r="F64" s="246">
        <v>931574</v>
      </c>
      <c r="G64" s="246">
        <v>0</v>
      </c>
      <c r="H64" s="247">
        <f t="shared" si="1"/>
        <v>931574</v>
      </c>
    </row>
    <row r="65" spans="1:8" ht="15.75">
      <c r="A65" s="128">
        <v>40</v>
      </c>
      <c r="B65" s="58" t="s">
        <v>146</v>
      </c>
      <c r="C65" s="248">
        <f>C63-C64</f>
        <v>-6044577.1200000048</v>
      </c>
      <c r="D65" s="248">
        <f>D63-D64</f>
        <v>16150028.119999995</v>
      </c>
      <c r="E65" s="240">
        <f t="shared" si="0"/>
        <v>10105450.999999991</v>
      </c>
      <c r="F65" s="248">
        <f>F63-F64</f>
        <v>4207740.6300000083</v>
      </c>
      <c r="G65" s="248">
        <f>G63-G64</f>
        <v>16588531.369999994</v>
      </c>
      <c r="H65" s="247">
        <f t="shared" si="1"/>
        <v>20796272</v>
      </c>
    </row>
    <row r="66" spans="1:8" ht="15.75">
      <c r="A66" s="126">
        <v>41</v>
      </c>
      <c r="B66" s="55" t="s">
        <v>147</v>
      </c>
      <c r="C66" s="256">
        <v>0</v>
      </c>
      <c r="D66" s="256">
        <v>0</v>
      </c>
      <c r="E66" s="240">
        <f t="shared" si="0"/>
        <v>0</v>
      </c>
      <c r="F66" s="256">
        <v>0</v>
      </c>
      <c r="G66" s="256">
        <v>0</v>
      </c>
      <c r="H66" s="247">
        <f t="shared" si="1"/>
        <v>0</v>
      </c>
    </row>
    <row r="67" spans="1:8" ht="16.5" thickBot="1">
      <c r="A67" s="130">
        <v>42</v>
      </c>
      <c r="B67" s="131" t="s">
        <v>148</v>
      </c>
      <c r="C67" s="257">
        <f>C65+C66</f>
        <v>-6044577.1200000048</v>
      </c>
      <c r="D67" s="257">
        <f>D65+D66</f>
        <v>16150028.119999995</v>
      </c>
      <c r="E67" s="244">
        <f t="shared" si="0"/>
        <v>10105450.999999991</v>
      </c>
      <c r="F67" s="257">
        <f>F65+F66</f>
        <v>4207740.6300000083</v>
      </c>
      <c r="G67" s="257">
        <f>G65+G66</f>
        <v>16588531.369999994</v>
      </c>
      <c r="H67" s="258">
        <f t="shared" si="1"/>
        <v>20796272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7" zoomScaleNormal="100" workbookViewId="0">
      <selection activeCell="C7" sqref="C7:H49"/>
    </sheetView>
  </sheetViews>
  <sheetFormatPr defaultRowHeight="15"/>
  <cols>
    <col min="1" max="1" width="9.5703125" bestFit="1" customWidth="1"/>
    <col min="2" max="2" width="72.28515625" customWidth="1"/>
    <col min="3" max="8" width="12.7109375" customWidth="1"/>
  </cols>
  <sheetData>
    <row r="1" spans="1:8">
      <c r="A1" s="2" t="s">
        <v>188</v>
      </c>
      <c r="B1" t="str">
        <f>Info!C2</f>
        <v>სს "ხალიკ ბანკი საქართველო"</v>
      </c>
    </row>
    <row r="2" spans="1:8">
      <c r="A2" s="2" t="s">
        <v>189</v>
      </c>
      <c r="B2" s="442">
        <f>'1. key ratios'!B2</f>
        <v>44926</v>
      </c>
    </row>
    <row r="3" spans="1:8">
      <c r="A3" s="2"/>
    </row>
    <row r="4" spans="1:8" ht="16.5" thickBot="1">
      <c r="A4" s="2" t="s">
        <v>407</v>
      </c>
      <c r="B4" s="2"/>
      <c r="C4" s="218"/>
      <c r="D4" s="218"/>
      <c r="E4" s="218"/>
      <c r="F4" s="219"/>
      <c r="G4" s="219"/>
      <c r="H4" s="220" t="s">
        <v>93</v>
      </c>
    </row>
    <row r="5" spans="1:8" ht="15.75">
      <c r="A5" s="708" t="s">
        <v>26</v>
      </c>
      <c r="B5" s="710" t="s">
        <v>244</v>
      </c>
      <c r="C5" s="712" t="s">
        <v>194</v>
      </c>
      <c r="D5" s="712"/>
      <c r="E5" s="712"/>
      <c r="F5" s="712" t="s">
        <v>195</v>
      </c>
      <c r="G5" s="712"/>
      <c r="H5" s="713"/>
    </row>
    <row r="6" spans="1:8">
      <c r="A6" s="709"/>
      <c r="B6" s="711"/>
      <c r="C6" s="682" t="s">
        <v>27</v>
      </c>
      <c r="D6" s="682" t="s">
        <v>94</v>
      </c>
      <c r="E6" s="682" t="s">
        <v>68</v>
      </c>
      <c r="F6" s="682" t="s">
        <v>27</v>
      </c>
      <c r="G6" s="682" t="s">
        <v>94</v>
      </c>
      <c r="H6" s="683" t="s">
        <v>68</v>
      </c>
    </row>
    <row r="7" spans="1:8" s="3" customFormat="1" ht="15.75">
      <c r="A7" s="330">
        <v>1</v>
      </c>
      <c r="B7" s="684" t="s">
        <v>482</v>
      </c>
      <c r="C7" s="685">
        <v>18640763</v>
      </c>
      <c r="D7" s="685">
        <v>18780997</v>
      </c>
      <c r="E7" s="686">
        <f t="shared" ref="E7" si="0">C7+D7</f>
        <v>37421760</v>
      </c>
      <c r="F7" s="685">
        <v>14594913</v>
      </c>
      <c r="G7" s="685">
        <v>22480173</v>
      </c>
      <c r="H7" s="687">
        <f t="shared" ref="H7" si="1">F7+G7</f>
        <v>37075086</v>
      </c>
    </row>
    <row r="8" spans="1:8" s="3" customFormat="1" ht="15.75">
      <c r="A8" s="330">
        <v>1.1000000000000001</v>
      </c>
      <c r="B8" s="688" t="s">
        <v>275</v>
      </c>
      <c r="C8" s="685">
        <v>10298448</v>
      </c>
      <c r="D8" s="685">
        <v>569848</v>
      </c>
      <c r="E8" s="686">
        <f t="shared" ref="E8:E53" si="2">C8+D8</f>
        <v>10868296</v>
      </c>
      <c r="F8" s="685">
        <v>7297578</v>
      </c>
      <c r="G8" s="685">
        <v>333457</v>
      </c>
      <c r="H8" s="687">
        <f t="shared" ref="H8:H53" si="3">F8+G8</f>
        <v>7631035</v>
      </c>
    </row>
    <row r="9" spans="1:8" s="3" customFormat="1" ht="15.75">
      <c r="A9" s="330">
        <v>1.2</v>
      </c>
      <c r="B9" s="688" t="s">
        <v>276</v>
      </c>
      <c r="C9" s="685">
        <v>0</v>
      </c>
      <c r="D9" s="685">
        <v>0</v>
      </c>
      <c r="E9" s="686">
        <f t="shared" si="2"/>
        <v>0</v>
      </c>
      <c r="F9" s="685">
        <v>0</v>
      </c>
      <c r="G9" s="685">
        <v>0</v>
      </c>
      <c r="H9" s="687">
        <f t="shared" si="3"/>
        <v>0</v>
      </c>
    </row>
    <row r="10" spans="1:8" s="3" customFormat="1" ht="15.75">
      <c r="A10" s="330">
        <v>1.3</v>
      </c>
      <c r="B10" s="688" t="s">
        <v>277</v>
      </c>
      <c r="C10" s="685">
        <v>8342315</v>
      </c>
      <c r="D10" s="685">
        <v>18211149</v>
      </c>
      <c r="E10" s="686">
        <f t="shared" si="2"/>
        <v>26553464</v>
      </c>
      <c r="F10" s="685">
        <v>7297335</v>
      </c>
      <c r="G10" s="685">
        <v>22146716</v>
      </c>
      <c r="H10" s="687">
        <f t="shared" si="3"/>
        <v>29444051</v>
      </c>
    </row>
    <row r="11" spans="1:8" s="3" customFormat="1" ht="15.75">
      <c r="A11" s="330">
        <v>1.4</v>
      </c>
      <c r="B11" s="688" t="s">
        <v>278</v>
      </c>
      <c r="C11" s="685">
        <v>0</v>
      </c>
      <c r="D11" s="685">
        <v>0</v>
      </c>
      <c r="E11" s="686">
        <f t="shared" si="2"/>
        <v>0</v>
      </c>
      <c r="F11" s="685">
        <v>0</v>
      </c>
      <c r="G11" s="685">
        <v>0</v>
      </c>
      <c r="H11" s="687">
        <f t="shared" si="3"/>
        <v>0</v>
      </c>
    </row>
    <row r="12" spans="1:8" s="3" customFormat="1" ht="29.25" customHeight="1">
      <c r="A12" s="330">
        <v>2</v>
      </c>
      <c r="B12" s="684" t="s">
        <v>279</v>
      </c>
      <c r="C12" s="685">
        <v>0</v>
      </c>
      <c r="D12" s="685">
        <v>0</v>
      </c>
      <c r="E12" s="686">
        <f t="shared" si="2"/>
        <v>0</v>
      </c>
      <c r="F12" s="685">
        <v>0</v>
      </c>
      <c r="G12" s="685">
        <v>0</v>
      </c>
      <c r="H12" s="687">
        <f t="shared" si="3"/>
        <v>0</v>
      </c>
    </row>
    <row r="13" spans="1:8" s="3" customFormat="1" ht="25.5">
      <c r="A13" s="330">
        <v>3</v>
      </c>
      <c r="B13" s="684" t="s">
        <v>280</v>
      </c>
      <c r="C13" s="685">
        <v>0</v>
      </c>
      <c r="D13" s="685">
        <v>0</v>
      </c>
      <c r="E13" s="686">
        <f t="shared" si="2"/>
        <v>0</v>
      </c>
      <c r="F13" s="685">
        <v>0</v>
      </c>
      <c r="G13" s="685">
        <v>0</v>
      </c>
      <c r="H13" s="687">
        <f t="shared" si="3"/>
        <v>0</v>
      </c>
    </row>
    <row r="14" spans="1:8" s="3" customFormat="1" ht="15.75">
      <c r="A14" s="330">
        <v>3.1</v>
      </c>
      <c r="B14" s="688" t="s">
        <v>281</v>
      </c>
      <c r="C14" s="685">
        <v>0</v>
      </c>
      <c r="D14" s="685">
        <v>0</v>
      </c>
      <c r="E14" s="686">
        <f t="shared" si="2"/>
        <v>0</v>
      </c>
      <c r="F14" s="685">
        <v>0</v>
      </c>
      <c r="G14" s="685">
        <v>0</v>
      </c>
      <c r="H14" s="687">
        <f t="shared" si="3"/>
        <v>0</v>
      </c>
    </row>
    <row r="15" spans="1:8" s="3" customFormat="1" ht="15.75">
      <c r="A15" s="330">
        <v>3.2</v>
      </c>
      <c r="B15" s="688" t="s">
        <v>282</v>
      </c>
      <c r="C15" s="685">
        <v>0</v>
      </c>
      <c r="D15" s="685">
        <v>0</v>
      </c>
      <c r="E15" s="686">
        <f t="shared" si="2"/>
        <v>0</v>
      </c>
      <c r="F15" s="685">
        <v>0</v>
      </c>
      <c r="G15" s="685">
        <v>0</v>
      </c>
      <c r="H15" s="687">
        <f t="shared" si="3"/>
        <v>0</v>
      </c>
    </row>
    <row r="16" spans="1:8" s="3" customFormat="1" ht="15.75">
      <c r="A16" s="330">
        <v>4</v>
      </c>
      <c r="B16" s="684" t="s">
        <v>283</v>
      </c>
      <c r="C16" s="685">
        <v>4057847</v>
      </c>
      <c r="D16" s="685">
        <v>360838415</v>
      </c>
      <c r="E16" s="686">
        <f t="shared" si="2"/>
        <v>364896262</v>
      </c>
      <c r="F16" s="685">
        <v>4875286</v>
      </c>
      <c r="G16" s="685">
        <v>463913277</v>
      </c>
      <c r="H16" s="687">
        <f t="shared" si="3"/>
        <v>468788563</v>
      </c>
    </row>
    <row r="17" spans="1:8" s="3" customFormat="1" ht="15.75">
      <c r="A17" s="330">
        <v>4.0999999999999996</v>
      </c>
      <c r="B17" s="688" t="s">
        <v>284</v>
      </c>
      <c r="C17" s="685">
        <v>4057847</v>
      </c>
      <c r="D17" s="685">
        <v>360803483</v>
      </c>
      <c r="E17" s="686">
        <f t="shared" si="2"/>
        <v>364861330</v>
      </c>
      <c r="F17" s="685">
        <v>4875286</v>
      </c>
      <c r="G17" s="685">
        <v>463864943</v>
      </c>
      <c r="H17" s="687">
        <f t="shared" si="3"/>
        <v>468740229</v>
      </c>
    </row>
    <row r="18" spans="1:8" s="3" customFormat="1" ht="15.75">
      <c r="A18" s="330">
        <v>4.2</v>
      </c>
      <c r="B18" s="688" t="s">
        <v>285</v>
      </c>
      <c r="C18" s="685">
        <v>0</v>
      </c>
      <c r="D18" s="685">
        <v>34932</v>
      </c>
      <c r="E18" s="686">
        <f t="shared" si="2"/>
        <v>34932</v>
      </c>
      <c r="F18" s="685">
        <v>0</v>
      </c>
      <c r="G18" s="685">
        <v>48334</v>
      </c>
      <c r="H18" s="687">
        <f t="shared" si="3"/>
        <v>48334</v>
      </c>
    </row>
    <row r="19" spans="1:8" s="3" customFormat="1" ht="25.5">
      <c r="A19" s="330">
        <v>5</v>
      </c>
      <c r="B19" s="684" t="s">
        <v>286</v>
      </c>
      <c r="C19" s="685">
        <v>42115193</v>
      </c>
      <c r="D19" s="685">
        <v>995316030</v>
      </c>
      <c r="E19" s="686">
        <f t="shared" si="2"/>
        <v>1037431223</v>
      </c>
      <c r="F19" s="685">
        <v>34927102</v>
      </c>
      <c r="G19" s="685">
        <v>1067966630</v>
      </c>
      <c r="H19" s="687">
        <f t="shared" si="3"/>
        <v>1102893732</v>
      </c>
    </row>
    <row r="20" spans="1:8" s="3" customFormat="1" ht="15.75">
      <c r="A20" s="330">
        <v>5.0999999999999996</v>
      </c>
      <c r="B20" s="688" t="s">
        <v>287</v>
      </c>
      <c r="C20" s="685">
        <v>16554030</v>
      </c>
      <c r="D20" s="685">
        <v>5440431</v>
      </c>
      <c r="E20" s="686">
        <f t="shared" si="2"/>
        <v>21994461</v>
      </c>
      <c r="F20" s="685">
        <v>3975400</v>
      </c>
      <c r="G20" s="685">
        <v>12192671</v>
      </c>
      <c r="H20" s="687">
        <f t="shared" si="3"/>
        <v>16168071</v>
      </c>
    </row>
    <row r="21" spans="1:8" s="3" customFormat="1" ht="15.75">
      <c r="A21" s="330">
        <v>5.2</v>
      </c>
      <c r="B21" s="688" t="s">
        <v>288</v>
      </c>
      <c r="C21" s="685">
        <v>0</v>
      </c>
      <c r="D21" s="685">
        <v>0</v>
      </c>
      <c r="E21" s="686">
        <f t="shared" si="2"/>
        <v>0</v>
      </c>
      <c r="F21" s="685">
        <v>0</v>
      </c>
      <c r="G21" s="685">
        <v>0</v>
      </c>
      <c r="H21" s="687">
        <f t="shared" si="3"/>
        <v>0</v>
      </c>
    </row>
    <row r="22" spans="1:8" s="3" customFormat="1" ht="15.75">
      <c r="A22" s="330">
        <v>5.3</v>
      </c>
      <c r="B22" s="688" t="s">
        <v>289</v>
      </c>
      <c r="C22" s="685">
        <v>25561163</v>
      </c>
      <c r="D22" s="685">
        <v>989875599</v>
      </c>
      <c r="E22" s="686">
        <f t="shared" si="2"/>
        <v>1015436762</v>
      </c>
      <c r="F22" s="685">
        <v>30951702</v>
      </c>
      <c r="G22" s="685">
        <v>1055773959</v>
      </c>
      <c r="H22" s="687">
        <f t="shared" si="3"/>
        <v>1086725661</v>
      </c>
    </row>
    <row r="23" spans="1:8" s="3" customFormat="1" ht="15.75">
      <c r="A23" s="330" t="s">
        <v>290</v>
      </c>
      <c r="B23" s="689" t="s">
        <v>291</v>
      </c>
      <c r="C23" s="685">
        <v>13329477</v>
      </c>
      <c r="D23" s="685">
        <v>334678345</v>
      </c>
      <c r="E23" s="686">
        <f t="shared" si="2"/>
        <v>348007822</v>
      </c>
      <c r="F23" s="685">
        <v>18191342</v>
      </c>
      <c r="G23" s="685">
        <v>346634261</v>
      </c>
      <c r="H23" s="687">
        <f t="shared" si="3"/>
        <v>364825603</v>
      </c>
    </row>
    <row r="24" spans="1:8" s="3" customFormat="1" ht="15.75">
      <c r="A24" s="330" t="s">
        <v>292</v>
      </c>
      <c r="B24" s="689" t="s">
        <v>293</v>
      </c>
      <c r="C24" s="685">
        <v>166091</v>
      </c>
      <c r="D24" s="685">
        <v>383769000</v>
      </c>
      <c r="E24" s="686">
        <f t="shared" si="2"/>
        <v>383935091</v>
      </c>
      <c r="F24" s="685">
        <v>141084</v>
      </c>
      <c r="G24" s="685">
        <v>434373589</v>
      </c>
      <c r="H24" s="687">
        <f t="shared" si="3"/>
        <v>434514673</v>
      </c>
    </row>
    <row r="25" spans="1:8" s="3" customFormat="1" ht="15.75">
      <c r="A25" s="330" t="s">
        <v>294</v>
      </c>
      <c r="B25" s="690" t="s">
        <v>295</v>
      </c>
      <c r="C25" s="685">
        <v>0</v>
      </c>
      <c r="D25" s="685">
        <v>1742304</v>
      </c>
      <c r="E25" s="686">
        <f t="shared" si="2"/>
        <v>1742304</v>
      </c>
      <c r="F25" s="685">
        <v>0</v>
      </c>
      <c r="G25" s="685">
        <v>2013852</v>
      </c>
      <c r="H25" s="687">
        <f t="shared" si="3"/>
        <v>2013852</v>
      </c>
    </row>
    <row r="26" spans="1:8" s="3" customFormat="1" ht="15.75">
      <c r="A26" s="330" t="s">
        <v>296</v>
      </c>
      <c r="B26" s="689" t="s">
        <v>297</v>
      </c>
      <c r="C26" s="685">
        <v>2021188</v>
      </c>
      <c r="D26" s="685">
        <v>195138283</v>
      </c>
      <c r="E26" s="686">
        <f t="shared" si="2"/>
        <v>197159471</v>
      </c>
      <c r="F26" s="685">
        <v>2580912</v>
      </c>
      <c r="G26" s="685">
        <v>195204461</v>
      </c>
      <c r="H26" s="687">
        <f t="shared" si="3"/>
        <v>197785373</v>
      </c>
    </row>
    <row r="27" spans="1:8" s="3" customFormat="1" ht="15.75">
      <c r="A27" s="330" t="s">
        <v>298</v>
      </c>
      <c r="B27" s="689" t="s">
        <v>299</v>
      </c>
      <c r="C27" s="685">
        <v>10044407</v>
      </c>
      <c r="D27" s="685">
        <v>74547667</v>
      </c>
      <c r="E27" s="686">
        <f t="shared" si="2"/>
        <v>84592074</v>
      </c>
      <c r="F27" s="685">
        <v>10038364</v>
      </c>
      <c r="G27" s="685">
        <v>77547796</v>
      </c>
      <c r="H27" s="687">
        <f t="shared" si="3"/>
        <v>87586160</v>
      </c>
    </row>
    <row r="28" spans="1:8" s="3" customFormat="1" ht="15.75">
      <c r="A28" s="330">
        <v>5.4</v>
      </c>
      <c r="B28" s="688" t="s">
        <v>300</v>
      </c>
      <c r="C28" s="685">
        <v>131818</v>
      </c>
      <c r="D28" s="685">
        <v>17956717</v>
      </c>
      <c r="E28" s="686">
        <f t="shared" si="2"/>
        <v>18088535</v>
      </c>
      <c r="F28" s="685">
        <v>365678</v>
      </c>
      <c r="G28" s="685">
        <v>21602511</v>
      </c>
      <c r="H28" s="687">
        <f t="shared" si="3"/>
        <v>21968189</v>
      </c>
    </row>
    <row r="29" spans="1:8" s="3" customFormat="1" ht="15.75">
      <c r="A29" s="330">
        <v>5.5</v>
      </c>
      <c r="B29" s="688" t="s">
        <v>301</v>
      </c>
      <c r="C29" s="685">
        <v>0</v>
      </c>
      <c r="D29" s="685">
        <v>0</v>
      </c>
      <c r="E29" s="686">
        <f t="shared" si="2"/>
        <v>0</v>
      </c>
      <c r="F29" s="685">
        <v>0</v>
      </c>
      <c r="G29" s="685">
        <v>0</v>
      </c>
      <c r="H29" s="687">
        <f t="shared" si="3"/>
        <v>0</v>
      </c>
    </row>
    <row r="30" spans="1:8" s="3" customFormat="1" ht="15.75">
      <c r="A30" s="330">
        <v>5.6</v>
      </c>
      <c r="B30" s="688" t="s">
        <v>302</v>
      </c>
      <c r="C30" s="685">
        <v>0</v>
      </c>
      <c r="D30" s="685">
        <v>0</v>
      </c>
      <c r="E30" s="686">
        <f t="shared" si="2"/>
        <v>0</v>
      </c>
      <c r="F30" s="685">
        <v>0</v>
      </c>
      <c r="G30" s="685">
        <v>0</v>
      </c>
      <c r="H30" s="687">
        <f t="shared" si="3"/>
        <v>0</v>
      </c>
    </row>
    <row r="31" spans="1:8" s="3" customFormat="1" ht="15.75">
      <c r="A31" s="330">
        <v>5.7</v>
      </c>
      <c r="B31" s="688" t="s">
        <v>303</v>
      </c>
      <c r="C31" s="685">
        <v>0</v>
      </c>
      <c r="D31" s="685">
        <v>0</v>
      </c>
      <c r="E31" s="686">
        <f t="shared" si="2"/>
        <v>0</v>
      </c>
      <c r="F31" s="685">
        <v>0</v>
      </c>
      <c r="G31" s="685">
        <v>0</v>
      </c>
      <c r="H31" s="687">
        <f t="shared" si="3"/>
        <v>0</v>
      </c>
    </row>
    <row r="32" spans="1:8" s="3" customFormat="1" ht="15.75">
      <c r="A32" s="330">
        <v>6</v>
      </c>
      <c r="B32" s="684" t="s">
        <v>304</v>
      </c>
      <c r="C32" s="685">
        <v>0</v>
      </c>
      <c r="D32" s="685">
        <v>0</v>
      </c>
      <c r="E32" s="686">
        <f t="shared" si="2"/>
        <v>0</v>
      </c>
      <c r="F32" s="685">
        <v>0</v>
      </c>
      <c r="G32" s="685">
        <v>0</v>
      </c>
      <c r="H32" s="687">
        <f t="shared" si="3"/>
        <v>0</v>
      </c>
    </row>
    <row r="33" spans="1:8" s="3" customFormat="1" ht="25.5">
      <c r="A33" s="330">
        <v>6.1</v>
      </c>
      <c r="B33" s="688" t="s">
        <v>483</v>
      </c>
      <c r="C33" s="685">
        <v>0</v>
      </c>
      <c r="D33" s="685">
        <v>0</v>
      </c>
      <c r="E33" s="686">
        <f t="shared" si="2"/>
        <v>0</v>
      </c>
      <c r="F33" s="685">
        <v>13749406.800000001</v>
      </c>
      <c r="G33" s="685">
        <v>0</v>
      </c>
      <c r="H33" s="687">
        <f t="shared" si="3"/>
        <v>13749406.800000001</v>
      </c>
    </row>
    <row r="34" spans="1:8" s="3" customFormat="1" ht="25.5">
      <c r="A34" s="330">
        <v>6.2</v>
      </c>
      <c r="B34" s="688" t="s">
        <v>305</v>
      </c>
      <c r="C34" s="685">
        <v>0</v>
      </c>
      <c r="D34" s="685">
        <v>0</v>
      </c>
      <c r="E34" s="686">
        <f t="shared" si="2"/>
        <v>0</v>
      </c>
      <c r="F34" s="685">
        <v>0</v>
      </c>
      <c r="G34" s="685">
        <v>13669012.58</v>
      </c>
      <c r="H34" s="687">
        <f t="shared" si="3"/>
        <v>13669012.58</v>
      </c>
    </row>
    <row r="35" spans="1:8" s="3" customFormat="1" ht="25.5">
      <c r="A35" s="330">
        <v>6.3</v>
      </c>
      <c r="B35" s="688" t="s">
        <v>306</v>
      </c>
      <c r="C35" s="685">
        <v>0</v>
      </c>
      <c r="D35" s="685">
        <v>0</v>
      </c>
      <c r="E35" s="686">
        <f t="shared" si="2"/>
        <v>0</v>
      </c>
      <c r="F35" s="685">
        <v>0</v>
      </c>
      <c r="G35" s="685">
        <v>0</v>
      </c>
      <c r="H35" s="687">
        <f t="shared" si="3"/>
        <v>0</v>
      </c>
    </row>
    <row r="36" spans="1:8" s="3" customFormat="1" ht="15.75">
      <c r="A36" s="330">
        <v>6.4</v>
      </c>
      <c r="B36" s="688" t="s">
        <v>307</v>
      </c>
      <c r="C36" s="685">
        <v>0</v>
      </c>
      <c r="D36" s="685">
        <v>0</v>
      </c>
      <c r="E36" s="686">
        <f t="shared" si="2"/>
        <v>0</v>
      </c>
      <c r="F36" s="685">
        <v>0</v>
      </c>
      <c r="G36" s="685">
        <v>0</v>
      </c>
      <c r="H36" s="687">
        <f t="shared" si="3"/>
        <v>0</v>
      </c>
    </row>
    <row r="37" spans="1:8" s="3" customFormat="1" ht="15.75">
      <c r="A37" s="330">
        <v>6.5</v>
      </c>
      <c r="B37" s="688" t="s">
        <v>308</v>
      </c>
      <c r="C37" s="685">
        <v>0</v>
      </c>
      <c r="D37" s="685">
        <v>0</v>
      </c>
      <c r="E37" s="686">
        <f t="shared" si="2"/>
        <v>0</v>
      </c>
      <c r="F37" s="685">
        <v>0</v>
      </c>
      <c r="G37" s="685">
        <v>0</v>
      </c>
      <c r="H37" s="687">
        <f t="shared" si="3"/>
        <v>0</v>
      </c>
    </row>
    <row r="38" spans="1:8" s="3" customFormat="1" ht="25.5">
      <c r="A38" s="330">
        <v>6.6</v>
      </c>
      <c r="B38" s="688" t="s">
        <v>309</v>
      </c>
      <c r="C38" s="685">
        <v>0</v>
      </c>
      <c r="D38" s="685">
        <v>0</v>
      </c>
      <c r="E38" s="686">
        <f t="shared" si="2"/>
        <v>0</v>
      </c>
      <c r="F38" s="685">
        <v>0</v>
      </c>
      <c r="G38" s="685">
        <v>0</v>
      </c>
      <c r="H38" s="687">
        <f t="shared" si="3"/>
        <v>0</v>
      </c>
    </row>
    <row r="39" spans="1:8" s="3" customFormat="1" ht="25.5">
      <c r="A39" s="330">
        <v>6.7</v>
      </c>
      <c r="B39" s="688" t="s">
        <v>310</v>
      </c>
      <c r="C39" s="685">
        <v>0</v>
      </c>
      <c r="D39" s="685">
        <v>0</v>
      </c>
      <c r="E39" s="686">
        <f t="shared" si="2"/>
        <v>0</v>
      </c>
      <c r="F39" s="685">
        <v>0</v>
      </c>
      <c r="G39" s="685">
        <v>0</v>
      </c>
      <c r="H39" s="687">
        <f t="shared" si="3"/>
        <v>0</v>
      </c>
    </row>
    <row r="40" spans="1:8" s="3" customFormat="1" ht="15.75">
      <c r="A40" s="330">
        <v>7</v>
      </c>
      <c r="B40" s="684" t="s">
        <v>311</v>
      </c>
      <c r="C40" s="685">
        <v>0</v>
      </c>
      <c r="D40" s="685">
        <v>0</v>
      </c>
      <c r="E40" s="686">
        <f t="shared" si="2"/>
        <v>0</v>
      </c>
      <c r="F40" s="685">
        <v>0</v>
      </c>
      <c r="G40" s="685">
        <v>0</v>
      </c>
      <c r="H40" s="687">
        <f t="shared" si="3"/>
        <v>0</v>
      </c>
    </row>
    <row r="41" spans="1:8" s="3" customFormat="1" ht="25.5">
      <c r="A41" s="330">
        <v>7.1</v>
      </c>
      <c r="B41" s="688" t="s">
        <v>312</v>
      </c>
      <c r="C41" s="685">
        <v>0</v>
      </c>
      <c r="D41" s="685">
        <v>4186.9799999999996</v>
      </c>
      <c r="E41" s="686">
        <f t="shared" si="2"/>
        <v>4186.9799999999996</v>
      </c>
      <c r="F41" s="685">
        <v>0</v>
      </c>
      <c r="G41" s="685">
        <v>4771.28</v>
      </c>
      <c r="H41" s="687">
        <f t="shared" si="3"/>
        <v>4771.28</v>
      </c>
    </row>
    <row r="42" spans="1:8" s="3" customFormat="1" ht="25.5">
      <c r="A42" s="330">
        <v>7.2</v>
      </c>
      <c r="B42" s="688" t="s">
        <v>313</v>
      </c>
      <c r="C42" s="685">
        <v>1029204.68</v>
      </c>
      <c r="D42" s="685">
        <v>2141706.11</v>
      </c>
      <c r="E42" s="686">
        <f t="shared" si="2"/>
        <v>3170910.79</v>
      </c>
      <c r="F42" s="685">
        <v>892271.53000000014</v>
      </c>
      <c r="G42" s="685">
        <v>1590869.25</v>
      </c>
      <c r="H42" s="687">
        <f t="shared" si="3"/>
        <v>2483140.7800000003</v>
      </c>
    </row>
    <row r="43" spans="1:8" s="3" customFormat="1" ht="25.5">
      <c r="A43" s="330">
        <v>7.3</v>
      </c>
      <c r="B43" s="688" t="s">
        <v>314</v>
      </c>
      <c r="C43" s="685">
        <v>18400</v>
      </c>
      <c r="D43" s="685">
        <v>75976</v>
      </c>
      <c r="E43" s="686">
        <f t="shared" si="2"/>
        <v>94376</v>
      </c>
      <c r="F43" s="685">
        <v>18652</v>
      </c>
      <c r="G43" s="685">
        <v>79933</v>
      </c>
      <c r="H43" s="687">
        <f t="shared" si="3"/>
        <v>98585</v>
      </c>
    </row>
    <row r="44" spans="1:8" s="3" customFormat="1" ht="25.5">
      <c r="A44" s="330">
        <v>7.4</v>
      </c>
      <c r="B44" s="688" t="s">
        <v>315</v>
      </c>
      <c r="C44" s="685" vm="14">
        <v>1436054.0800000005</v>
      </c>
      <c r="D44" s="685" vm="15">
        <v>2628515.7899999996</v>
      </c>
      <c r="E44" s="686">
        <f t="shared" si="2"/>
        <v>4064569.87</v>
      </c>
      <c r="F44" s="685" vm="4">
        <v>1014930.1099999999</v>
      </c>
      <c r="G44" s="685" vm="16">
        <v>2989626.38</v>
      </c>
      <c r="H44" s="687">
        <f t="shared" si="3"/>
        <v>4004556.4899999998</v>
      </c>
    </row>
    <row r="45" spans="1:8" s="3" customFormat="1" ht="15.75">
      <c r="A45" s="330">
        <v>8</v>
      </c>
      <c r="B45" s="684" t="s">
        <v>316</v>
      </c>
      <c r="C45" s="685">
        <v>0</v>
      </c>
      <c r="D45" s="685">
        <v>0</v>
      </c>
      <c r="E45" s="686">
        <f t="shared" si="2"/>
        <v>0</v>
      </c>
      <c r="F45" s="685">
        <v>0</v>
      </c>
      <c r="G45" s="685">
        <v>0</v>
      </c>
      <c r="H45" s="687">
        <f t="shared" si="3"/>
        <v>0</v>
      </c>
    </row>
    <row r="46" spans="1:8" s="3" customFormat="1" ht="15.75">
      <c r="A46" s="330">
        <v>8.1</v>
      </c>
      <c r="B46" s="688" t="s">
        <v>317</v>
      </c>
      <c r="C46" s="685">
        <v>0</v>
      </c>
      <c r="D46" s="685">
        <v>0</v>
      </c>
      <c r="E46" s="686">
        <f t="shared" si="2"/>
        <v>0</v>
      </c>
      <c r="F46" s="685">
        <v>0</v>
      </c>
      <c r="G46" s="685">
        <v>0</v>
      </c>
      <c r="H46" s="687">
        <f t="shared" si="3"/>
        <v>0</v>
      </c>
    </row>
    <row r="47" spans="1:8" s="3" customFormat="1" ht="15.75">
      <c r="A47" s="330">
        <v>8.1999999999999993</v>
      </c>
      <c r="B47" s="688" t="s">
        <v>318</v>
      </c>
      <c r="C47" s="685">
        <v>0</v>
      </c>
      <c r="D47" s="685">
        <v>0</v>
      </c>
      <c r="E47" s="686">
        <f t="shared" si="2"/>
        <v>0</v>
      </c>
      <c r="F47" s="685">
        <v>0</v>
      </c>
      <c r="G47" s="685">
        <v>0</v>
      </c>
      <c r="H47" s="687">
        <f t="shared" si="3"/>
        <v>0</v>
      </c>
    </row>
    <row r="48" spans="1:8" s="3" customFormat="1" ht="15.75">
      <c r="A48" s="330">
        <v>8.3000000000000007</v>
      </c>
      <c r="B48" s="688" t="s">
        <v>319</v>
      </c>
      <c r="C48" s="685">
        <v>0</v>
      </c>
      <c r="D48" s="685">
        <v>0</v>
      </c>
      <c r="E48" s="686">
        <f t="shared" si="2"/>
        <v>0</v>
      </c>
      <c r="F48" s="685">
        <v>0</v>
      </c>
      <c r="G48" s="685">
        <v>0</v>
      </c>
      <c r="H48" s="687">
        <f t="shared" si="3"/>
        <v>0</v>
      </c>
    </row>
    <row r="49" spans="1:8" s="3" customFormat="1" ht="15.75">
      <c r="A49" s="330">
        <v>8.4</v>
      </c>
      <c r="B49" s="688" t="s">
        <v>320</v>
      </c>
      <c r="C49" s="685">
        <v>0</v>
      </c>
      <c r="D49" s="685">
        <v>0</v>
      </c>
      <c r="E49" s="686">
        <f t="shared" si="2"/>
        <v>0</v>
      </c>
      <c r="F49" s="685">
        <v>0</v>
      </c>
      <c r="G49" s="685">
        <v>0</v>
      </c>
      <c r="H49" s="687">
        <f t="shared" si="3"/>
        <v>0</v>
      </c>
    </row>
    <row r="50" spans="1:8" s="3" customFormat="1" ht="15.75">
      <c r="A50" s="330">
        <v>8.5</v>
      </c>
      <c r="B50" s="688" t="s">
        <v>321</v>
      </c>
      <c r="C50" s="685">
        <v>0</v>
      </c>
      <c r="D50" s="685">
        <v>0</v>
      </c>
      <c r="E50" s="686">
        <f t="shared" si="2"/>
        <v>0</v>
      </c>
      <c r="F50" s="685">
        <v>0</v>
      </c>
      <c r="G50" s="685">
        <v>0</v>
      </c>
      <c r="H50" s="687">
        <f t="shared" si="3"/>
        <v>0</v>
      </c>
    </row>
    <row r="51" spans="1:8" s="3" customFormat="1" ht="15.75">
      <c r="A51" s="330">
        <v>8.6</v>
      </c>
      <c r="B51" s="688" t="s">
        <v>322</v>
      </c>
      <c r="C51" s="685">
        <v>0</v>
      </c>
      <c r="D51" s="685">
        <v>0</v>
      </c>
      <c r="E51" s="686">
        <f t="shared" si="2"/>
        <v>0</v>
      </c>
      <c r="F51" s="685">
        <v>0</v>
      </c>
      <c r="G51" s="685">
        <v>0</v>
      </c>
      <c r="H51" s="687">
        <f t="shared" si="3"/>
        <v>0</v>
      </c>
    </row>
    <row r="52" spans="1:8" s="3" customFormat="1" ht="15.75">
      <c r="A52" s="330">
        <v>8.6999999999999993</v>
      </c>
      <c r="B52" s="688" t="s">
        <v>323</v>
      </c>
      <c r="C52" s="685">
        <v>0</v>
      </c>
      <c r="D52" s="685">
        <v>0</v>
      </c>
      <c r="E52" s="686">
        <f t="shared" si="2"/>
        <v>0</v>
      </c>
      <c r="F52" s="685">
        <v>0</v>
      </c>
      <c r="G52" s="685">
        <v>0</v>
      </c>
      <c r="H52" s="687">
        <f t="shared" si="3"/>
        <v>0</v>
      </c>
    </row>
    <row r="53" spans="1:8" s="3" customFormat="1" ht="26.25" thickBot="1">
      <c r="A53" s="221">
        <v>9</v>
      </c>
      <c r="B53" s="691" t="s">
        <v>324</v>
      </c>
      <c r="C53" s="692">
        <v>0</v>
      </c>
      <c r="D53" s="692">
        <v>0</v>
      </c>
      <c r="E53" s="259">
        <f t="shared" si="2"/>
        <v>0</v>
      </c>
      <c r="F53" s="692">
        <v>0</v>
      </c>
      <c r="G53" s="692">
        <v>0</v>
      </c>
      <c r="H53" s="245">
        <f t="shared" si="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28515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28515625" style="13"/>
  </cols>
  <sheetData>
    <row r="1" spans="1:8" ht="15">
      <c r="A1" s="18" t="s">
        <v>188</v>
      </c>
      <c r="B1" s="17" t="str">
        <f>Info!C2</f>
        <v>სს "ხალიკ ბანკი საქართველო"</v>
      </c>
      <c r="C1" s="17"/>
      <c r="D1" s="324"/>
    </row>
    <row r="2" spans="1:8" ht="15">
      <c r="A2" s="18" t="s">
        <v>189</v>
      </c>
      <c r="B2" s="430">
        <f>'1. key ratios'!B2</f>
        <v>44926</v>
      </c>
      <c r="C2" s="30"/>
      <c r="D2" s="19"/>
      <c r="E2" s="12"/>
      <c r="F2" s="12"/>
      <c r="G2" s="12"/>
      <c r="H2" s="12"/>
    </row>
    <row r="3" spans="1:8" ht="15">
      <c r="A3" s="18"/>
      <c r="B3" s="17"/>
      <c r="C3" s="30"/>
      <c r="D3" s="19"/>
      <c r="E3" s="12"/>
      <c r="F3" s="12"/>
      <c r="G3" s="12"/>
      <c r="H3" s="12"/>
    </row>
    <row r="4" spans="1:8" ht="15" customHeight="1" thickBot="1">
      <c r="A4" s="215" t="s">
        <v>408</v>
      </c>
      <c r="B4" s="216" t="s">
        <v>187</v>
      </c>
      <c r="C4" s="217" t="s">
        <v>93</v>
      </c>
    </row>
    <row r="5" spans="1:8" ht="15" customHeight="1">
      <c r="A5" s="213" t="s">
        <v>26</v>
      </c>
      <c r="B5" s="214"/>
      <c r="C5" s="431" t="str">
        <f>INT((MONTH($B$2))/3)&amp;"Q"&amp;"-"&amp;YEAR($B$2)</f>
        <v>4Q-2022</v>
      </c>
      <c r="D5" s="431" t="str">
        <f>IF(INT(MONTH($B$2))=3, "4"&amp;"Q"&amp;"-"&amp;YEAR($B$2)-1, IF(INT(MONTH($B$2))=6, "1"&amp;"Q"&amp;"-"&amp;YEAR($B$2), IF(INT(MONTH($B$2))=9, "2"&amp;"Q"&amp;"-"&amp;YEAR($B$2),IF(INT(MONTH($B$2))=12, "3"&amp;"Q"&amp;"-"&amp;YEAR($B$2), 0))))</f>
        <v>3Q-2022</v>
      </c>
      <c r="E5" s="431" t="str">
        <f>IF(INT(MONTH($B$2))=3, "3"&amp;"Q"&amp;"-"&amp;YEAR($B$2)-1, IF(INT(MONTH($B$2))=6, "4"&amp;"Q"&amp;"-"&amp;YEAR($B$2)-1, IF(INT(MONTH($B$2))=9, "1"&amp;"Q"&amp;"-"&amp;YEAR($B$2),IF(INT(MONTH($B$2))=12, "2"&amp;"Q"&amp;"-"&amp;YEAR($B$2), 0))))</f>
        <v>2Q-2022</v>
      </c>
      <c r="F5" s="431" t="str">
        <f>IF(INT(MONTH($B$2))=3, "2"&amp;"Q"&amp;"-"&amp;YEAR($B$2)-1, IF(INT(MONTH($B$2))=6, "3"&amp;"Q"&amp;"-"&amp;YEAR($B$2)-1, IF(INT(MONTH($B$2))=9, "4"&amp;"Q"&amp;"-"&amp;YEAR($B$2)-1,IF(INT(MONTH($B$2))=12, "1"&amp;"Q"&amp;"-"&amp;YEAR($B$2), 0))))</f>
        <v>1Q-2022</v>
      </c>
      <c r="G5" s="431" t="str">
        <f>IF(INT(MONTH($B$2))=3, "1"&amp;"Q"&amp;"-"&amp;YEAR($B$2)-1, IF(INT(MONTH($B$2))=6, "2"&amp;"Q"&amp;"-"&amp;YEAR($B$2)-1, IF(INT(MONTH($B$2))=9, "3"&amp;"Q"&amp;"-"&amp;YEAR($B$2)-1,IF(INT(MONTH($B$2))=12, "4"&amp;"Q"&amp;"-"&amp;YEAR($B$2)-1, 0))))</f>
        <v>4Q-2021</v>
      </c>
    </row>
    <row r="6" spans="1:8" ht="15" customHeight="1">
      <c r="A6" s="361">
        <v>1</v>
      </c>
      <c r="B6" s="417" t="s">
        <v>192</v>
      </c>
      <c r="C6" s="362">
        <f>C7+C9+C10</f>
        <v>849366893.78999984</v>
      </c>
      <c r="D6" s="420">
        <f>D7+D9+D10</f>
        <v>945222418.53375018</v>
      </c>
      <c r="E6" s="363">
        <f t="shared" ref="E6:G6" si="0">E7+E9+E10</f>
        <v>837846314.74239993</v>
      </c>
      <c r="F6" s="362">
        <f t="shared" si="0"/>
        <v>871925491.70660007</v>
      </c>
      <c r="G6" s="421">
        <f t="shared" si="0"/>
        <v>877579458.52169979</v>
      </c>
    </row>
    <row r="7" spans="1:8" ht="15" customHeight="1">
      <c r="A7" s="361">
        <v>1.1000000000000001</v>
      </c>
      <c r="B7" s="364" t="s">
        <v>603</v>
      </c>
      <c r="C7" s="365">
        <v>840495507.42499983</v>
      </c>
      <c r="D7" s="365">
        <v>934654582.18175018</v>
      </c>
      <c r="E7" s="365">
        <v>828942838.88739991</v>
      </c>
      <c r="F7" s="365">
        <v>862630101.69160008</v>
      </c>
      <c r="G7" s="365">
        <v>867462543.65669978</v>
      </c>
    </row>
    <row r="8" spans="1:8" ht="25.5">
      <c r="A8" s="361" t="s">
        <v>251</v>
      </c>
      <c r="B8" s="366" t="s">
        <v>402</v>
      </c>
      <c r="C8" s="365">
        <v>0</v>
      </c>
      <c r="D8" s="365">
        <v>0</v>
      </c>
      <c r="E8" s="365">
        <v>0</v>
      </c>
      <c r="F8" s="365">
        <v>0</v>
      </c>
      <c r="G8" s="365">
        <v>0</v>
      </c>
    </row>
    <row r="9" spans="1:8" ht="15" customHeight="1">
      <c r="A9" s="361">
        <v>1.2</v>
      </c>
      <c r="B9" s="364" t="s">
        <v>22</v>
      </c>
      <c r="C9" s="365">
        <v>8871386.3650000002</v>
      </c>
      <c r="D9" s="365">
        <v>10467836.352</v>
      </c>
      <c r="E9" s="365">
        <v>8803475.8550000004</v>
      </c>
      <c r="F9" s="365">
        <v>8889497.1549999993</v>
      </c>
      <c r="G9" s="365">
        <v>9841926.7249999996</v>
      </c>
    </row>
    <row r="10" spans="1:8" ht="15" customHeight="1">
      <c r="A10" s="361">
        <v>1.3</v>
      </c>
      <c r="B10" s="418" t="s">
        <v>77</v>
      </c>
      <c r="C10" s="365">
        <v>0</v>
      </c>
      <c r="D10" s="365">
        <v>100000</v>
      </c>
      <c r="E10" s="365">
        <v>100000</v>
      </c>
      <c r="F10" s="365">
        <v>405892.86</v>
      </c>
      <c r="G10" s="365">
        <v>274988.14</v>
      </c>
    </row>
    <row r="11" spans="1:8" ht="15" customHeight="1">
      <c r="A11" s="361">
        <v>2</v>
      </c>
      <c r="B11" s="417" t="s">
        <v>193</v>
      </c>
      <c r="C11" s="365">
        <v>11361524.779254444</v>
      </c>
      <c r="D11" s="365">
        <v>2066996.5449163564</v>
      </c>
      <c r="E11" s="365">
        <v>17283.292593839971</v>
      </c>
      <c r="F11" s="365">
        <v>102662.24581998</v>
      </c>
      <c r="G11" s="365">
        <v>2619699.4461294501</v>
      </c>
    </row>
    <row r="12" spans="1:8" ht="15" customHeight="1">
      <c r="A12" s="377">
        <v>3</v>
      </c>
      <c r="B12" s="419" t="s">
        <v>191</v>
      </c>
      <c r="C12" s="365">
        <v>64249941.25</v>
      </c>
      <c r="D12" s="365">
        <v>56772577.5</v>
      </c>
      <c r="E12" s="365">
        <v>56772577.5</v>
      </c>
      <c r="F12" s="365">
        <v>56772577.5</v>
      </c>
      <c r="G12" s="365">
        <v>51351879.743750006</v>
      </c>
    </row>
    <row r="13" spans="1:8" ht="15" customHeight="1" thickBot="1">
      <c r="A13" s="133">
        <v>4</v>
      </c>
      <c r="B13" s="424" t="s">
        <v>252</v>
      </c>
      <c r="C13" s="260">
        <f>C6+C11+C12</f>
        <v>924978359.81925428</v>
      </c>
      <c r="D13" s="422">
        <f>D6+D11+D12</f>
        <v>1004061992.5786666</v>
      </c>
      <c r="E13" s="261">
        <f t="shared" ref="E13:G13" si="1">E6+E11+E12</f>
        <v>894636175.53499377</v>
      </c>
      <c r="F13" s="260">
        <f t="shared" si="1"/>
        <v>928800731.45242</v>
      </c>
      <c r="G13" s="423">
        <f t="shared" si="1"/>
        <v>931551037.7115792</v>
      </c>
    </row>
    <row r="14" spans="1:8">
      <c r="B14" s="24"/>
    </row>
    <row r="15" spans="1:8" ht="25.5">
      <c r="B15" s="106" t="s">
        <v>604</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85" zoomScaleNormal="85" workbookViewId="0">
      <pane xSplit="1" ySplit="4" topLeftCell="B29" activePane="bottomRight" state="frozen"/>
      <selection pane="topRight" activeCell="B1" sqref="B1"/>
      <selection pane="bottomLeft" activeCell="A4" sqref="A4"/>
      <selection pane="bottomRight" activeCell="D34" sqref="D34"/>
    </sheetView>
  </sheetViews>
  <sheetFormatPr defaultRowHeight="15"/>
  <cols>
    <col min="1" max="1" width="9.5703125" style="2" bestFit="1" customWidth="1"/>
    <col min="2" max="2" width="58.7109375" style="2" customWidth="1"/>
    <col min="3" max="3" width="34.28515625" style="2" customWidth="1"/>
  </cols>
  <sheetData>
    <row r="1" spans="1:8">
      <c r="A1" s="2" t="s">
        <v>188</v>
      </c>
      <c r="B1" s="324" t="str">
        <f>Info!C2</f>
        <v>სს "ხალიკ ბანკი საქართველო"</v>
      </c>
    </row>
    <row r="2" spans="1:8">
      <c r="A2" s="2" t="s">
        <v>189</v>
      </c>
      <c r="B2" s="442">
        <f>'1. key ratios'!B2</f>
        <v>44926</v>
      </c>
    </row>
    <row r="4" spans="1:8" ht="25.5" customHeight="1" thickBot="1">
      <c r="A4" s="232" t="s">
        <v>409</v>
      </c>
      <c r="B4" s="62" t="s">
        <v>149</v>
      </c>
      <c r="C4" s="14"/>
    </row>
    <row r="5" spans="1:8" ht="15.75">
      <c r="A5" s="11"/>
      <c r="B5" s="412" t="s">
        <v>150</v>
      </c>
      <c r="C5" s="428" t="s">
        <v>618</v>
      </c>
    </row>
    <row r="6" spans="1:8">
      <c r="A6" s="15">
        <v>1</v>
      </c>
      <c r="B6" s="63" t="s">
        <v>1014</v>
      </c>
      <c r="C6" s="425" t="s">
        <v>1015</v>
      </c>
    </row>
    <row r="7" spans="1:8">
      <c r="A7" s="15">
        <v>2</v>
      </c>
      <c r="B7" s="63" t="s">
        <v>1027</v>
      </c>
      <c r="C7" s="425" t="s">
        <v>1015</v>
      </c>
    </row>
    <row r="8" spans="1:8">
      <c r="A8" s="15">
        <v>3</v>
      </c>
      <c r="B8" s="63" t="s">
        <v>1017</v>
      </c>
      <c r="C8" s="425" t="s">
        <v>1016</v>
      </c>
    </row>
    <row r="9" spans="1:8">
      <c r="A9" s="15">
        <v>4</v>
      </c>
      <c r="B9" s="63" t="s">
        <v>1018</v>
      </c>
      <c r="C9" s="425" t="s">
        <v>1016</v>
      </c>
    </row>
    <row r="10" spans="1:8">
      <c r="A10" s="15">
        <v>5</v>
      </c>
      <c r="B10" s="63" t="s">
        <v>1019</v>
      </c>
      <c r="C10" s="425" t="s">
        <v>1015</v>
      </c>
    </row>
    <row r="11" spans="1:8">
      <c r="A11" s="15">
        <v>6</v>
      </c>
      <c r="B11" s="63"/>
      <c r="C11" s="425"/>
    </row>
    <row r="12" spans="1:8">
      <c r="A12" s="15">
        <v>7</v>
      </c>
      <c r="B12" s="63"/>
      <c r="C12" s="425"/>
      <c r="H12" s="4"/>
    </row>
    <row r="13" spans="1:8">
      <c r="A13" s="15">
        <v>8</v>
      </c>
      <c r="B13" s="63"/>
      <c r="C13" s="425"/>
    </row>
    <row r="14" spans="1:8">
      <c r="A14" s="15">
        <v>9</v>
      </c>
      <c r="B14" s="63"/>
      <c r="C14" s="425"/>
    </row>
    <row r="15" spans="1:8">
      <c r="A15" s="15">
        <v>10</v>
      </c>
      <c r="B15" s="63"/>
      <c r="C15" s="425"/>
    </row>
    <row r="16" spans="1:8">
      <c r="A16" s="15"/>
      <c r="B16" s="714"/>
      <c r="C16" s="715"/>
    </row>
    <row r="17" spans="1:3" ht="60">
      <c r="A17" s="15"/>
      <c r="B17" s="413" t="s">
        <v>151</v>
      </c>
      <c r="C17" s="429" t="s">
        <v>619</v>
      </c>
    </row>
    <row r="18" spans="1:3" ht="60">
      <c r="A18" s="15">
        <v>1</v>
      </c>
      <c r="B18" s="28" t="s">
        <v>1012</v>
      </c>
      <c r="C18" s="427" t="s">
        <v>1028</v>
      </c>
    </row>
    <row r="19" spans="1:3" ht="60">
      <c r="A19" s="15">
        <v>2</v>
      </c>
      <c r="B19" s="28" t="s">
        <v>1020</v>
      </c>
      <c r="C19" s="427" t="s">
        <v>1029</v>
      </c>
    </row>
    <row r="20" spans="1:3" ht="105">
      <c r="A20" s="15">
        <v>3</v>
      </c>
      <c r="B20" s="28" t="s">
        <v>1021</v>
      </c>
      <c r="C20" s="427" t="s">
        <v>1030</v>
      </c>
    </row>
    <row r="21" spans="1:3" ht="90">
      <c r="A21" s="15">
        <v>4</v>
      </c>
      <c r="B21" s="28" t="s">
        <v>1022</v>
      </c>
      <c r="C21" s="427" t="s">
        <v>1031</v>
      </c>
    </row>
    <row r="22" spans="1:3" ht="75">
      <c r="A22" s="15">
        <v>5</v>
      </c>
      <c r="B22" s="28" t="s">
        <v>1023</v>
      </c>
      <c r="C22" s="427" t="s">
        <v>1032</v>
      </c>
    </row>
    <row r="23" spans="1:3" ht="15.75">
      <c r="A23" s="15">
        <v>6</v>
      </c>
      <c r="B23" s="28"/>
      <c r="C23" s="426"/>
    </row>
    <row r="24" spans="1:3" ht="15.75">
      <c r="A24" s="15">
        <v>7</v>
      </c>
      <c r="B24" s="28"/>
      <c r="C24" s="426"/>
    </row>
    <row r="25" spans="1:3" ht="15.75">
      <c r="A25" s="15">
        <v>8</v>
      </c>
      <c r="B25" s="28"/>
      <c r="C25" s="426"/>
    </row>
    <row r="26" spans="1:3" ht="15.75">
      <c r="A26" s="15">
        <v>9</v>
      </c>
      <c r="B26" s="28"/>
      <c r="C26" s="426"/>
    </row>
    <row r="27" spans="1:3" ht="15.75" customHeight="1">
      <c r="A27" s="15">
        <v>10</v>
      </c>
      <c r="B27" s="28"/>
      <c r="C27" s="427"/>
    </row>
    <row r="28" spans="1:3" ht="15.75" customHeight="1">
      <c r="A28" s="15"/>
      <c r="B28" s="28"/>
      <c r="C28" s="29"/>
    </row>
    <row r="29" spans="1:3" ht="30" customHeight="1">
      <c r="A29" s="15"/>
      <c r="B29" s="716" t="s">
        <v>152</v>
      </c>
      <c r="C29" s="717"/>
    </row>
    <row r="30" spans="1:3">
      <c r="A30" s="15">
        <v>1</v>
      </c>
      <c r="B30" s="63" t="s">
        <v>1026</v>
      </c>
      <c r="C30" s="638">
        <v>1</v>
      </c>
    </row>
    <row r="31" spans="1:3" ht="15.75" customHeight="1">
      <c r="A31" s="15"/>
      <c r="B31" s="63"/>
      <c r="C31" s="64"/>
    </row>
    <row r="32" spans="1:3" ht="29.25" customHeight="1">
      <c r="A32" s="15"/>
      <c r="B32" s="716" t="s">
        <v>272</v>
      </c>
      <c r="C32" s="717"/>
    </row>
    <row r="33" spans="1:3">
      <c r="A33" s="15">
        <v>1</v>
      </c>
      <c r="B33" s="63" t="s">
        <v>1024</v>
      </c>
      <c r="C33" s="693">
        <v>0.3476048699771862</v>
      </c>
    </row>
    <row r="34" spans="1:3" ht="16.5" thickBot="1">
      <c r="A34" s="16"/>
      <c r="B34" s="65" t="s">
        <v>1025</v>
      </c>
      <c r="C34" s="694">
        <v>0.3476048699771862</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B23" sqref="B23"/>
    </sheetView>
  </sheetViews>
  <sheetFormatPr defaultRowHeight="15"/>
  <cols>
    <col min="1" max="1" width="9.5703125" style="2" bestFit="1" customWidth="1"/>
    <col min="2" max="2" width="47.5703125" style="2" customWidth="1"/>
    <col min="3" max="3" width="28" style="2" customWidth="1"/>
    <col min="4" max="4" width="22.42578125" style="2" customWidth="1"/>
    <col min="5" max="5" width="18.7109375" style="2" customWidth="1"/>
    <col min="6" max="6" width="12" bestFit="1" customWidth="1"/>
    <col min="7" max="7" width="12.5703125" bestFit="1" customWidth="1"/>
  </cols>
  <sheetData>
    <row r="1" spans="1:7" ht="15.75">
      <c r="A1" s="18" t="s">
        <v>188</v>
      </c>
      <c r="B1" s="17" t="str">
        <f>Info!C2</f>
        <v>სს "ხალიკ ბანკი საქართველო"</v>
      </c>
    </row>
    <row r="2" spans="1:7" s="22" customFormat="1" ht="15.75" customHeight="1">
      <c r="A2" s="22" t="s">
        <v>189</v>
      </c>
      <c r="B2" s="442">
        <f>'1. key ratios'!B2</f>
        <v>44926</v>
      </c>
    </row>
    <row r="3" spans="1:7" s="22" customFormat="1" ht="15.75" customHeight="1"/>
    <row r="4" spans="1:7" s="22" customFormat="1" ht="15.75" customHeight="1" thickBot="1">
      <c r="A4" s="233" t="s">
        <v>410</v>
      </c>
      <c r="B4" s="234" t="s">
        <v>262</v>
      </c>
      <c r="C4" s="192"/>
      <c r="D4" s="192"/>
      <c r="E4" s="193" t="s">
        <v>93</v>
      </c>
    </row>
    <row r="5" spans="1:7" s="121" customFormat="1" ht="17.649999999999999" customHeight="1">
      <c r="A5" s="333"/>
      <c r="B5" s="334"/>
      <c r="C5" s="191" t="s">
        <v>0</v>
      </c>
      <c r="D5" s="191" t="s">
        <v>1</v>
      </c>
      <c r="E5" s="335" t="s">
        <v>2</v>
      </c>
    </row>
    <row r="6" spans="1:7" s="157" customFormat="1" ht="14.65" customHeight="1">
      <c r="A6" s="336"/>
      <c r="B6" s="718" t="s">
        <v>231</v>
      </c>
      <c r="C6" s="718" t="s">
        <v>230</v>
      </c>
      <c r="D6" s="719" t="s">
        <v>229</v>
      </c>
      <c r="E6" s="720"/>
      <c r="G6"/>
    </row>
    <row r="7" spans="1:7" s="157" customFormat="1" ht="99.6" customHeight="1">
      <c r="A7" s="336"/>
      <c r="B7" s="718"/>
      <c r="C7" s="718"/>
      <c r="D7" s="680" t="s">
        <v>228</v>
      </c>
      <c r="E7" s="681" t="s">
        <v>520</v>
      </c>
      <c r="G7"/>
    </row>
    <row r="8" spans="1:7">
      <c r="A8" s="337">
        <v>1</v>
      </c>
      <c r="B8" s="338" t="s">
        <v>154</v>
      </c>
      <c r="C8" s="339">
        <v>18770408</v>
      </c>
      <c r="D8" s="339">
        <v>0</v>
      </c>
      <c r="E8" s="701">
        <v>18770408</v>
      </c>
    </row>
    <row r="9" spans="1:7">
      <c r="A9" s="337">
        <v>2</v>
      </c>
      <c r="B9" s="338" t="s">
        <v>155</v>
      </c>
      <c r="C9" s="339">
        <v>213214916</v>
      </c>
      <c r="D9" s="339">
        <v>0</v>
      </c>
      <c r="E9" s="701">
        <v>213214916</v>
      </c>
    </row>
    <row r="10" spans="1:7">
      <c r="A10" s="337">
        <v>3</v>
      </c>
      <c r="B10" s="338" t="s">
        <v>227</v>
      </c>
      <c r="C10" s="339">
        <v>30654614</v>
      </c>
      <c r="D10" s="339">
        <v>0</v>
      </c>
      <c r="E10" s="701">
        <v>30654614</v>
      </c>
    </row>
    <row r="11" spans="1:7" ht="25.5">
      <c r="A11" s="337">
        <v>4</v>
      </c>
      <c r="B11" s="338" t="s">
        <v>185</v>
      </c>
      <c r="C11" s="339">
        <v>0</v>
      </c>
      <c r="D11" s="339">
        <v>0</v>
      </c>
      <c r="E11" s="701">
        <v>0</v>
      </c>
    </row>
    <row r="12" spans="1:7">
      <c r="A12" s="337">
        <v>5</v>
      </c>
      <c r="B12" s="338" t="s">
        <v>157</v>
      </c>
      <c r="C12" s="339">
        <v>16612575</v>
      </c>
      <c r="D12" s="339">
        <v>0</v>
      </c>
      <c r="E12" s="701">
        <v>16612575</v>
      </c>
    </row>
    <row r="13" spans="1:7">
      <c r="A13" s="337">
        <v>6.1</v>
      </c>
      <c r="B13" s="338" t="s">
        <v>158</v>
      </c>
      <c r="C13" s="339">
        <v>653680400</v>
      </c>
      <c r="D13" s="339">
        <v>0</v>
      </c>
      <c r="E13" s="701">
        <v>653680400</v>
      </c>
    </row>
    <row r="14" spans="1:7">
      <c r="A14" s="337">
        <v>6.2</v>
      </c>
      <c r="B14" s="340" t="s">
        <v>159</v>
      </c>
      <c r="C14" s="339">
        <v>-38373692</v>
      </c>
      <c r="D14" s="339">
        <v>0</v>
      </c>
      <c r="E14" s="701">
        <v>-38373692</v>
      </c>
    </row>
    <row r="15" spans="1:7">
      <c r="A15" s="337">
        <v>6</v>
      </c>
      <c r="B15" s="338" t="s">
        <v>226</v>
      </c>
      <c r="C15" s="339">
        <v>615306708</v>
      </c>
      <c r="D15" s="339">
        <v>0</v>
      </c>
      <c r="E15" s="701">
        <v>615306708</v>
      </c>
    </row>
    <row r="16" spans="1:7" ht="25.5">
      <c r="A16" s="337">
        <v>7</v>
      </c>
      <c r="B16" s="338" t="s">
        <v>161</v>
      </c>
      <c r="C16" s="339">
        <v>6168614</v>
      </c>
      <c r="D16" s="339">
        <v>0</v>
      </c>
      <c r="E16" s="701">
        <v>6168614</v>
      </c>
    </row>
    <row r="17" spans="1:7">
      <c r="A17" s="337">
        <v>8</v>
      </c>
      <c r="B17" s="338" t="s">
        <v>162</v>
      </c>
      <c r="C17" s="339">
        <v>10551978.439999999</v>
      </c>
      <c r="D17" s="339">
        <v>0</v>
      </c>
      <c r="E17" s="701">
        <v>10551978.439999999</v>
      </c>
      <c r="F17" s="6"/>
      <c r="G17" s="6"/>
    </row>
    <row r="18" spans="1:7">
      <c r="A18" s="337">
        <v>9</v>
      </c>
      <c r="B18" s="338" t="s">
        <v>163</v>
      </c>
      <c r="C18" s="339">
        <v>54000</v>
      </c>
      <c r="D18" s="339">
        <v>0</v>
      </c>
      <c r="E18" s="701">
        <v>54000</v>
      </c>
      <c r="G18" s="6"/>
    </row>
    <row r="19" spans="1:7" ht="25.5">
      <c r="A19" s="337">
        <v>10</v>
      </c>
      <c r="B19" s="338" t="s">
        <v>164</v>
      </c>
      <c r="C19" s="339">
        <v>21952650</v>
      </c>
      <c r="D19" s="339">
        <v>5183051</v>
      </c>
      <c r="E19" s="701">
        <v>16769599</v>
      </c>
      <c r="G19" s="6"/>
    </row>
    <row r="20" spans="1:7">
      <c r="A20" s="337">
        <v>11</v>
      </c>
      <c r="B20" s="338" t="s">
        <v>165</v>
      </c>
      <c r="C20" s="339">
        <v>22259139.389999963</v>
      </c>
      <c r="D20" s="339">
        <v>0</v>
      </c>
      <c r="E20" s="701">
        <v>22259139.389999963</v>
      </c>
    </row>
    <row r="21" spans="1:7" ht="51.75" thickBot="1">
      <c r="A21" s="341"/>
      <c r="B21" s="342" t="s">
        <v>484</v>
      </c>
      <c r="C21" s="301">
        <f>SUM(C8:C12, C15:C20)</f>
        <v>955545602.83000004</v>
      </c>
      <c r="D21" s="301">
        <f>SUM(D8:D12, D15:D20)</f>
        <v>5183051</v>
      </c>
      <c r="E21" s="343">
        <f>SUM(E8:E12, E15:E20)</f>
        <v>950362551.83000004</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"ხალიკ ბანკი საქართველო"</v>
      </c>
    </row>
    <row r="2" spans="1:6" s="22" customFormat="1" ht="15.75" customHeight="1">
      <c r="A2" s="22" t="s">
        <v>189</v>
      </c>
      <c r="B2" s="442">
        <f>'1. key ratios'!B2</f>
        <v>44926</v>
      </c>
      <c r="C2"/>
      <c r="D2"/>
      <c r="E2"/>
      <c r="F2"/>
    </row>
    <row r="3" spans="1:6" s="22" customFormat="1" ht="15.75" customHeight="1">
      <c r="C3"/>
      <c r="D3"/>
      <c r="E3"/>
      <c r="F3"/>
    </row>
    <row r="4" spans="1:6" s="22" customFormat="1" ht="26.25" thickBot="1">
      <c r="A4" s="22" t="s">
        <v>411</v>
      </c>
      <c r="B4" s="199" t="s">
        <v>265</v>
      </c>
      <c r="C4" s="193" t="s">
        <v>93</v>
      </c>
      <c r="D4"/>
      <c r="E4"/>
      <c r="F4"/>
    </row>
    <row r="5" spans="1:6" ht="26.25">
      <c r="A5" s="194">
        <v>1</v>
      </c>
      <c r="B5" s="195" t="s">
        <v>433</v>
      </c>
      <c r="C5" s="262">
        <f>'7. LI1'!E21</f>
        <v>950362551.83000004</v>
      </c>
    </row>
    <row r="6" spans="1:6" s="184" customFormat="1">
      <c r="A6" s="120">
        <v>2.1</v>
      </c>
      <c r="B6" s="201" t="s">
        <v>266</v>
      </c>
      <c r="C6" s="263">
        <v>37359545.329999998</v>
      </c>
    </row>
    <row r="7" spans="1:6" s="4" customFormat="1" ht="25.5" outlineLevel="1">
      <c r="A7" s="200">
        <v>2.2000000000000002</v>
      </c>
      <c r="B7" s="196" t="s">
        <v>267</v>
      </c>
      <c r="C7" s="263">
        <v>0</v>
      </c>
    </row>
    <row r="8" spans="1:6" s="4" customFormat="1" ht="26.25">
      <c r="A8" s="200">
        <v>3</v>
      </c>
      <c r="B8" s="197" t="s">
        <v>434</v>
      </c>
      <c r="C8" s="264">
        <f>SUM(C5:C7)</f>
        <v>987722097.16000009</v>
      </c>
    </row>
    <row r="9" spans="1:6" s="184" customFormat="1">
      <c r="A9" s="120">
        <v>4</v>
      </c>
      <c r="B9" s="204" t="s">
        <v>263</v>
      </c>
      <c r="C9" s="263">
        <v>10243003.689999999</v>
      </c>
    </row>
    <row r="10" spans="1:6" s="4" customFormat="1" ht="25.5" outlineLevel="1">
      <c r="A10" s="200">
        <v>5.0999999999999996</v>
      </c>
      <c r="B10" s="196" t="s">
        <v>273</v>
      </c>
      <c r="C10" s="263">
        <v>-26296486.214999996</v>
      </c>
    </row>
    <row r="11" spans="1:6" s="4" customFormat="1" ht="25.5" outlineLevel="1">
      <c r="A11" s="200">
        <v>5.2</v>
      </c>
      <c r="B11" s="196" t="s">
        <v>274</v>
      </c>
      <c r="C11" s="263">
        <v>0</v>
      </c>
    </row>
    <row r="12" spans="1:6" s="4" customFormat="1">
      <c r="A12" s="200">
        <v>6</v>
      </c>
      <c r="B12" s="202" t="s">
        <v>605</v>
      </c>
      <c r="C12" s="263">
        <v>0</v>
      </c>
    </row>
    <row r="13" spans="1:6" s="4" customFormat="1" ht="15.75" thickBot="1">
      <c r="A13" s="203">
        <v>7</v>
      </c>
      <c r="B13" s="198" t="s">
        <v>264</v>
      </c>
      <c r="C13" s="265">
        <f>SUM(C8:C12)</f>
        <v>971668614.63500011</v>
      </c>
    </row>
    <row r="15" spans="1:6" ht="26.25">
      <c r="B15" s="24" t="s">
        <v>606</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pk4ZjpKp59zOoHFiFLuIPm0hSeSsVHaQJEktzRvwH7I=</DigestValue>
    </Reference>
    <Reference Type="http://www.w3.org/2000/09/xmldsig#Object" URI="#idOfficeObject">
      <DigestMethod Algorithm="http://www.w3.org/2001/04/xmlenc#sha256"/>
      <DigestValue>nylh7EKFfGJYKFjFFTsmDlAmMLxFr6DWvmcwA7AJm9o=</DigestValue>
    </Reference>
    <Reference Type="http://uri.etsi.org/01903#SignedProperties" URI="#idSignedProperties">
      <Transforms>
        <Transform Algorithm="http://www.w3.org/TR/2001/REC-xml-c14n-20010315"/>
      </Transforms>
      <DigestMethod Algorithm="http://www.w3.org/2001/04/xmlenc#sha256"/>
      <DigestValue>aDmxGniO6+RaqFW4nwLRoXpr3VKg4yUGCONWZBUNMyU=</DigestValue>
    </Reference>
  </SignedInfo>
  <SignatureValue>nFmVBEnepZFdjxEQBRKrOhlbadcFnYNlx7Gs69EAbs8Xjx1xqFgkqVYSZ/JyMg7/NDa7cXLCpUlP
tNsq5eMszvaodGF7Tj8Q3uxGb5lvXEkwd5347QqHKy0J/xJBZ+JhrJ726VaXzbjDGKP5902o/Drw
Tj4Z43g/bFkedv/lsxIH2KXFerZcT9/CKyvEhs9DvklaGJVzwtwqROjG3jzajX0fvTUxFvXmYxV1
p4jD3dRxMFdMWHdEJ5fn0R2vuFree1aM3LfZCbxdCDHnxSfvuIZkFkzl8Ml/6VhCQ6WBnk9ApSmo
MJ+bAltAKUK8hz3khbB9K28n3SRbvoNynvQeTw==</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Fw4dXcoVClW3ZZ4CnmuPKGgONZTPQFUbdYbFYwpRyV0=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Z+avV4UDfmDeBTzvpaGVmgi9Ku6T+1JgWAIixdmUMIQ=</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R6rXHVUwcwH2Bz07uKtPmrNvxXdVJDre69L1K70bIg8=</DigestValue>
      </Reference>
      <Reference URI="/xl/styles.xml?ContentType=application/vnd.openxmlformats-officedocument.spreadsheetml.styles+xml">
        <DigestMethod Algorithm="http://www.w3.org/2001/04/xmlenc#sha256"/>
        <DigestValue>6D42Ywq7KnWF+9GbQ/RsbtTxi0+g8b022DF7Xj0docM=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7wIEMYMXbt9wMGyHWCui1lGyP53kcBb7PFu06oNtcXM=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Ft2bRsJ95zzxPx/hEjyl22too4o3IakL5RP0VnasQFY=</DigestValue>
      </Reference>
      <Reference URI="/xl/worksheets/sheet10.xml?ContentType=application/vnd.openxmlformats-officedocument.spreadsheetml.worksheet+xml">
        <DigestMethod Algorithm="http://www.w3.org/2001/04/xmlenc#sha256"/>
        <DigestValue>4X86NkJxRZwv0ixesfdiVIJy6POHQlaclYxdGpHwzpw=</DigestValue>
      </Reference>
      <Reference URI="/xl/worksheets/sheet11.xml?ContentType=application/vnd.openxmlformats-officedocument.spreadsheetml.worksheet+xml">
        <DigestMethod Algorithm="http://www.w3.org/2001/04/xmlenc#sha256"/>
        <DigestValue>Prl15nsObj2ONV5KehgGeUmGEzaD9DwaPJotadN1ofk=</DigestValue>
      </Reference>
      <Reference URI="/xl/worksheets/sheet12.xml?ContentType=application/vnd.openxmlformats-officedocument.spreadsheetml.worksheet+xml">
        <DigestMethod Algorithm="http://www.w3.org/2001/04/xmlenc#sha256"/>
        <DigestValue>K9WeZ0ojJq3LX4mLbZI6ICHOkZVjqvHJp7Jf1QO7/Jc=</DigestValue>
      </Reference>
      <Reference URI="/xl/worksheets/sheet13.xml?ContentType=application/vnd.openxmlformats-officedocument.spreadsheetml.worksheet+xml">
        <DigestMethod Algorithm="http://www.w3.org/2001/04/xmlenc#sha256"/>
        <DigestValue>gTQhVrQ7ezxEz1VZ0iMNmkEynqdjHrLOF3bAYt2H6BA=</DigestValue>
      </Reference>
      <Reference URI="/xl/worksheets/sheet14.xml?ContentType=application/vnd.openxmlformats-officedocument.spreadsheetml.worksheet+xml">
        <DigestMethod Algorithm="http://www.w3.org/2001/04/xmlenc#sha256"/>
        <DigestValue>21wxcRLpqSgInA2x1fZ8+0TntQKCwAg8w4jRWPy6m7Q=</DigestValue>
      </Reference>
      <Reference URI="/xl/worksheets/sheet15.xml?ContentType=application/vnd.openxmlformats-officedocument.spreadsheetml.worksheet+xml">
        <DigestMethod Algorithm="http://www.w3.org/2001/04/xmlenc#sha256"/>
        <DigestValue>/XtV6OpV+JcHw2aALPegzdnJ8OWIIzMOfGmUkk27n2c=</DigestValue>
      </Reference>
      <Reference URI="/xl/worksheets/sheet16.xml?ContentType=application/vnd.openxmlformats-officedocument.spreadsheetml.worksheet+xml">
        <DigestMethod Algorithm="http://www.w3.org/2001/04/xmlenc#sha256"/>
        <DigestValue>Uiqs3gjERnvMCJesMIqWWcnwd/XU4xG/PJoMvGD7ALw=</DigestValue>
      </Reference>
      <Reference URI="/xl/worksheets/sheet17.xml?ContentType=application/vnd.openxmlformats-officedocument.spreadsheetml.worksheet+xml">
        <DigestMethod Algorithm="http://www.w3.org/2001/04/xmlenc#sha256"/>
        <DigestValue>asiHyLZ3/xV7BpBL2ftEPD5WcarNlOKdIxuT6HvSmQ4=</DigestValue>
      </Reference>
      <Reference URI="/xl/worksheets/sheet18.xml?ContentType=application/vnd.openxmlformats-officedocument.spreadsheetml.worksheet+xml">
        <DigestMethod Algorithm="http://www.w3.org/2001/04/xmlenc#sha256"/>
        <DigestValue>58bsZbYrygC6pmO9CywuwKARCivPEnOrRcPtP+uXlwA=</DigestValue>
      </Reference>
      <Reference URI="/xl/worksheets/sheet19.xml?ContentType=application/vnd.openxmlformats-officedocument.spreadsheetml.worksheet+xml">
        <DigestMethod Algorithm="http://www.w3.org/2001/04/xmlenc#sha256"/>
        <DigestValue>IPCBUgHiTqJJnuY4vwcatqi2Ks1NurpthqmWY2kF3Y0=</DigestValue>
      </Reference>
      <Reference URI="/xl/worksheets/sheet2.xml?ContentType=application/vnd.openxmlformats-officedocument.spreadsheetml.worksheet+xml">
        <DigestMethod Algorithm="http://www.w3.org/2001/04/xmlenc#sha256"/>
        <DigestValue>DIJnWGpUaaVN3yttixfoqCAAJ2jVQY1sntHDVC75ONA=</DigestValue>
      </Reference>
      <Reference URI="/xl/worksheets/sheet20.xml?ContentType=application/vnd.openxmlformats-officedocument.spreadsheetml.worksheet+xml">
        <DigestMethod Algorithm="http://www.w3.org/2001/04/xmlenc#sha256"/>
        <DigestValue>fg4IC5yRukc8KDHxvUxTIiOp3rBNYbBhyIWo+3LIdRk=</DigestValue>
      </Reference>
      <Reference URI="/xl/worksheets/sheet21.xml?ContentType=application/vnd.openxmlformats-officedocument.spreadsheetml.worksheet+xml">
        <DigestMethod Algorithm="http://www.w3.org/2001/04/xmlenc#sha256"/>
        <DigestValue>j++ftiUxwdAyIiG4uwSA251aAX8Ub8+c/MD31mkdSlo=</DigestValue>
      </Reference>
      <Reference URI="/xl/worksheets/sheet22.xml?ContentType=application/vnd.openxmlformats-officedocument.spreadsheetml.worksheet+xml">
        <DigestMethod Algorithm="http://www.w3.org/2001/04/xmlenc#sha256"/>
        <DigestValue>VT278FmZIeYqjbG9xhcLhzIrtu970km7szhWf4mJ1l0=</DigestValue>
      </Reference>
      <Reference URI="/xl/worksheets/sheet23.xml?ContentType=application/vnd.openxmlformats-officedocument.spreadsheetml.worksheet+xml">
        <DigestMethod Algorithm="http://www.w3.org/2001/04/xmlenc#sha256"/>
        <DigestValue>pCrwgf3bTvmRANooLWCIV988ZqWwfM0KSJYzW7ropbc=</DigestValue>
      </Reference>
      <Reference URI="/xl/worksheets/sheet24.xml?ContentType=application/vnd.openxmlformats-officedocument.spreadsheetml.worksheet+xml">
        <DigestMethod Algorithm="http://www.w3.org/2001/04/xmlenc#sha256"/>
        <DigestValue>5c1NogmKY+SNKD7cdR1N0srOVeap0AD1rfMQEn1FlKU=</DigestValue>
      </Reference>
      <Reference URI="/xl/worksheets/sheet25.xml?ContentType=application/vnd.openxmlformats-officedocument.spreadsheetml.worksheet+xml">
        <DigestMethod Algorithm="http://www.w3.org/2001/04/xmlenc#sha256"/>
        <DigestValue>Ex6vSXn2rwLgPfe0UAlj8JL0GhwyGsY4AnEMy1dplS0=</DigestValue>
      </Reference>
      <Reference URI="/xl/worksheets/sheet26.xml?ContentType=application/vnd.openxmlformats-officedocument.spreadsheetml.worksheet+xml">
        <DigestMethod Algorithm="http://www.w3.org/2001/04/xmlenc#sha256"/>
        <DigestValue>XU34acqGIGRhk1jinMJ6ur+uNVlyAhjTwjEsnHX4o6A=</DigestValue>
      </Reference>
      <Reference URI="/xl/worksheets/sheet27.xml?ContentType=application/vnd.openxmlformats-officedocument.spreadsheetml.worksheet+xml">
        <DigestMethod Algorithm="http://www.w3.org/2001/04/xmlenc#sha256"/>
        <DigestValue>2PoaUHF6xQGI+ZpLD2WQO3M+A2I5mkCHx2Eo83T/6Ao=</DigestValue>
      </Reference>
      <Reference URI="/xl/worksheets/sheet28.xml?ContentType=application/vnd.openxmlformats-officedocument.spreadsheetml.worksheet+xml">
        <DigestMethod Algorithm="http://www.w3.org/2001/04/xmlenc#sha256"/>
        <DigestValue>ryk8QlBypIflsZ8yvZyCubJCDT3wvzwGCwF2ET3wR1Q=</DigestValue>
      </Reference>
      <Reference URI="/xl/worksheets/sheet29.xml?ContentType=application/vnd.openxmlformats-officedocument.spreadsheetml.worksheet+xml">
        <DigestMethod Algorithm="http://www.w3.org/2001/04/xmlenc#sha256"/>
        <DigestValue>wkl4dhT0Imqfi3ALbyz0dhCLkjiFOjd0m/MgDh52TI4=</DigestValue>
      </Reference>
      <Reference URI="/xl/worksheets/sheet3.xml?ContentType=application/vnd.openxmlformats-officedocument.spreadsheetml.worksheet+xml">
        <DigestMethod Algorithm="http://www.w3.org/2001/04/xmlenc#sha256"/>
        <DigestValue>S+S4ZGzulpS0B7Y+08b5Z0MaqXO+s1XUbWBoHXTOln4=</DigestValue>
      </Reference>
      <Reference URI="/xl/worksheets/sheet30.xml?ContentType=application/vnd.openxmlformats-officedocument.spreadsheetml.worksheet+xml">
        <DigestMethod Algorithm="http://www.w3.org/2001/04/xmlenc#sha256"/>
        <DigestValue>VdKw1du4HDhIBHDKuGHIubifKvRPuxJPvnV1H7lD/7Q=</DigestValue>
      </Reference>
      <Reference URI="/xl/worksheets/sheet4.xml?ContentType=application/vnd.openxmlformats-officedocument.spreadsheetml.worksheet+xml">
        <DigestMethod Algorithm="http://www.w3.org/2001/04/xmlenc#sha256"/>
        <DigestValue>hcrVIL5IAIJz8yvGh+oPvh/z+Bq35Vq/9joOyCUIRYk=</DigestValue>
      </Reference>
      <Reference URI="/xl/worksheets/sheet5.xml?ContentType=application/vnd.openxmlformats-officedocument.spreadsheetml.worksheet+xml">
        <DigestMethod Algorithm="http://www.w3.org/2001/04/xmlenc#sha256"/>
        <DigestValue>uk/B5/RsYdvymsXxRTVmJvewSII6lwchCZbIwL1Cp08=</DigestValue>
      </Reference>
      <Reference URI="/xl/worksheets/sheet6.xml?ContentType=application/vnd.openxmlformats-officedocument.spreadsheetml.worksheet+xml">
        <DigestMethod Algorithm="http://www.w3.org/2001/04/xmlenc#sha256"/>
        <DigestValue>7XeCUByPiOLpXyGSmf/lFyhVrqIYU7VKIWxBBX1ivWE=</DigestValue>
      </Reference>
      <Reference URI="/xl/worksheets/sheet7.xml?ContentType=application/vnd.openxmlformats-officedocument.spreadsheetml.worksheet+xml">
        <DigestMethod Algorithm="http://www.w3.org/2001/04/xmlenc#sha256"/>
        <DigestValue>fzO1bQAJ9ZhTUjQP1v/M+LtwgaAuVFLB6+8i2lQjXUE=</DigestValue>
      </Reference>
      <Reference URI="/xl/worksheets/sheet8.xml?ContentType=application/vnd.openxmlformats-officedocument.spreadsheetml.worksheet+xml">
        <DigestMethod Algorithm="http://www.w3.org/2001/04/xmlenc#sha256"/>
        <DigestValue>CzWc4MTC30TMOuzjXNwsjI83ouFC2wHGuQLVfI0q6kY=</DigestValue>
      </Reference>
      <Reference URI="/xl/worksheets/sheet9.xml?ContentType=application/vnd.openxmlformats-officedocument.spreadsheetml.worksheet+xml">
        <DigestMethod Algorithm="http://www.w3.org/2001/04/xmlenc#sha256"/>
        <DigestValue>T20iWyurbDhmTbcrEfABhbdnDMRzkZvBUutf6bqZq+4=</DigestValue>
      </Reference>
    </Manifest>
    <SignatureProperties>
      <SignatureProperty Id="idSignatureTime" Target="#idPackageSignature">
        <mdssi:SignatureTime xmlns:mdssi="http://schemas.openxmlformats.org/package/2006/digital-signature">
          <mdssi:Format>YYYY-MM-DDThh:mm:ssTZD</mdssi:Format>
          <mdssi:Value>2023-02-20T09:13:11Z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bhb-pass1</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2023-02-20T09:13:11Z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bhb-pass1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BLPSVa/H2glqnYbmr4v8ThTByUtRP1wBGanfWkT6moc=</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9MLkcgnH2iMKD2dzb67eh5xBb6ufw5cKFPf8H96bXi0=</DigestValue>
    </Reference>
  </SignedInfo>
  <SignatureValue>RgEsdsPe8OHd9EG3GQQs+D1q6Anj97mteAgfKjGvqIJaLfrvuE0J0wrLFNTx3AVYvJwglYe6NtRI
Fcty6SHfSjBN3K/1XK1hBcrwy6ZvQV2qm9Ghhtu0pMFE0DmGPGxyxbQq+ogQD4keYKODovQEbPBZ
4mUTSZ6+Bg9H7Az4Dl9H2LB3YZVC/v0gH1VSXWUG7/iO5dqd7ruLpYfdBWgyuzannvOCjgGU3x2K
huHymvNcQDXG4SdJtaOKP49dox/i3qowkvhpARea7xjD2fZhiP7TYp3ztZrIn23m7X2SsF8czf7Y
ERxm9k83UyY0SWX5VEVcyKssyyn3gGO6D6AadA==</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Fw4dXcoVClW3ZZ4CnmuPKGgONZTPQFUbdYbFYwpRyV0=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Z+avV4UDfmDeBTzvpaGVmgi9Ku6T+1JgWAIixdmUMIQ=</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R6rXHVUwcwH2Bz07uKtPmrNvxXdVJDre69L1K70bIg8=</DigestValue>
      </Reference>
      <Reference URI="/xl/styles.xml?ContentType=application/vnd.openxmlformats-officedocument.spreadsheetml.styles+xml">
        <DigestMethod Algorithm="http://www.w3.org/2001/04/xmlenc#sha256"/>
        <DigestValue>6D42Ywq7KnWF+9GbQ/RsbtTxi0+g8b022DF7Xj0docM=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7wIEMYMXbt9wMGyHWCui1lGyP53kcBb7PFu06oNtcXM=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Ft2bRsJ95zzxPx/hEjyl22too4o3IakL5RP0VnasQFY=</DigestValue>
      </Reference>
      <Reference URI="/xl/worksheets/sheet10.xml?ContentType=application/vnd.openxmlformats-officedocument.spreadsheetml.worksheet+xml">
        <DigestMethod Algorithm="http://www.w3.org/2001/04/xmlenc#sha256"/>
        <DigestValue>4X86NkJxRZwv0ixesfdiVIJy6POHQlaclYxdGpHwzpw=</DigestValue>
      </Reference>
      <Reference URI="/xl/worksheets/sheet11.xml?ContentType=application/vnd.openxmlformats-officedocument.spreadsheetml.worksheet+xml">
        <DigestMethod Algorithm="http://www.w3.org/2001/04/xmlenc#sha256"/>
        <DigestValue>Prl15nsObj2ONV5KehgGeUmGEzaD9DwaPJotadN1ofk=</DigestValue>
      </Reference>
      <Reference URI="/xl/worksheets/sheet12.xml?ContentType=application/vnd.openxmlformats-officedocument.spreadsheetml.worksheet+xml">
        <DigestMethod Algorithm="http://www.w3.org/2001/04/xmlenc#sha256"/>
        <DigestValue>K9WeZ0ojJq3LX4mLbZI6ICHOkZVjqvHJp7Jf1QO7/Jc=</DigestValue>
      </Reference>
      <Reference URI="/xl/worksheets/sheet13.xml?ContentType=application/vnd.openxmlformats-officedocument.spreadsheetml.worksheet+xml">
        <DigestMethod Algorithm="http://www.w3.org/2001/04/xmlenc#sha256"/>
        <DigestValue>gTQhVrQ7ezxEz1VZ0iMNmkEynqdjHrLOF3bAYt2H6BA=</DigestValue>
      </Reference>
      <Reference URI="/xl/worksheets/sheet14.xml?ContentType=application/vnd.openxmlformats-officedocument.spreadsheetml.worksheet+xml">
        <DigestMethod Algorithm="http://www.w3.org/2001/04/xmlenc#sha256"/>
        <DigestValue>21wxcRLpqSgInA2x1fZ8+0TntQKCwAg8w4jRWPy6m7Q=</DigestValue>
      </Reference>
      <Reference URI="/xl/worksheets/sheet15.xml?ContentType=application/vnd.openxmlformats-officedocument.spreadsheetml.worksheet+xml">
        <DigestMethod Algorithm="http://www.w3.org/2001/04/xmlenc#sha256"/>
        <DigestValue>/XtV6OpV+JcHw2aALPegzdnJ8OWIIzMOfGmUkk27n2c=</DigestValue>
      </Reference>
      <Reference URI="/xl/worksheets/sheet16.xml?ContentType=application/vnd.openxmlformats-officedocument.spreadsheetml.worksheet+xml">
        <DigestMethod Algorithm="http://www.w3.org/2001/04/xmlenc#sha256"/>
        <DigestValue>Uiqs3gjERnvMCJesMIqWWcnwd/XU4xG/PJoMvGD7ALw=</DigestValue>
      </Reference>
      <Reference URI="/xl/worksheets/sheet17.xml?ContentType=application/vnd.openxmlformats-officedocument.spreadsheetml.worksheet+xml">
        <DigestMethod Algorithm="http://www.w3.org/2001/04/xmlenc#sha256"/>
        <DigestValue>asiHyLZ3/xV7BpBL2ftEPD5WcarNlOKdIxuT6HvSmQ4=</DigestValue>
      </Reference>
      <Reference URI="/xl/worksheets/sheet18.xml?ContentType=application/vnd.openxmlformats-officedocument.spreadsheetml.worksheet+xml">
        <DigestMethod Algorithm="http://www.w3.org/2001/04/xmlenc#sha256"/>
        <DigestValue>58bsZbYrygC6pmO9CywuwKARCivPEnOrRcPtP+uXlwA=</DigestValue>
      </Reference>
      <Reference URI="/xl/worksheets/sheet19.xml?ContentType=application/vnd.openxmlformats-officedocument.spreadsheetml.worksheet+xml">
        <DigestMethod Algorithm="http://www.w3.org/2001/04/xmlenc#sha256"/>
        <DigestValue>IPCBUgHiTqJJnuY4vwcatqi2Ks1NurpthqmWY2kF3Y0=</DigestValue>
      </Reference>
      <Reference URI="/xl/worksheets/sheet2.xml?ContentType=application/vnd.openxmlformats-officedocument.spreadsheetml.worksheet+xml">
        <DigestMethod Algorithm="http://www.w3.org/2001/04/xmlenc#sha256"/>
        <DigestValue>DIJnWGpUaaVN3yttixfoqCAAJ2jVQY1sntHDVC75ONA=</DigestValue>
      </Reference>
      <Reference URI="/xl/worksheets/sheet20.xml?ContentType=application/vnd.openxmlformats-officedocument.spreadsheetml.worksheet+xml">
        <DigestMethod Algorithm="http://www.w3.org/2001/04/xmlenc#sha256"/>
        <DigestValue>fg4IC5yRukc8KDHxvUxTIiOp3rBNYbBhyIWo+3LIdRk=</DigestValue>
      </Reference>
      <Reference URI="/xl/worksheets/sheet21.xml?ContentType=application/vnd.openxmlformats-officedocument.spreadsheetml.worksheet+xml">
        <DigestMethod Algorithm="http://www.w3.org/2001/04/xmlenc#sha256"/>
        <DigestValue>j++ftiUxwdAyIiG4uwSA251aAX8Ub8+c/MD31mkdSlo=</DigestValue>
      </Reference>
      <Reference URI="/xl/worksheets/sheet22.xml?ContentType=application/vnd.openxmlformats-officedocument.spreadsheetml.worksheet+xml">
        <DigestMethod Algorithm="http://www.w3.org/2001/04/xmlenc#sha256"/>
        <DigestValue>VT278FmZIeYqjbG9xhcLhzIrtu970km7szhWf4mJ1l0=</DigestValue>
      </Reference>
      <Reference URI="/xl/worksheets/sheet23.xml?ContentType=application/vnd.openxmlformats-officedocument.spreadsheetml.worksheet+xml">
        <DigestMethod Algorithm="http://www.w3.org/2001/04/xmlenc#sha256"/>
        <DigestValue>pCrwgf3bTvmRANooLWCIV988ZqWwfM0KSJYzW7ropbc=</DigestValue>
      </Reference>
      <Reference URI="/xl/worksheets/sheet24.xml?ContentType=application/vnd.openxmlformats-officedocument.spreadsheetml.worksheet+xml">
        <DigestMethod Algorithm="http://www.w3.org/2001/04/xmlenc#sha256"/>
        <DigestValue>5c1NogmKY+SNKD7cdR1N0srOVeap0AD1rfMQEn1FlKU=</DigestValue>
      </Reference>
      <Reference URI="/xl/worksheets/sheet25.xml?ContentType=application/vnd.openxmlformats-officedocument.spreadsheetml.worksheet+xml">
        <DigestMethod Algorithm="http://www.w3.org/2001/04/xmlenc#sha256"/>
        <DigestValue>Ex6vSXn2rwLgPfe0UAlj8JL0GhwyGsY4AnEMy1dplS0=</DigestValue>
      </Reference>
      <Reference URI="/xl/worksheets/sheet26.xml?ContentType=application/vnd.openxmlformats-officedocument.spreadsheetml.worksheet+xml">
        <DigestMethod Algorithm="http://www.w3.org/2001/04/xmlenc#sha256"/>
        <DigestValue>XU34acqGIGRhk1jinMJ6ur+uNVlyAhjTwjEsnHX4o6A=</DigestValue>
      </Reference>
      <Reference URI="/xl/worksheets/sheet27.xml?ContentType=application/vnd.openxmlformats-officedocument.spreadsheetml.worksheet+xml">
        <DigestMethod Algorithm="http://www.w3.org/2001/04/xmlenc#sha256"/>
        <DigestValue>2PoaUHF6xQGI+ZpLD2WQO3M+A2I5mkCHx2Eo83T/6Ao=</DigestValue>
      </Reference>
      <Reference URI="/xl/worksheets/sheet28.xml?ContentType=application/vnd.openxmlformats-officedocument.spreadsheetml.worksheet+xml">
        <DigestMethod Algorithm="http://www.w3.org/2001/04/xmlenc#sha256"/>
        <DigestValue>ryk8QlBypIflsZ8yvZyCubJCDT3wvzwGCwF2ET3wR1Q=</DigestValue>
      </Reference>
      <Reference URI="/xl/worksheets/sheet29.xml?ContentType=application/vnd.openxmlformats-officedocument.spreadsheetml.worksheet+xml">
        <DigestMethod Algorithm="http://www.w3.org/2001/04/xmlenc#sha256"/>
        <DigestValue>wkl4dhT0Imqfi3ALbyz0dhCLkjiFOjd0m/MgDh52TI4=</DigestValue>
      </Reference>
      <Reference URI="/xl/worksheets/sheet3.xml?ContentType=application/vnd.openxmlformats-officedocument.spreadsheetml.worksheet+xml">
        <DigestMethod Algorithm="http://www.w3.org/2001/04/xmlenc#sha256"/>
        <DigestValue>S+S4ZGzulpS0B7Y+08b5Z0MaqXO+s1XUbWBoHXTOln4=</DigestValue>
      </Reference>
      <Reference URI="/xl/worksheets/sheet30.xml?ContentType=application/vnd.openxmlformats-officedocument.spreadsheetml.worksheet+xml">
        <DigestMethod Algorithm="http://www.w3.org/2001/04/xmlenc#sha256"/>
        <DigestValue>VdKw1du4HDhIBHDKuGHIubifKvRPuxJPvnV1H7lD/7Q=</DigestValue>
      </Reference>
      <Reference URI="/xl/worksheets/sheet4.xml?ContentType=application/vnd.openxmlformats-officedocument.spreadsheetml.worksheet+xml">
        <DigestMethod Algorithm="http://www.w3.org/2001/04/xmlenc#sha256"/>
        <DigestValue>hcrVIL5IAIJz8yvGh+oPvh/z+Bq35Vq/9joOyCUIRYk=</DigestValue>
      </Reference>
      <Reference URI="/xl/worksheets/sheet5.xml?ContentType=application/vnd.openxmlformats-officedocument.spreadsheetml.worksheet+xml">
        <DigestMethod Algorithm="http://www.w3.org/2001/04/xmlenc#sha256"/>
        <DigestValue>uk/B5/RsYdvymsXxRTVmJvewSII6lwchCZbIwL1Cp08=</DigestValue>
      </Reference>
      <Reference URI="/xl/worksheets/sheet6.xml?ContentType=application/vnd.openxmlformats-officedocument.spreadsheetml.worksheet+xml">
        <DigestMethod Algorithm="http://www.w3.org/2001/04/xmlenc#sha256"/>
        <DigestValue>7XeCUByPiOLpXyGSmf/lFyhVrqIYU7VKIWxBBX1ivWE=</DigestValue>
      </Reference>
      <Reference URI="/xl/worksheets/sheet7.xml?ContentType=application/vnd.openxmlformats-officedocument.spreadsheetml.worksheet+xml">
        <DigestMethod Algorithm="http://www.w3.org/2001/04/xmlenc#sha256"/>
        <DigestValue>fzO1bQAJ9ZhTUjQP1v/M+LtwgaAuVFLB6+8i2lQjXUE=</DigestValue>
      </Reference>
      <Reference URI="/xl/worksheets/sheet8.xml?ContentType=application/vnd.openxmlformats-officedocument.spreadsheetml.worksheet+xml">
        <DigestMethod Algorithm="http://www.w3.org/2001/04/xmlenc#sha256"/>
        <DigestValue>CzWc4MTC30TMOuzjXNwsjI83ouFC2wHGuQLVfI0q6kY=</DigestValue>
      </Reference>
      <Reference URI="/xl/worksheets/sheet9.xml?ContentType=application/vnd.openxmlformats-officedocument.spreadsheetml.worksheet+xml">
        <DigestMethod Algorithm="http://www.w3.org/2001/04/xmlenc#sha256"/>
        <DigestValue>T20iWyurbDhmTbcrEfABhbdnDMRzkZvBUutf6bqZq+4=</DigestValue>
      </Reference>
    </Manifest>
    <SignatureProperties>
      <SignatureProperty Id="idSignatureTime" Target="#idPackageSignature">
        <mdssi:SignatureTime xmlns:mdssi="http://schemas.openxmlformats.org/package/2006/digital-signature">
          <mdssi:Format>YYYY-MM-DDThh:mm:ssTZD</mdssi:Format>
          <mdssi:Value>2023-02-20T09:14:19Z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2023-02-20T09:14:19Z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2023-02-20T09:12:35Z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