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externalLinks/externalLink3.xml" ContentType="application/vnd.openxmlformats-officedocument.spreadsheetml.externalLink+xml"/>
  <Override PartName="/xl/metadata.xml" ContentType="application/vnd.openxmlformats-officedocument.spreadsheetml.sheetMetadata+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5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H7" i="75" l="1"/>
  <c r="E7" i="75"/>
  <c r="E21" i="82" l="1"/>
  <c r="H9" i="81"/>
  <c r="H12" i="81"/>
  <c r="H16" i="81"/>
  <c r="H21" i="81"/>
  <c r="E8" i="37"/>
  <c r="K8" i="37" s="1"/>
  <c r="G61" i="53"/>
  <c r="G34" i="53"/>
  <c r="G45" i="53" s="1"/>
  <c r="F34" i="53"/>
  <c r="G33" i="80" l="1"/>
  <c r="H17" i="81"/>
  <c r="H20" i="81"/>
  <c r="F45" i="53"/>
  <c r="H8" i="81"/>
  <c r="H13" i="81"/>
  <c r="H10" i="81"/>
  <c r="G14" i="62"/>
  <c r="G20" i="62" s="1"/>
  <c r="G9" i="53"/>
  <c r="G22" i="53" s="1"/>
  <c r="H18" i="81"/>
  <c r="F9" i="53"/>
  <c r="F22" i="53" s="1"/>
  <c r="F30" i="53"/>
  <c r="H15" i="81"/>
  <c r="H14" i="81"/>
  <c r="F53" i="53"/>
  <c r="F61" i="53"/>
  <c r="F31" i="62"/>
  <c r="F41" i="62" s="1"/>
  <c r="H19" i="81"/>
  <c r="H11" i="81"/>
  <c r="G31" i="62"/>
  <c r="G41" i="62" s="1"/>
  <c r="G30" i="53"/>
  <c r="F14" i="62"/>
  <c r="F20" i="62" s="1"/>
  <c r="G53" i="53"/>
  <c r="G54" i="53" s="1"/>
  <c r="H21" i="82"/>
  <c r="G21" i="82"/>
  <c r="D21" i="82"/>
  <c r="F21" i="82"/>
  <c r="F31" i="53" l="1"/>
  <c r="F56" i="53" s="1"/>
  <c r="F63" i="53" s="1"/>
  <c r="F65" i="53" s="1"/>
  <c r="F67" i="53" s="1"/>
  <c r="F54" i="53"/>
  <c r="G31" i="53"/>
  <c r="G56" i="53" s="1"/>
  <c r="G63" i="53" s="1"/>
  <c r="G65" i="53" s="1"/>
  <c r="G67" i="53" s="1"/>
  <c r="D33" i="88" l="1"/>
  <c r="E33" i="88"/>
  <c r="F33" i="88"/>
  <c r="G33" i="88"/>
  <c r="H33" i="88"/>
  <c r="I33" i="88"/>
  <c r="J33" i="88"/>
  <c r="K33" i="88"/>
  <c r="L33" i="88"/>
  <c r="M33" i="88"/>
  <c r="N33" i="88"/>
  <c r="C33" i="88"/>
  <c r="C33" i="80" l="1"/>
  <c r="D33" i="80"/>
  <c r="E33" i="80"/>
  <c r="F33" i="80"/>
  <c r="C34" i="53" l="1"/>
  <c r="H9" i="74" l="1"/>
  <c r="H10" i="74"/>
  <c r="H11" i="74"/>
  <c r="H12" i="74"/>
  <c r="H13" i="74"/>
  <c r="H14" i="74"/>
  <c r="H15" i="74"/>
  <c r="H16" i="74"/>
  <c r="H17" i="74"/>
  <c r="H18" i="74"/>
  <c r="H19" i="74"/>
  <c r="H20" i="74"/>
  <c r="H21" i="74"/>
  <c r="H8" i="74"/>
  <c r="C22" i="74"/>
  <c r="V7" i="64"/>
  <c r="V8" i="64"/>
  <c r="V9" i="64"/>
  <c r="V10" i="64"/>
  <c r="V11" i="64"/>
  <c r="V12" i="64"/>
  <c r="V13" i="64"/>
  <c r="V14" i="64"/>
  <c r="V15" i="64"/>
  <c r="V16" i="64"/>
  <c r="V17" i="64"/>
  <c r="V18" i="64"/>
  <c r="V19" i="64"/>
  <c r="V20" i="64"/>
  <c r="C15" i="69"/>
  <c r="B2" i="71" l="1"/>
  <c r="D14" i="62"/>
  <c r="C14" i="62"/>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D19" i="84" l="1"/>
  <c r="D12" i="84"/>
  <c r="D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20" i="82"/>
  <c r="I19" i="82"/>
  <c r="I18" i="82"/>
  <c r="I17" i="82"/>
  <c r="I16" i="82"/>
  <c r="I15" i="82"/>
  <c r="I14" i="82"/>
  <c r="I13" i="82"/>
  <c r="I12" i="82"/>
  <c r="I11" i="82"/>
  <c r="I10" i="82"/>
  <c r="I9" i="82"/>
  <c r="I8" i="82"/>
  <c r="I7" i="82"/>
  <c r="I34" i="83" l="1"/>
  <c r="H22" i="81"/>
  <c r="I21" i="82"/>
  <c r="B2" i="80"/>
  <c r="B1" i="80"/>
  <c r="G37" i="80"/>
  <c r="G21" i="80"/>
  <c r="G39" i="80" l="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C20" i="77"/>
  <c r="C19" i="77"/>
  <c r="D21" i="77" l="1"/>
  <c r="D19" i="77"/>
  <c r="D20" i="77"/>
  <c r="C30" i="79"/>
  <c r="C26" i="79"/>
  <c r="C8" i="79"/>
  <c r="M21" i="37" l="1"/>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12" i="79" l="1"/>
  <c r="C18" i="79" s="1"/>
  <c r="C36" i="79" s="1"/>
  <c r="C38" i="79" s="1"/>
  <c r="E21" i="72"/>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T21" i="64" l="1"/>
  <c r="U21"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D61" i="53" l="1"/>
  <c r="C61" i="53"/>
  <c r="D53" i="53"/>
  <c r="C53" i="53"/>
  <c r="D34" i="53"/>
  <c r="D45" i="53" s="1"/>
  <c r="C45" i="53"/>
  <c r="C54" i="53" l="1"/>
  <c r="D54" i="53"/>
  <c r="D30" i="53"/>
  <c r="C30" i="53"/>
  <c r="D9" i="53"/>
  <c r="D22" i="53" s="1"/>
  <c r="C9" i="53"/>
  <c r="C22" i="53" s="1"/>
  <c r="D31" i="62"/>
  <c r="D41" i="62" s="1"/>
  <c r="C31" i="62"/>
  <c r="C41" i="62" s="1"/>
  <c r="C20" i="62"/>
  <c r="D31" i="53" l="1"/>
  <c r="D56" i="53" s="1"/>
  <c r="D63" i="53" s="1"/>
  <c r="D65" i="53" s="1"/>
  <c r="D67" i="53" s="1"/>
  <c r="C31" i="53"/>
  <c r="C56" i="53" s="1"/>
  <c r="C63" i="53" s="1"/>
  <c r="C65" i="53" s="1"/>
  <c r="C67" i="53" s="1"/>
  <c r="E22" i="53"/>
  <c r="H22" i="53"/>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E14" i="62" l="1"/>
  <c r="H14" i="62"/>
  <c r="C45" i="69"/>
  <c r="C37" i="69"/>
  <c r="C25" i="6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6">
    <s v="ThisWorkbookDataModel"/>
    <s v="{[პოზიცია_NBG].[BALANCE_ACC].&amp;[6.312E3],[პოზიცია_NBG].[BALANCE_ACC].&amp;[6.362E3]}"/>
    <s v="[პოზიცია_NBG].[ACTIVITY_FIELD].&amp;[იურიდიული პირი (ვაჭრობა და მომსახურება)]"/>
    <s v="[Measures].[Sum of CREDIT_BAL]"/>
    <s v="{[პოზიცია_NBG].[BALANCE_ACC].&amp;[6.302E3],[პოზიცია_NBG].[BALANCE_ACC].&amp;[6.352E3]}"/>
    <s v="[Measures].[Sum of 912_IN_GEL]"/>
    <s v="[TLOAN_PORT].[Currency_new_loan].&amp;[FX]"/>
    <s v="[TLOAN_PORT].[Currency_new_loan].&amp;[GEL]"/>
    <s v="[პოზიცია_NBG].[ACTIVITY_FIELD].&amp;[იურიდიული პირი (ტრანსპორტი და კავშირგაბმულობა)]"/>
    <s v="[Measures].[Sum of Princ_overd]"/>
    <s v="[პოზიცია_NBG].[ACTIVITY_FIELD].&amp;[იურიდიული პირი (დანარჩენი სფეროები)]"/>
    <s v="[პოზიცია_NBG].[ACTIVITY_FIELD].&amp;[იურიდიული პირი (ენერგეტიკა)]"/>
    <s v="[პოზიცია_NBG].[ACTIVITY_FIELD].&amp;[იურიდიული პირი (სოფლის მეურნეობა და მეტყევეობა)]"/>
    <s v="[Measures].[MoskomertsBank_Nostro]"/>
    <s v="[პოზიცია_NBG].[ACTIVITY_FIELD].&amp;[იურიდიული პირი (მშენებლობა)]"/>
    <s v="[TLOAN_PORT].[RESERVE_TYPE_NAME].&amp;[სტანდარტული]"/>
  </metadataStrings>
  <mdxMetadata count="20">
    <mdx n="0" f="v">
      <t c="2" fi="0">
        <n x="5"/>
        <n x="6"/>
      </t>
    </mdx>
    <mdx n="0" f="v">
      <t c="3" fi="0">
        <n x="1" s="1"/>
        <n x="11"/>
        <n x="3"/>
      </t>
    </mdx>
    <mdx n="0" f="v">
      <t c="3" fi="0">
        <n x="4" s="1"/>
        <n x="10"/>
        <n x="3"/>
      </t>
    </mdx>
    <mdx n="0" f="v">
      <t c="1" fi="0">
        <n x="13"/>
      </t>
    </mdx>
    <mdx n="0" f="v">
      <t c="2" fi="0">
        <n x="9"/>
        <n x="7"/>
      </t>
    </mdx>
    <mdx n="0" f="v">
      <t c="2" fi="0">
        <n x="5"/>
        <n x="7"/>
      </t>
    </mdx>
    <mdx n="0" f="v">
      <t c="3" fi="0">
        <n x="4" s="1"/>
        <n x="7"/>
        <n x="3"/>
      </t>
    </mdx>
    <mdx n="0" f="v">
      <t c="3" fi="0">
        <n x="1" s="1"/>
        <n x="10"/>
        <n x="3"/>
      </t>
    </mdx>
    <mdx n="0" f="v">
      <t c="3" fi="0">
        <n x="1" s="1"/>
        <n x="10"/>
        <n x="3"/>
      </t>
    </mdx>
    <mdx n="0" f="v">
      <t c="3" fi="0">
        <n x="9"/>
        <n x="8"/>
        <n x="3"/>
      </t>
    </mdx>
    <mdx n="0" f="v">
      <t c="3" fi="0">
        <n x="9"/>
        <n x="7"/>
        <n x="3"/>
      </t>
    </mdx>
    <mdx n="0" f="v">
      <t c="3" fi="0">
        <n x="4" s="1"/>
        <n x="14"/>
        <n x="15"/>
      </t>
    </mdx>
    <mdx n="0" f="v">
      <t c="3" fi="0">
        <n x="1" s="1"/>
        <n x="14"/>
        <n x="3"/>
      </t>
    </mdx>
    <mdx n="0" f="v">
      <t c="3" fi="0">
        <n x="9"/>
        <n x="14"/>
        <n x="3"/>
      </t>
    </mdx>
    <mdx n="0" f="v">
      <t c="3" fi="0">
        <n x="9"/>
        <n x="7"/>
        <n x="3"/>
      </t>
    </mdx>
    <mdx n="0" f="v">
      <t c="3" fi="0">
        <n x="9"/>
        <n x="7"/>
        <n x="15"/>
      </t>
    </mdx>
    <mdx n="0" f="v">
      <t c="3" fi="0">
        <n x="9"/>
        <n x="7"/>
        <n x="15"/>
      </t>
    </mdx>
    <mdx n="0" f="v">
      <t c="3" fi="0">
        <n x="9"/>
        <n x="7"/>
        <n x="15"/>
      </t>
    </mdx>
    <mdx n="0" f="v">
      <t c="2" fi="0">
        <n x="4" s="1"/>
        <n x="2"/>
      </t>
    </mdx>
    <mdx n="0" f="v">
      <t c="3" fi="0">
        <n x="1" s="1"/>
        <n x="12"/>
        <n x="3"/>
      </t>
    </mdx>
  </mdxMetadata>
  <valueMetadata count="2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valueMetadata>
</metadata>
</file>

<file path=xl/sharedStrings.xml><?xml version="1.0" encoding="utf-8"?>
<sst xmlns="http://schemas.openxmlformats.org/spreadsheetml/2006/main" count="1564" uniqueCount="1033">
  <si>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</si>
  <si>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</si>
  <si>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</si>
  <si>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</si>
  <si>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</si>
  <si>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</si>
  <si>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</si>
  <si>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</si>
  <si>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</si>
  <si>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</si>
  <si>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</si>
  <si>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</si>
  <si>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</si>
  <si>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</si>
  <si>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</si>
  <si>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</si>
  <si>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</si>
  <si>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</si>
  <si>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</si>
  <si>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</si>
  <si>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</si>
  <si>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</si>
  <si>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</si>
  <si>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</si>
  <si>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</si>
  <si>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</si>
  <si>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</si>
  <si>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</si>
  <si>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</si>
  <si>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</si>
  <si>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</si>
  <si>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</si>
  <si>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</si>
  <si>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</si>
  <si>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</si>
  <si>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</si>
  <si>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</si>
  <si>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</si>
  <si>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</si>
  <si>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</si>
  <si>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</si>
  <si>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</si>
  <si>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</si>
  <si>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</si>
  <si>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</si>
  <si>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</si>
  <si>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</si>
  <si>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</si>
  <si>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</si>
  <si>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</si>
  <si>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</si>
  <si>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</si>
  <si>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</si>
  <si>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</si>
  <si>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</si>
  <si>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</si>
  <si>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</si>
  <si>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</si>
  <si>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</si>
  <si>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</si>
  <si>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</si>
  <si>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</si>
  <si>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</si>
  <si>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</si>
  <si>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</si>
  <si>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</si>
  <si>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</si>
  <si>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</si>
  <si>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</si>
  <si>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</si>
  <si>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</si>
  <si>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</si>
  <si>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</si>
  <si>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</si>
  <si>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</si>
  <si>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</si>
  <si>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</si>
  <si>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</si>
  <si>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</si>
  <si>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</si>
  <si>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</si>
  <si>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</si>
  <si>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</si>
  <si>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</si>
  <si>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</si>
  <si>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</si>
  <si>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</si>
  <si>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</si>
  <si>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</si>
  <si>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</si>
  <si>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</si>
  <si>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</si>
  <si>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</si>
  <si>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</si>
  <si>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</si>
  <si>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</si>
  <si>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</si>
  <si>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</si>
  <si>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</si>
  <si>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</si>
  <si>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</si>
  <si>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</si>
  <si>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</si>
  <si>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</si>
  <si>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</si>
  <si>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</si>
  <si>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</si>
  <si>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</si>
  <si>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</si>
  <si>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</si>
  <si>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</si>
  <si>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</si>
  <si>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</si>
  <si>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</si>
  <si>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</si>
  <si>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</si>
  <si>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</si>
  <si>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</si>
  <si>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</si>
  <si>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</si>
  <si>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</si>
  <si>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</si>
  <si>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</si>
  <si>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</si>
  <si>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</si>
  <si>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</si>
  <si>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</si>
  <si>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</si>
  <si>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</si>
  <si>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</si>
  <si>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</si>
  <si>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</si>
  <si>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</si>
  <si>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</si>
  <si>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</si>
  <si>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</si>
  <si>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</si>
  <si>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</si>
  <si>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</si>
  <si>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</si>
  <si>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</si>
  <si>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</si>
  <si>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</si>
  <si>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</si>
  <si>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</si>
  <si>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</si>
  <si>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</si>
  <si>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</si>
  <si>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</si>
  <si>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</si>
  <si>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</si>
  <si>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</si>
  <si>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</si>
  <si>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</si>
  <si>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</si>
  <si>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</si>
  <si>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</si>
  <si>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</si>
  <si>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</si>
  <si>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</si>
  <si>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</si>
  <si>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</si>
  <si>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</si>
  <si>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</si>
  <si>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</si>
  <si>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</si>
  <si>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</si>
  <si>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</si>
  <si>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</si>
  <si>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</si>
  <si>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</si>
  <si>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</si>
  <si>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</si>
  <si>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</si>
  <si>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</si>
  <si>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</si>
  <si>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</si>
  <si>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</si>
  <si>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</si>
  <si>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</si>
  <si>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</si>
  <si>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</si>
  <si>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</si>
  <si>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</si>
  <si>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</si>
  <si>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</si>
  <si>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</si>
  <si>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</si>
  <si>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</si>
  <si>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</si>
  <si>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</si>
  <si>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</si>
  <si>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</si>
  <si>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</si>
  <si>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</si>
  <si>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</si>
  <si>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</si>
  <si>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</si>
  <si>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</si>
  <si>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</si>
  <si>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</si>
  <si>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</si>
  <si>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</si>
  <si>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</si>
  <si>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</si>
  <si>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</si>
  <si>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</si>
  <si>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</si>
  <si>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</si>
  <si>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</si>
  <si>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</si>
  <si>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</si>
  <si>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</si>
  <si>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</si>
  <si>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</si>
  <si>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</si>
  <si>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</si>
  <si>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</si>
  <si>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</si>
  <si>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</si>
  <si>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</si>
  <si>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</si>
  <si>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</si>
  <si>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</si>
  <si>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</si>
  <si>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</si>
  <si>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</si>
  <si>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</si>
  <si>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</si>
  <si>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</si>
  <si>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</si>
  <si>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</si>
  <si>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</si>
  <si>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</si>
  <si>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</si>
  <si>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</si>
  <si>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</si>
  <si>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</si>
  <si>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</si>
  <si>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</si>
  <si>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</si>
  <si>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</si>
  <si>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</si>
  <si>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</si>
  <si>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</si>
  <si>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</si>
  <si>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</si>
  <si>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</si>
  <si>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</si>
  <si>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</si>
  <si>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</si>
  <si>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</si>
  <si>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</si>
  <si>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</si>
  <si>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</si>
  <si>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</si>
  <si>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</si>
  <si>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</si>
  <si>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</si>
  <si>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</si>
  <si>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</si>
  <si>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</si>
  <si>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</si>
  <si>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</si>
  <si>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</si>
  <si>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</si>
  <si>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</si>
  <si>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</si>
  <si>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</si>
  <si>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</si>
  <si>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</si>
  <si>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</si>
  <si>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</si>
  <si>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</si>
  <si>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</si>
  <si>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</si>
  <si>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</si>
  <si>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</si>
  <si>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</si>
  <si>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</si>
  <si>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</si>
  <si>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</si>
  <si>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</si>
  <si>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</si>
  <si>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</si>
  <si>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</si>
  <si>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</si>
  <si>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</si>
  <si>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</si>
  <si>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</si>
  <si>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</si>
  <si>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</si>
  <si>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</si>
  <si>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</si>
  <si>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</si>
  <si>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</si>
  <si>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</si>
  <si>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</si>
  <si>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</si>
  <si>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</si>
  <si>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</si>
  <si>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</si>
  <si>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</si>
  <si>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</si>
  <si>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</si>
  <si>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</si>
  <si>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</si>
  <si>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</si>
  <si>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</si>
  <si>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</si>
  <si>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</si>
  <si>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</si>
  <si>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</si>
  <si>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</si>
  <si>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</si>
  <si>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</si>
  <si>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</si>
  <si>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</si>
  <si>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</si>
  <si>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</si>
  <si>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</si>
  <si>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</si>
  <si>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</si>
  <si>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</si>
  <si>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</si>
  <si>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</si>
  <si>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</si>
  <si>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</si>
  <si>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</si>
  <si>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</si>
  <si>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</si>
  <si>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</si>
  <si>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</si>
  <si>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</si>
  <si>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</si>
  <si>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</si>
  <si>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</si>
  <si>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</si>
  <si>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</si>
  <si>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</si>
  <si>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</si>
  <si>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</si>
  <si>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</si>
  <si>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</si>
  <si>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</si>
  <si>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</si>
  <si>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</si>
  <si>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</si>
  <si>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</si>
  <si>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</si>
  <si>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</si>
  <si>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</si>
  <si>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</si>
  <si>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</si>
  <si>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</si>
  <si>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</si>
  <si>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</si>
  <si>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</si>
  <si>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</si>
  <si>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</si>
  <si>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</si>
  <si>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</si>
  <si>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</si>
  <si>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</si>
  <si>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</si>
  <si>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</si>
  <si>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</si>
  <si>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</si>
  <si>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</si>
  <si>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</si>
  <si>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</si>
  <si>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</si>
  <si>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</si>
  <si>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</si>
  <si>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</si>
  <si>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</si>
  <si>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</si>
  <si>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</si>
  <si>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</si>
  <si>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</si>
  <si>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</si>
  <si>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</si>
  <si>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</si>
  <si>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</si>
  <si>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</si>
  <si>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</si>
  <si>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</si>
  <si>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</si>
  <si>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</si>
  <si>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</si>
  <si>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</si>
  <si>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</si>
  <si>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</si>
  <si>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</si>
  <si>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</si>
  <si>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</si>
  <si>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</si>
  <si>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</si>
  <si>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</si>
  <si>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</si>
  <si>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</si>
  <si>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</si>
  <si>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</si>
  <si>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</si>
  <si>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</si>
  <si>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</si>
  <si>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</si>
  <si>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</si>
  <si>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</si>
  <si>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</si>
  <si>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</si>
  <si>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</si>
  <si>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</si>
  <si>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</si>
  <si>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</si>
  <si>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</si>
  <si>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</si>
  <si>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</si>
  <si>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</si>
  <si>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</si>
  <si>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</si>
  <si>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</si>
  <si>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</si>
  <si>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</si>
  <si>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</si>
  <si>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</si>
  <si>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</si>
  <si>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</si>
  <si>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</si>
  <si>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</si>
  <si>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</si>
  <si>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</si>
  <si>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</si>
  <si>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</si>
  <si>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</si>
  <si>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</si>
  <si>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</si>
  <si>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</si>
  <si>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</si>
  <si>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</si>
  <si>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</si>
  <si>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</si>
  <si>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</si>
  <si>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</si>
  <si>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</si>
  <si>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</si>
  <si>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</si>
  <si>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</si>
  <si>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</si>
  <si>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</si>
  <si>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</si>
  <si>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</si>
  <si>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</si>
  <si>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</si>
  <si>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</si>
  <si>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</si>
  <si>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</si>
  <si>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</si>
  <si>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</si>
  <si>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</si>
  <si>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</si>
  <si>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</si>
  <si>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</si>
  <si>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</si>
  <si>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</si>
  <si>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</si>
  <si>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</si>
  <si>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</si>
  <si>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</si>
  <si>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</si>
  <si>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</si>
  <si>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</si>
  <si>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</si>
  <si>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</si>
  <si>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</si>
  <si>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</si>
  <si>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</si>
  <si>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</si>
  <si>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</si>
  <si>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</si>
  <si>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</si>
  <si>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</si>
  <si>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</si>
  <si>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</si>
  <si>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</si>
  <si>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</si>
  <si>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</si>
  <si>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</si>
  <si>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</si>
  <si>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</si>
  <si>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</si>
  <si>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</si>
  <si>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</si>
  <si>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</si>
  <si>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</si>
  <si>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</si>
  <si>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</si>
  <si>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</si>
  <si>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</si>
  <si>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</si>
  <si>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</si>
  <si>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</si>
  <si>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</si>
  <si>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</si>
  <si>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</si>
  <si>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</si>
  <si>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</si>
  <si>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</si>
  <si>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</si>
  <si>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</si>
  <si>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</si>
  <si>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</si>
  <si>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</si>
  <si>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</si>
  <si>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</si>
  <si>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</si>
  <si>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</si>
  <si>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</si>
  <si>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</si>
  <si>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</si>
  <si>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</si>
  <si>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</si>
  <si>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</si>
  <si>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</si>
  <si>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</si>
  <si>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</si>
  <si>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</si>
  <si>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</si>
  <si>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</si>
  <si>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</si>
  <si>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</si>
  <si>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</si>
  <si>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</si>
  <si>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</si>
  <si>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</si>
  <si>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</si>
  <si>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</si>
  <si>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</si>
  <si>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</si>
  <si>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</si>
  <si>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</si>
  <si>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</si>
  <si>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</si>
  <si>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</si>
  <si>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</si>
  <si>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</si>
  <si>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</si>
  <si>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</si>
  <si>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</si>
  <si>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</si>
  <si>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</si>
  <si>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</si>
  <si>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</si>
  <si>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</si>
  <si>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</si>
  <si>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</si>
  <si>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</si>
  <si>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</si>
  <si>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</si>
  <si>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</si>
  <si>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</si>
  <si>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</si>
  <si>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</si>
  <si>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</si>
  <si>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</si>
  <si>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</si>
  <si>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</si>
  <si>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</si>
  <si>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</si>
  <si>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</si>
  <si>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</si>
  <si>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</si>
  <si>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</si>
  <si>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</si>
  <si>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</si>
  <si>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</si>
  <si>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</si>
  <si>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</si>
  <si>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</si>
  <si>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</si>
  <si>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</si>
  <si>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</si>
  <si>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</si>
  <si>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</si>
  <si>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</si>
  <si>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</si>
  <si>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</si>
  <si>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</si>
  <si>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</si>
  <si>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</si>
  <si>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</si>
  <si>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</si>
  <si>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</si>
  <si>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</si>
  <si>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</si>
  <si>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</si>
  <si>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</si>
  <si>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</si>
  <si>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</si>
  <si>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</si>
  <si>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</si>
  <si>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</si>
  <si>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</si>
  <si>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</si>
  <si>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</si>
  <si>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</si>
  <si>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</si>
  <si>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</si>
  <si>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</si>
  <si>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</si>
  <si>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</si>
  <si>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</si>
  <si>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</si>
  <si>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</si>
  <si>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</si>
  <si>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</si>
  <si>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</si>
  <si>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</si>
  <si>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</si>
  <si>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</si>
  <si>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</si>
  <si>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</si>
  <si>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</si>
  <si>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</si>
  <si>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</si>
  <si>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</si>
  <si>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</si>
  <si>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</si>
  <si>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</si>
  <si>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</si>
  <si>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</si>
  <si>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</si>
  <si>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</si>
  <si>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</si>
  <si>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</si>
  <si>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</si>
  <si>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</si>
  <si>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</si>
  <si>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</si>
  <si>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</si>
  <si>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</si>
  <si>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</si>
  <si>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</si>
  <si>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</si>
  <si>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</si>
  <si>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</si>
  <si>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</si>
  <si>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</si>
  <si>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</si>
  <si>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</si>
  <si>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</si>
  <si>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</si>
  <si>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</si>
  <si>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</si>
  <si>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</si>
  <si>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</si>
  <si>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</si>
  <si>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</si>
  <si>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</si>
  <si>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</si>
  <si>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</si>
  <si>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</si>
  <si>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</si>
  <si>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</si>
  <si>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</si>
  <si>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</si>
  <si>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</si>
  <si>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</si>
  <si>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</si>
  <si>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</si>
  <si>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</si>
  <si>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</si>
  <si>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</si>
  <si>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</si>
  <si>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</si>
  <si>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</si>
  <si>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</si>
  <si>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</si>
  <si>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</si>
  <si>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</si>
  <si>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</si>
  <si>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</si>
  <si>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</si>
  <si>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</si>
  <si>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</si>
  <si>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</si>
  <si>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</si>
  <si>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</si>
  <si>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</si>
  <si>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</si>
  <si>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</si>
  <si>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</si>
  <si>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</si>
  <si>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</si>
  <si>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</si>
  <si>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</si>
  <si>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</si>
  <si>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</si>
  <si>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</si>
  <si>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</si>
  <si>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</si>
  <si>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</si>
  <si>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</si>
  <si>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</si>
  <si>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</si>
  <si>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</si>
  <si>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</si>
  <si>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</si>
  <si>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</si>
  <si>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</si>
  <si>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</si>
  <si>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</si>
  <si>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</si>
  <si>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</si>
  <si>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</si>
  <si>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</si>
  <si>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</si>
  <si>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</si>
  <si>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</si>
  <si>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</si>
  <si>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</si>
  <si>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</si>
  <si>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</si>
  <si>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</si>
  <si>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</si>
  <si>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</si>
  <si>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</si>
  <si>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</si>
  <si>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</si>
  <si>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</si>
  <si>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</si>
  <si>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</si>
  <si>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</si>
  <si>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</si>
  <si>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</si>
  <si>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</si>
  <si>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</si>
  <si>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</si>
  <si>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</si>
  <si>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</si>
  <si>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</si>
  <si>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</si>
  <si>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</si>
  <si>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</si>
  <si>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</si>
  <si>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</si>
  <si>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</si>
  <si>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</si>
  <si>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</si>
  <si>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</si>
  <si>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</si>
  <si>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</si>
  <si>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</si>
  <si>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</si>
  <si>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</si>
  <si>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</si>
  <si>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</si>
  <si>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</si>
  <si>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</si>
  <si>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</si>
  <si>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</si>
  <si>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</si>
  <si>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</si>
  <si>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</si>
  <si>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</si>
  <si>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</si>
  <si>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</si>
  <si>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</si>
  <si>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</si>
  <si>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</si>
  <si>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</si>
  <si>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</si>
  <si>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</si>
  <si>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</si>
  <si>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</si>
  <si>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</si>
  <si>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</si>
  <si>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</si>
  <si>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</si>
  <si>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</si>
  <si>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</si>
  <si>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</si>
  <si>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</si>
  <si>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</si>
  <si>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</si>
  <si>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</si>
  <si>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</si>
  <si>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</si>
  <si>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</si>
  <si>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</si>
  <si>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</si>
  <si>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</si>
  <si>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</si>
  <si>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</si>
  <si>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</si>
  <si>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</si>
  <si>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</si>
  <si>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</si>
  <si>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</si>
  <si>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</si>
  <si>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</si>
  <si>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</si>
  <si>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</si>
  <si>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</si>
  <si>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</si>
  <si>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</si>
  <si>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</si>
  <si>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</si>
  <si>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</si>
  <si>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</si>
  <si>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</si>
  <si>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</si>
  <si>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</si>
  <si>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</si>
  <si>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</si>
  <si>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</si>
  <si>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</si>
  <si>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</si>
  <si>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</si>
  <si>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</si>
  <si>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</si>
  <si>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</si>
  <si>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</si>
  <si>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</si>
  <si>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</si>
  <si>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</si>
  <si>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</si>
  <si>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</si>
  <si>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</si>
  <si>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</si>
  <si>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</si>
  <si>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</si>
  <si>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</si>
  <si>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</si>
  <si>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</si>
  <si>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</si>
  <si>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</si>
  <si>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</si>
  <si>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</si>
  <si>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</si>
  <si>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</si>
  <si>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</si>
  <si>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</si>
  <si>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</si>
  <si>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</si>
  <si>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</si>
  <si>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</si>
  <si>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</si>
  <si>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</si>
  <si>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</si>
  <si>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</si>
  <si>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</si>
  <si>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</si>
  <si>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</si>
  <si>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</si>
  <si>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</si>
  <si>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</si>
  <si>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</si>
  <si>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</si>
  <si>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</si>
  <si>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</si>
  <si>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</si>
  <si>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</si>
  <si>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</si>
  <si>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</si>
  <si>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</si>
  <si>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</si>
  <si>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</si>
  <si>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</si>
  <si>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</si>
  <si>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</si>
  <si>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</si>
  <si>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</si>
  <si>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</si>
  <si>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</si>
  <si>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</si>
  <si>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</si>
  <si>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</si>
  <si>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</si>
  <si>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</si>
  <si>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</si>
  <si>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</si>
  <si>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</si>
  <si>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</si>
  <si>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</si>
  <si>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</si>
  <si>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</si>
  <si>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</si>
  <si>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</si>
  <si>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</si>
  <si>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</si>
  <si>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</si>
  <si>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</si>
  <si>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</si>
  <si>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</si>
  <si>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</si>
  <si>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</si>
  <si>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</si>
  <si>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</si>
  <si>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</si>
  <si>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</si>
  <si>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</si>
  <si>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</si>
  <si>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</si>
  <si>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</si>
  <si>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</si>
  <si>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</si>
  <si>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</si>
  <si>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</si>
  <si>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</si>
  <si>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</si>
  <si>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</si>
  <si>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</si>
  <si>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</si>
  <si>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</si>
  <si>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</si>
  <si>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</si>
  <si>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</si>
  <si>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</si>
  <si>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</si>
  <si>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</si>
  <si>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</si>
  <si>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</si>
  <si>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</si>
  <si>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</si>
  <si>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</si>
  <si>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</si>
  <si>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</si>
  <si>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</si>
  <si>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</si>
  <si>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</si>
  <si>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</si>
  <si>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</si>
  <si>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</si>
  <si>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</si>
  <si>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</si>
  <si>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</si>
  <si>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</si>
  <si>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</si>
  <si>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</si>
  <si>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</si>
  <si>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</si>
  <si>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</si>
  <si>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</si>
  <si>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</si>
  <si>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</si>
  <si>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</si>
  <si>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</si>
  <si>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</si>
  <si>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</si>
  <si>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</si>
  <si>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</si>
  <si>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</si>
  <si>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</si>
  <si>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</si>
  <si>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</si>
  <si>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</si>
  <si>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</si>
  <si>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</si>
  <si>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</si>
  <si>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</si>
  <si>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</si>
  <si>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</si>
  <si>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</si>
  <si>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</si>
  <si>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</si>
  <si>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</si>
  <si>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</si>
  <si>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</si>
  <si>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</si>
  <si>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</si>
  <si>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</si>
  <si>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</si>
  <si>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</si>
  <si>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</si>
  <si>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</si>
  <si>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</si>
  <si>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</si>
  <si>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</si>
  <si>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</si>
  <si>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</si>
  <si>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</si>
  <si>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</si>
  <si>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</si>
  <si>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</si>
  <si>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</si>
  <si>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</si>
  <si>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</si>
  <si>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</si>
  <si>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</si>
  <si>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</si>
  <si>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</si>
  <si>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</si>
  <si>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</si>
  <si>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</si>
  <si>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</si>
  <si>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</si>
  <si>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</si>
  <si>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</si>
  <si>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</si>
  <si>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</si>
  <si>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</si>
  <si>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</si>
  <si>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</si>
  <si>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</si>
  <si>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</si>
  <si>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</si>
  <si>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</si>
  <si>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</si>
  <si>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</si>
  <si>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"ხალიკ ბანკი საქართველო"</t>
  </si>
  <si>
    <t>არმან დუნაევი</t>
  </si>
  <si>
    <t>ნიკოლოზ გეგუჩაძე</t>
  </si>
  <si>
    <t>www.Halykbank.ge</t>
  </si>
  <si>
    <t xml:space="preserve">არმან დუნაევი </t>
  </si>
  <si>
    <t>დამოუკიდებელი წევრი</t>
  </si>
  <si>
    <t>ევგენია შაიმერდენი</t>
  </si>
  <si>
    <t>არადამოუკიდებელ წევრი</t>
  </si>
  <si>
    <t xml:space="preserve">ალია კარპიკოვა </t>
  </si>
  <si>
    <t xml:space="preserve">ვიქტორ სკრილი </t>
  </si>
  <si>
    <t>ნანა ღვალაძე</t>
  </si>
  <si>
    <t xml:space="preserve">გენერალური დირექტორი/ უსაფრთხოება, AML, კადრები, მარკეტინგი, შეფასება,იურიდიული </t>
  </si>
  <si>
    <t xml:space="preserve">კონსტანტინე გორდეზიანი </t>
  </si>
  <si>
    <t>გენერალური დირექტორის მოადგილე/რისკები, საკრედიტო ადმინისტრირება</t>
  </si>
  <si>
    <t>შოთა ჭყოიძე</t>
  </si>
  <si>
    <t>გენერალური დირექტორის მოადგილე/IT, საცალო გაყიდვები, საბანკო ბარათები, კონტაქტ-ცენტრი, საცალო პროდუქტების განვითარება</t>
  </si>
  <si>
    <t>მარინა ტანკაროვა</t>
  </si>
  <si>
    <t>გენერალური დირექტორის მოადგილე/ფინანსები, ბუღალტერია, საოპერაციო, სამეურნეო, კანცელარია</t>
  </si>
  <si>
    <t>თამარ გოდერძიშვილი</t>
  </si>
  <si>
    <t>გენერალური დირექტორის მოადგილე/ კორპორატიული, ანალიზი, მცირე და საშუალო ბიზნესის დაკრედიტება, ხაზინა</t>
  </si>
  <si>
    <t>ტიმურ ყულიბაევი</t>
  </si>
  <si>
    <t>დინარა ყულიბაევა</t>
  </si>
  <si>
    <t>სს "ყაზახეთის სახალხო 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</si>
</sst>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9" fontId="41"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40" fillId="9" borderId="34"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0" fontId="39"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168" fontId="41" fillId="64" borderId="41" applyNumberFormat="0" applyAlignment="0" applyProtection="0"/>
    <xf numFmtId="169" fontId="41" fillId="64" borderId="41" applyNumberFormat="0" applyAlignment="0" applyProtection="0"/>
    <xf numFmtId="168" fontId="41" fillId="64" borderId="41" applyNumberFormat="0" applyAlignment="0" applyProtection="0"/>
    <xf numFmtId="0" fontId="39" fillId="64" borderId="41" applyNumberFormat="0" applyAlignment="0" applyProtection="0"/>
    <xf numFmtId="0" fontId="42" fillId="65" borderId="42" applyNumberFormat="0" applyAlignment="0" applyProtection="0"/>
    <xf numFmtId="0" fontId="43" fillId="10" borderId="37"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0" fontId="43" fillId="10" borderId="37"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169" fontId="44" fillId="65" borderId="42" applyNumberFormat="0" applyAlignment="0" applyProtection="0"/>
    <xf numFmtId="168" fontId="44" fillId="65" borderId="42" applyNumberFormat="0" applyAlignment="0" applyProtection="0"/>
    <xf numFmtId="0" fontId="42"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43">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1" applyNumberFormat="0" applyAlignment="0" applyProtection="0">
      <alignment horizontal="left" vertical="center"/>
    </xf>
    <xf numFmtId="0" fontId="55" fillId="0" borderId="31" applyNumberFormat="0" applyAlignment="0" applyProtection="0">
      <alignment horizontal="left" vertical="center"/>
    </xf>
    <xf numFmtId="168" fontId="55" fillId="0" borderId="31"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4" applyNumberFormat="0" applyFill="0" applyAlignment="0" applyProtection="0"/>
    <xf numFmtId="169" fontId="56" fillId="0" borderId="44" applyNumberFormat="0" applyFill="0" applyAlignment="0" applyProtection="0"/>
    <xf numFmtId="0"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168" fontId="56" fillId="0" borderId="44" applyNumberFormat="0" applyFill="0" applyAlignment="0" applyProtection="0"/>
    <xf numFmtId="169" fontId="56" fillId="0" borderId="44" applyNumberFormat="0" applyFill="0" applyAlignment="0" applyProtection="0"/>
    <xf numFmtId="168" fontId="56" fillId="0" borderId="44" applyNumberFormat="0" applyFill="0" applyAlignment="0" applyProtection="0"/>
    <xf numFmtId="0" fontId="56" fillId="0" borderId="44" applyNumberFormat="0" applyFill="0" applyAlignment="0" applyProtection="0"/>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9" fontId="69"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8" fillId="8" borderId="34"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0" fontId="67"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168" fontId="69" fillId="43" borderId="41" applyNumberFormat="0" applyAlignment="0" applyProtection="0"/>
    <xf numFmtId="169" fontId="69" fillId="43" borderId="41" applyNumberFormat="0" applyAlignment="0" applyProtection="0"/>
    <xf numFmtId="168" fontId="69" fillId="43" borderId="41" applyNumberFormat="0" applyAlignment="0" applyProtection="0"/>
    <xf numFmtId="0" fontId="67" fillId="43" borderId="41"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7" applyNumberFormat="0" applyFill="0" applyAlignment="0" applyProtection="0"/>
    <xf numFmtId="0" fontId="71" fillId="0" borderId="36"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0" fontId="70" fillId="0" borderId="47"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0" fontId="71" fillId="0" borderId="36"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168" fontId="72" fillId="0" borderId="47" applyNumberFormat="0" applyFill="0" applyAlignment="0" applyProtection="0"/>
    <xf numFmtId="169" fontId="72" fillId="0" borderId="47" applyNumberFormat="0" applyFill="0" applyAlignment="0" applyProtection="0"/>
    <xf numFmtId="168" fontId="72" fillId="0" borderId="47" applyNumberFormat="0" applyFill="0" applyAlignment="0" applyProtection="0"/>
    <xf numFmtId="0" fontId="70"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8"/>
    <xf numFmtId="169" fontId="27" fillId="0" borderId="48"/>
    <xf numFmtId="168" fontId="27"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168" fontId="2" fillId="0" borderId="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169"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0" borderId="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9" fillId="11" borderId="38"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8"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9" fontId="86"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5" fillId="9" borderId="35"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0" fontId="84"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168" fontId="86" fillId="64" borderId="50" applyNumberFormat="0" applyAlignment="0" applyProtection="0"/>
    <xf numFmtId="169" fontId="86" fillId="64" borderId="50" applyNumberFormat="0" applyAlignment="0" applyProtection="0"/>
    <xf numFmtId="168" fontId="86" fillId="64" borderId="50" applyNumberFormat="0" applyAlignment="0" applyProtection="0"/>
    <xf numFmtId="0" fontId="84" fillId="64" borderId="50"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9" fontId="95"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6" fillId="0" borderId="39"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168" fontId="95" fillId="0" borderId="51" applyNumberFormat="0" applyFill="0" applyAlignment="0" applyProtection="0"/>
    <xf numFmtId="169" fontId="95" fillId="0" borderId="51" applyNumberFormat="0" applyFill="0" applyAlignment="0" applyProtection="0"/>
    <xf numFmtId="168" fontId="95" fillId="0" borderId="51" applyNumberFormat="0" applyFill="0" applyAlignment="0" applyProtection="0"/>
    <xf numFmtId="0" fontId="48" fillId="0" borderId="51" applyNumberFormat="0" applyFill="0" applyAlignment="0" applyProtection="0"/>
    <xf numFmtId="0" fontId="26" fillId="0" borderId="52"/>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168" fontId="95" fillId="0" borderId="109" applyNumberFormat="0" applyFill="0" applyAlignment="0" applyProtection="0"/>
    <xf numFmtId="169" fontId="95"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9"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68" fontId="95"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0" fontId="48" fillId="0" borderId="109"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4"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168" fontId="86" fillId="64" borderId="108" applyNumberFormat="0" applyAlignment="0" applyProtection="0"/>
    <xf numFmtId="169" fontId="86"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9"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168" fontId="86"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0" fontId="84" fillId="64" borderId="108" applyNumberFormat="0" applyAlignment="0" applyProtection="0"/>
    <xf numFmtId="3" fontId="2" fillId="75" borderId="104" applyFont="0">
      <alignment horizontal="right" vertical="center"/>
      <protection locked="0"/>
    </xf>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0" fontId="28" fillId="74" borderId="107" applyNumberFormat="0" applyFont="0" applyAlignment="0" applyProtection="0"/>
    <xf numFmtId="3" fontId="2" fillId="72" borderId="104" applyFont="0">
      <alignment horizontal="right" vertical="center"/>
      <protection locked="0"/>
    </xf>
    <xf numFmtId="0" fontId="67"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168" fontId="69" fillId="43" borderId="106" applyNumberFormat="0" applyAlignment="0" applyProtection="0"/>
    <xf numFmtId="169" fontId="69"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9"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168" fontId="69"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67" fillId="43" borderId="106"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3" fillId="70" borderId="105" applyFont="0" applyBorder="0">
      <alignment horizontal="center" wrapText="1"/>
    </xf>
    <xf numFmtId="168" fontId="55" fillId="0" borderId="102">
      <alignment horizontal="left" vertical="center"/>
    </xf>
    <xf numFmtId="0" fontId="55" fillId="0" borderId="102">
      <alignment horizontal="left" vertical="center"/>
    </xf>
    <xf numFmtId="0" fontId="55" fillId="0" borderId="102">
      <alignment horizontal="left" vertical="center"/>
    </xf>
    <xf numFmtId="0" fontId="2" fillId="69" borderId="104" applyNumberFormat="0" applyFont="0" applyBorder="0" applyProtection="0">
      <alignment horizontal="center" vertical="center"/>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9"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168" fontId="41" fillId="64" borderId="106" applyNumberFormat="0" applyAlignment="0" applyProtection="0"/>
    <xf numFmtId="169" fontId="41"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9"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168" fontId="41"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39" fillId="64" borderId="106"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87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7"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0" xfId="0" applyFont="1" applyBorder="1" applyAlignment="1">
      <alignment vertical="center"/>
    </xf>
    <xf numFmtId="0" fontId="9" fillId="0" borderId="23"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2"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7" xfId="0" applyFont="1" applyFill="1" applyBorder="1" applyAlignment="1" applyProtection="1">
      <alignment horizontal="center" vertical="center"/>
    </xf>
    <xf numFmtId="0" fontId="9" fillId="0" borderId="18" xfId="0" applyFont="1" applyFill="1" applyBorder="1" applyProtection="1"/>
    <xf numFmtId="0" fontId="9" fillId="0" borderId="20"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3" xfId="0" applyFont="1" applyFill="1" applyBorder="1" applyAlignment="1" applyProtection="1">
      <alignment horizontal="left" indent="1"/>
    </xf>
    <xf numFmtId="0" fontId="10" fillId="0" borderId="26"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2" xfId="0" applyFont="1" applyBorder="1" applyAlignment="1"/>
    <xf numFmtId="0" fontId="13" fillId="0" borderId="26"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33"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5" xfId="0" applyFont="1" applyFill="1" applyBorder="1" applyAlignment="1">
      <alignment wrapText="1"/>
    </xf>
    <xf numFmtId="0" fontId="4" fillId="0" borderId="20"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4" fillId="0" borderId="17" xfId="0" applyFont="1" applyBorder="1"/>
    <xf numFmtId="0" fontId="4" fillId="0" borderId="19" xfId="0" applyFont="1" applyBorder="1"/>
    <xf numFmtId="0" fontId="7" fillId="3" borderId="23" xfId="9" applyFont="1" applyFill="1" applyBorder="1" applyAlignment="1" applyProtection="1">
      <alignment horizontal="left" vertical="center"/>
      <protection locked="0"/>
    </xf>
    <xf numFmtId="0" fontId="15" fillId="3" borderId="25"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11" applyFont="1" applyFill="1" applyBorder="1" applyAlignment="1" applyProtection="1">
      <alignment vertical="center"/>
    </xf>
    <xf numFmtId="0" fontId="4" fillId="0" borderId="20" xfId="0" applyFont="1" applyBorder="1" applyAlignment="1">
      <alignment vertical="center"/>
    </xf>
    <xf numFmtId="0" fontId="9" fillId="2" borderId="23" xfId="0" applyFont="1" applyFill="1" applyBorder="1" applyAlignment="1">
      <alignment horizontal="right" vertical="center"/>
    </xf>
    <xf numFmtId="0" fontId="19" fillId="0" borderId="17" xfId="0" applyFont="1" applyFill="1" applyBorder="1" applyAlignment="1">
      <alignment horizontal="left" vertical="center" indent="1"/>
    </xf>
    <xf numFmtId="0" fontId="19" fillId="0" borderId="18" xfId="0" applyFont="1" applyFill="1" applyBorder="1" applyAlignment="1">
      <alignment horizontal="left" vertical="center"/>
    </xf>
    <xf numFmtId="0" fontId="19" fillId="0" borderId="20" xfId="0" applyFont="1" applyFill="1" applyBorder="1" applyAlignment="1">
      <alignment horizontal="left" vertical="center" indent="1"/>
    </xf>
    <xf numFmtId="0" fontId="19" fillId="0" borderId="21" xfId="0" applyFont="1" applyFill="1" applyBorder="1" applyAlignment="1">
      <alignment horizontal="center" vertical="center" wrapText="1"/>
    </xf>
    <xf numFmtId="0" fontId="19" fillId="0" borderId="20" xfId="0" applyFont="1" applyFill="1" applyBorder="1" applyAlignment="1">
      <alignment horizontal="left" indent="1"/>
    </xf>
    <xf numFmtId="38" fontId="19" fillId="0" borderId="21" xfId="0" applyNumberFormat="1" applyFont="1" applyFill="1" applyBorder="1" applyAlignment="1" applyProtection="1">
      <alignment horizontal="right"/>
      <protection locked="0"/>
    </xf>
    <xf numFmtId="0" fontId="19" fillId="0" borderId="23" xfId="0" applyFont="1" applyFill="1" applyBorder="1" applyAlignment="1">
      <alignment horizontal="left" vertical="center" indent="1"/>
    </xf>
    <xf numFmtId="0" fontId="20" fillId="0" borderId="24" xfId="0" applyFont="1" applyFill="1" applyBorder="1" applyAlignment="1"/>
    <xf numFmtId="0" fontId="4" fillId="0" borderId="56" xfId="0" applyFont="1" applyBorder="1"/>
    <xf numFmtId="0" fontId="21" fillId="0" borderId="23" xfId="0" applyFont="1" applyBorder="1" applyAlignment="1">
      <alignment horizontal="center" vertical="center" wrapText="1"/>
    </xf>
    <xf numFmtId="0" fontId="4" fillId="0" borderId="57" xfId="0" applyFont="1" applyBorder="1"/>
    <xf numFmtId="0" fontId="7" fillId="0" borderId="17"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0" xfId="9" applyFont="1" applyFill="1" applyBorder="1" applyAlignment="1" applyProtection="1">
      <alignment horizontal="center" vertical="center" wrapText="1"/>
      <protection locked="0"/>
    </xf>
    <xf numFmtId="0" fontId="7" fillId="0" borderId="23" xfId="9" applyFont="1" applyFill="1" applyBorder="1" applyAlignment="1" applyProtection="1">
      <alignment horizontal="center" vertical="center" wrapText="1"/>
      <protection locked="0"/>
    </xf>
    <xf numFmtId="0" fontId="15" fillId="36" borderId="24" xfId="13" applyFont="1" applyFill="1" applyBorder="1" applyAlignment="1" applyProtection="1">
      <alignment vertical="center" wrapText="1"/>
      <protection locked="0"/>
    </xf>
    <xf numFmtId="0" fontId="24" fillId="0" borderId="20" xfId="0" applyFont="1" applyBorder="1" applyAlignment="1">
      <alignment horizontal="center"/>
    </xf>
    <xf numFmtId="167" fontId="24" fillId="0" borderId="65" xfId="0" applyNumberFormat="1" applyFont="1" applyBorder="1" applyAlignment="1">
      <alignment horizontal="center"/>
    </xf>
    <xf numFmtId="167" fontId="24" fillId="0" borderId="63" xfId="0" applyNumberFormat="1" applyFont="1" applyBorder="1" applyAlignment="1">
      <alignment horizontal="center"/>
    </xf>
    <xf numFmtId="167" fontId="18" fillId="0" borderId="63" xfId="0" applyNumberFormat="1" applyFont="1" applyBorder="1" applyAlignment="1">
      <alignment horizontal="center"/>
    </xf>
    <xf numFmtId="167" fontId="24" fillId="0" borderId="66" xfId="0" applyNumberFormat="1" applyFont="1" applyBorder="1" applyAlignment="1">
      <alignment horizontal="center"/>
    </xf>
    <xf numFmtId="167" fontId="23" fillId="36" borderId="58" xfId="0" applyNumberFormat="1" applyFont="1" applyFill="1" applyBorder="1" applyAlignment="1">
      <alignment horizontal="center"/>
    </xf>
    <xf numFmtId="167" fontId="24" fillId="0" borderId="62" xfId="0" applyNumberFormat="1" applyFont="1" applyBorder="1" applyAlignment="1">
      <alignment horizontal="center"/>
    </xf>
    <xf numFmtId="167" fontId="24" fillId="0" borderId="67" xfId="0" applyNumberFormat="1" applyFont="1" applyBorder="1" applyAlignment="1">
      <alignment horizontal="center"/>
    </xf>
    <xf numFmtId="0" fontId="24" fillId="0" borderId="23" xfId="0" applyFont="1" applyBorder="1" applyAlignment="1">
      <alignment horizontal="center"/>
    </xf>
    <xf numFmtId="0" fontId="23" fillId="36" borderId="59" xfId="0" applyFont="1" applyFill="1" applyBorder="1" applyAlignment="1">
      <alignment wrapText="1"/>
    </xf>
    <xf numFmtId="167" fontId="23"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18" xfId="0" applyFont="1" applyBorder="1"/>
    <xf numFmtId="0" fontId="4" fillId="0" borderId="23" xfId="0" applyFont="1" applyBorder="1"/>
    <xf numFmtId="0" fontId="7" fillId="3" borderId="21" xfId="13" applyFont="1" applyFill="1" applyBorder="1" applyAlignment="1" applyProtection="1">
      <alignment horizontal="left" vertical="center"/>
      <protection locked="0"/>
    </xf>
    <xf numFmtId="0" fontId="12" fillId="0" borderId="0" xfId="0" applyFont="1" applyAlignment="1"/>
    <xf numFmtId="0" fontId="7" fillId="3" borderId="20" xfId="5" applyFont="1" applyFill="1" applyBorder="1" applyAlignment="1" applyProtection="1">
      <alignment horizontal="right" vertical="center"/>
      <protection locked="0"/>
    </xf>
    <xf numFmtId="0" fontId="15" fillId="3" borderId="24" xfId="16" applyFont="1" applyFill="1" applyBorder="1" applyAlignment="1" applyProtection="1">
      <protection locked="0"/>
    </xf>
    <xf numFmtId="0" fontId="4" fillId="0" borderId="18" xfId="0" applyFont="1" applyBorder="1" applyAlignment="1">
      <alignment wrapText="1"/>
    </xf>
    <xf numFmtId="0" fontId="4" fillId="0" borderId="19" xfId="0" applyFont="1" applyBorder="1" applyAlignment="1">
      <alignment wrapText="1"/>
    </xf>
    <xf numFmtId="0" fontId="6" fillId="0" borderId="24" xfId="0" applyFont="1" applyBorder="1"/>
    <xf numFmtId="0" fontId="9" fillId="3" borderId="20" xfId="5" applyFont="1" applyFill="1" applyBorder="1" applyAlignment="1" applyProtection="1">
      <alignment horizontal="left" vertical="center"/>
      <protection locked="0"/>
    </xf>
    <xf numFmtId="0" fontId="9" fillId="3" borderId="21" xfId="13" applyFont="1" applyFill="1" applyBorder="1" applyAlignment="1" applyProtection="1">
      <alignment horizontal="center" vertical="center" wrapText="1"/>
      <protection locked="0"/>
    </xf>
    <xf numFmtId="0" fontId="9" fillId="3" borderId="20" xfId="5" applyFont="1" applyFill="1" applyBorder="1" applyAlignment="1" applyProtection="1">
      <alignment horizontal="right" vertical="center"/>
      <protection locked="0"/>
    </xf>
    <xf numFmtId="3" fontId="9" fillId="36" borderId="21" xfId="5" applyNumberFormat="1" applyFont="1" applyFill="1" applyBorder="1" applyProtection="1">
      <protection locked="0"/>
    </xf>
    <xf numFmtId="0" fontId="9" fillId="3" borderId="23" xfId="9" applyFont="1" applyFill="1" applyBorder="1" applyAlignment="1" applyProtection="1">
      <alignment horizontal="right" vertical="center"/>
      <protection locked="0"/>
    </xf>
    <xf numFmtId="0" fontId="10" fillId="3" borderId="24" xfId="16" applyFont="1" applyFill="1" applyBorder="1" applyAlignment="1" applyProtection="1">
      <protection locked="0"/>
    </xf>
    <xf numFmtId="3" fontId="10" fillId="36" borderId="24" xfId="16" applyNumberFormat="1" applyFont="1" applyFill="1" applyBorder="1" applyAlignment="1" applyProtection="1">
      <protection locked="0"/>
    </xf>
    <xf numFmtId="164" fontId="10" fillId="36" borderId="25" xfId="1" applyNumberFormat="1" applyFont="1" applyFill="1" applyBorder="1" applyAlignment="1" applyProtection="1">
      <protection locked="0"/>
    </xf>
    <xf numFmtId="0" fontId="4" fillId="0" borderId="56" xfId="0" applyFont="1" applyBorder="1" applyAlignment="1">
      <alignment horizontal="center"/>
    </xf>
    <xf numFmtId="0" fontId="4" fillId="0" borderId="5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1"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8"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7" xfId="0" applyBorder="1" applyAlignment="1">
      <alignment horizontal="center" vertical="center"/>
    </xf>
    <xf numFmtId="0" fontId="6" fillId="36" borderId="28"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0"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3"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3" xfId="0" applyFont="1" applyFill="1" applyBorder="1" applyAlignment="1">
      <alignment horizontal="center" vertical="center"/>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1"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9"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9"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7" fillId="77" borderId="63" xfId="0" applyNumberFormat="1" applyFont="1" applyFill="1" applyBorder="1" applyAlignment="1">
      <alignment horizontal="center"/>
    </xf>
    <xf numFmtId="193" fontId="9" fillId="2" borderId="24"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36" borderId="21"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21" xfId="0" applyNumberFormat="1" applyFont="1" applyFill="1" applyBorder="1" applyAlignment="1" applyProtection="1">
      <alignment horizontal="right"/>
    </xf>
    <xf numFmtId="193" fontId="9" fillId="36" borderId="24" xfId="7"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1"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1"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1"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1" xfId="0" applyNumberFormat="1" applyFont="1" applyFill="1" applyBorder="1" applyAlignment="1" applyProtection="1">
      <alignment horizontal="right"/>
      <protection locked="0"/>
    </xf>
    <xf numFmtId="193" fontId="9" fillId="36" borderId="3" xfId="7" applyNumberFormat="1" applyFont="1" applyFill="1" applyBorder="1" applyAlignment="1" applyProtection="1"/>
    <xf numFmtId="193" fontId="9" fillId="36" borderId="21"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4" xfId="0" applyNumberFormat="1" applyFont="1" applyFill="1" applyBorder="1" applyAlignment="1">
      <alignment horizontal="right"/>
    </xf>
    <xf numFmtId="193" fontId="9" fillId="36" borderId="25" xfId="7" applyNumberFormat="1" applyFont="1" applyFill="1" applyBorder="1" applyAlignment="1" applyProtection="1">
      <alignment horizontal="right"/>
    </xf>
    <xf numFmtId="193" fontId="9" fillId="36" borderId="24" xfId="0" applyNumberFormat="1" applyFont="1" applyFill="1" applyBorder="1" applyAlignment="1" applyProtection="1">
      <alignment horizontal="right"/>
    </xf>
    <xf numFmtId="3" fontId="22" fillId="36" borderId="24" xfId="0" applyNumberFormat="1" applyFont="1" applyFill="1" applyBorder="1" applyAlignment="1">
      <alignment vertical="center" wrapText="1"/>
    </xf>
    <xf numFmtId="3" fontId="22" fillId="36" borderId="25" xfId="0" applyNumberFormat="1" applyFont="1" applyFill="1" applyBorder="1" applyAlignment="1">
      <alignment vertical="center" wrapText="1"/>
    </xf>
    <xf numFmtId="193" fontId="0" fillId="36" borderId="19" xfId="0" applyNumberFormat="1" applyFill="1" applyBorder="1" applyAlignment="1">
      <alignment horizontal="center" vertical="center"/>
    </xf>
    <xf numFmtId="193" fontId="0" fillId="0" borderId="21" xfId="0" applyNumberFormat="1" applyBorder="1" applyAlignment="1"/>
    <xf numFmtId="193" fontId="0" fillId="36" borderId="21" xfId="0" applyNumberFormat="1" applyFill="1" applyBorder="1" applyAlignment="1">
      <alignment horizontal="center" vertical="center" wrapText="1"/>
    </xf>
    <xf numFmtId="193" fontId="0" fillId="36" borderId="25" xfId="0" applyNumberFormat="1" applyFill="1" applyBorder="1" applyAlignment="1">
      <alignment horizontal="center" vertical="center" wrapText="1"/>
    </xf>
    <xf numFmtId="193" fontId="7" fillId="36" borderId="21" xfId="2" applyNumberFormat="1" applyFont="1" applyFill="1" applyBorder="1" applyAlignment="1" applyProtection="1">
      <alignment vertical="top"/>
    </xf>
    <xf numFmtId="193" fontId="7" fillId="3" borderId="21" xfId="2" applyNumberFormat="1" applyFont="1" applyFill="1" applyBorder="1" applyAlignment="1" applyProtection="1">
      <alignment vertical="top"/>
      <protection locked="0"/>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93" fontId="24" fillId="0" borderId="32" xfId="0" applyNumberFormat="1" applyFont="1" applyBorder="1" applyAlignment="1">
      <alignment vertical="center"/>
    </xf>
    <xf numFmtId="193" fontId="23" fillId="36" borderId="16" xfId="0" applyNumberFormat="1" applyFont="1" applyFill="1" applyBorder="1" applyAlignment="1">
      <alignment vertical="center"/>
    </xf>
    <xf numFmtId="193" fontId="23" fillId="36" borderId="60"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0" borderId="3" xfId="0" applyNumberFormat="1" applyFont="1" applyBorder="1" applyAlignment="1"/>
    <xf numFmtId="193" fontId="4" fillId="36" borderId="24" xfId="0" applyNumberFormat="1" applyFont="1" applyFill="1" applyBorder="1"/>
    <xf numFmtId="193" fontId="4" fillId="36" borderId="23" xfId="0" applyNumberFormat="1" applyFont="1" applyFill="1" applyBorder="1"/>
    <xf numFmtId="193" fontId="4" fillId="36" borderId="25" xfId="0" applyNumberFormat="1" applyFont="1" applyFill="1" applyBorder="1"/>
    <xf numFmtId="193" fontId="4" fillId="36" borderId="54" xfId="0" applyNumberFormat="1" applyFont="1" applyFill="1" applyBorder="1"/>
    <xf numFmtId="193" fontId="4" fillId="0" borderId="3" xfId="0" applyNumberFormat="1" applyFont="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4"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4" xfId="1" applyNumberFormat="1" applyFont="1" applyFill="1" applyBorder="1" applyAlignment="1" applyProtection="1">
      <protection locked="0"/>
    </xf>
    <xf numFmtId="193" fontId="9" fillId="3" borderId="24" xfId="5" applyNumberFormat="1" applyFont="1" applyFill="1" applyBorder="1" applyProtection="1">
      <protection locked="0"/>
    </xf>
    <xf numFmtId="193" fontId="24" fillId="0" borderId="0" xfId="0" applyNumberFormat="1" applyFont="1"/>
    <xf numFmtId="0" fontId="4" fillId="0" borderId="27" xfId="0" applyFont="1" applyBorder="1" applyAlignment="1">
      <alignment horizontal="center" vertical="center"/>
    </xf>
    <xf numFmtId="0" fontId="4" fillId="0" borderId="27"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1" xfId="20961" applyFont="1" applyBorder="1"/>
    <xf numFmtId="9" fontId="4" fillId="36" borderId="25" xfId="20961" applyFont="1" applyFill="1" applyBorder="1"/>
    <xf numFmtId="167" fontId="4" fillId="0" borderId="21" xfId="0" applyNumberFormat="1" applyFont="1" applyBorder="1" applyAlignment="1"/>
    <xf numFmtId="167" fontId="6" fillId="36" borderId="24" xfId="0" applyNumberFormat="1" applyFont="1" applyFill="1" applyBorder="1" applyAlignment="1">
      <alignment horizontal="center" vertical="center"/>
    </xf>
    <xf numFmtId="0" fontId="9" fillId="0" borderId="17" xfId="0" applyFont="1" applyFill="1" applyBorder="1" applyAlignment="1">
      <alignment horizontal="right" vertical="center" wrapText="1"/>
    </xf>
    <xf numFmtId="0" fontId="7" fillId="0" borderId="18" xfId="0" applyFont="1" applyFill="1" applyBorder="1" applyAlignment="1">
      <alignment vertical="center" wrapText="1"/>
    </xf>
    <xf numFmtId="169" fontId="27" fillId="37" borderId="0" xfId="20" applyBorder="1"/>
    <xf numFmtId="169" fontId="27" fillId="37" borderId="97" xfId="20" applyBorder="1"/>
    <xf numFmtId="0" fontId="4" fillId="0" borderId="7" xfId="0" applyFont="1" applyFill="1" applyBorder="1" applyAlignment="1">
      <alignment vertical="center"/>
    </xf>
    <xf numFmtId="0" fontId="4" fillId="0" borderId="104" xfId="0" applyFont="1" applyFill="1" applyBorder="1" applyAlignment="1">
      <alignment vertical="center"/>
    </xf>
    <xf numFmtId="0" fontId="6" fillId="0" borderId="104" xfId="0" applyFont="1" applyFill="1" applyBorder="1" applyAlignment="1">
      <alignment vertical="center"/>
    </xf>
    <xf numFmtId="0" fontId="4" fillId="0" borderId="18" xfId="0" applyFont="1" applyFill="1" applyBorder="1" applyAlignment="1">
      <alignment vertical="center"/>
    </xf>
    <xf numFmtId="0" fontId="4" fillId="0" borderId="99" xfId="0" applyFont="1" applyFill="1" applyBorder="1" applyAlignment="1">
      <alignment vertical="center"/>
    </xf>
    <xf numFmtId="0" fontId="4" fillId="0" borderId="101" xfId="0" applyFont="1" applyFill="1" applyBorder="1" applyAlignment="1">
      <alignment vertical="center"/>
    </xf>
    <xf numFmtId="0" fontId="4" fillId="0" borderId="17"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3" xfId="0" applyFont="1" applyFill="1" applyBorder="1" applyAlignment="1">
      <alignment horizontal="center" vertical="center"/>
    </xf>
    <xf numFmtId="169" fontId="27" fillId="37" borderId="31" xfId="20" applyBorder="1"/>
    <xf numFmtId="169" fontId="27" fillId="37" borderId="115" xfId="20" applyBorder="1"/>
    <xf numFmtId="169" fontId="27" fillId="37" borderId="57"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2" xfId="0" applyFont="1" applyFill="1" applyBorder="1" applyAlignment="1">
      <alignment vertical="center"/>
    </xf>
    <xf numFmtId="0" fontId="14" fillId="3" borderId="116" xfId="0" applyFont="1" applyFill="1" applyBorder="1" applyAlignment="1">
      <alignment horizontal="left"/>
    </xf>
    <xf numFmtId="0" fontId="14" fillId="3" borderId="117" xfId="0" applyFont="1" applyFill="1" applyBorder="1" applyAlignment="1">
      <alignment horizontal="left"/>
    </xf>
    <xf numFmtId="0" fontId="4" fillId="0" borderId="0" xfId="0" applyFont="1"/>
    <xf numFmtId="0" fontId="4" fillId="0" borderId="0" xfId="0" applyFont="1" applyFill="1"/>
    <xf numFmtId="0" fontId="107" fillId="0" borderId="91" xfId="0" applyFont="1" applyFill="1" applyBorder="1" applyAlignment="1">
      <alignment horizontal="right" vertical="center"/>
    </xf>
    <xf numFmtId="0" fontId="4" fillId="0" borderId="118" xfId="0" applyFont="1" applyFill="1" applyBorder="1" applyAlignment="1">
      <alignment horizontal="center" vertical="center" wrapText="1"/>
    </xf>
    <xf numFmtId="0" fontId="6" fillId="3" borderId="119" xfId="0" applyFont="1" applyFill="1" applyBorder="1" applyAlignment="1">
      <alignment vertical="center"/>
    </xf>
    <xf numFmtId="0" fontId="4" fillId="3" borderId="22" xfId="0" applyFont="1" applyFill="1" applyBorder="1" applyAlignment="1">
      <alignment vertical="center"/>
    </xf>
    <xf numFmtId="0" fontId="4" fillId="0" borderId="120" xfId="0" applyFont="1" applyFill="1" applyBorder="1" applyAlignment="1">
      <alignment horizontal="center" vertical="center"/>
    </xf>
    <xf numFmtId="0" fontId="6" fillId="0" borderId="24" xfId="0" applyFont="1" applyFill="1" applyBorder="1" applyAlignment="1">
      <alignment vertical="center"/>
    </xf>
    <xf numFmtId="169" fontId="27" fillId="37" borderId="26" xfId="20" applyBorder="1"/>
    <xf numFmtId="0" fontId="7" fillId="0" borderId="17" xfId="11" applyFont="1" applyFill="1" applyBorder="1" applyAlignment="1" applyProtection="1">
      <alignment vertical="center"/>
    </xf>
    <xf numFmtId="0" fontId="7" fillId="0" borderId="18" xfId="11" applyFont="1" applyFill="1" applyBorder="1" applyAlignment="1" applyProtection="1">
      <alignment vertical="center"/>
    </xf>
    <xf numFmtId="0" fontId="15" fillId="0" borderId="19" xfId="11" applyFont="1" applyFill="1" applyBorder="1" applyAlignment="1" applyProtection="1">
      <alignment horizontal="center" vertical="center"/>
    </xf>
    <xf numFmtId="0" fontId="0" fillId="0" borderId="120" xfId="0" applyBorder="1"/>
    <xf numFmtId="0" fontId="0" fillId="0" borderId="120" xfId="0" applyBorder="1" applyAlignment="1">
      <alignment horizontal="center"/>
    </xf>
    <xf numFmtId="0" fontId="4" fillId="0" borderId="103" xfId="0" applyFont="1" applyBorder="1" applyAlignment="1">
      <alignment vertical="center" wrapText="1"/>
    </xf>
    <xf numFmtId="167" fontId="4" fillId="0" borderId="104" xfId="0" applyNumberFormat="1" applyFont="1" applyBorder="1" applyAlignment="1">
      <alignment horizontal="center" vertical="center"/>
    </xf>
    <xf numFmtId="0" fontId="14" fillId="0" borderId="103" xfId="0" applyFont="1" applyBorder="1" applyAlignment="1">
      <alignment vertical="center" wrapText="1"/>
    </xf>
    <xf numFmtId="0" fontId="0" fillId="0" borderId="23" xfId="0" applyBorder="1"/>
    <xf numFmtId="0" fontId="6" fillId="36" borderId="121" xfId="0" applyFont="1" applyFill="1" applyBorder="1" applyAlignment="1">
      <alignment vertical="center" wrapText="1"/>
    </xf>
    <xf numFmtId="167" fontId="6" fillId="36" borderId="25" xfId="0" applyNumberFormat="1" applyFont="1" applyFill="1" applyBorder="1" applyAlignment="1">
      <alignment horizontal="center" vertical="center"/>
    </xf>
    <xf numFmtId="0" fontId="7" fillId="0" borderId="0" xfId="0" applyFont="1" applyFill="1" applyAlignment="1">
      <alignment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120" xfId="0" applyFont="1" applyFill="1" applyBorder="1" applyAlignment="1">
      <alignment horizontal="left" vertical="center" wrapText="1"/>
    </xf>
    <xf numFmtId="0" fontId="6" fillId="36" borderId="104" xfId="0" applyFont="1" applyFill="1" applyBorder="1" applyAlignment="1">
      <alignment horizontal="left" vertical="center" wrapText="1"/>
    </xf>
    <xf numFmtId="0" fontId="6" fillId="36" borderId="118" xfId="0" applyFont="1" applyFill="1" applyBorder="1" applyAlignment="1">
      <alignment horizontal="left" vertical="center" wrapText="1"/>
    </xf>
    <xf numFmtId="0" fontId="4" fillId="0" borderId="120" xfId="0" applyFont="1" applyFill="1" applyBorder="1" applyAlignment="1">
      <alignment horizontal="right" vertical="center" wrapText="1"/>
    </xf>
    <xf numFmtId="0" fontId="4" fillId="0" borderId="104" xfId="0" applyFont="1" applyFill="1" applyBorder="1" applyAlignment="1">
      <alignment horizontal="left" vertical="center" wrapText="1"/>
    </xf>
    <xf numFmtId="0" fontId="110" fillId="0" borderId="120" xfId="0" applyFont="1" applyFill="1" applyBorder="1" applyAlignment="1">
      <alignment horizontal="right" vertical="center" wrapText="1"/>
    </xf>
    <xf numFmtId="0" fontId="110" fillId="0" borderId="104" xfId="0" applyFont="1" applyFill="1" applyBorder="1" applyAlignment="1">
      <alignment horizontal="left" vertical="center" wrapText="1"/>
    </xf>
    <xf numFmtId="0" fontId="6" fillId="0" borderId="120"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3" xfId="5" applyNumberFormat="1" applyFont="1" applyFill="1" applyBorder="1" applyAlignment="1" applyProtection="1">
      <alignment horizontal="left" vertical="center"/>
      <protection locked="0"/>
    </xf>
    <xf numFmtId="0" fontId="112" fillId="0" borderId="24" xfId="9" applyFont="1" applyFill="1" applyBorder="1" applyAlignment="1" applyProtection="1">
      <alignment horizontal="left" vertical="center" wrapText="1"/>
      <protection locked="0"/>
    </xf>
    <xf numFmtId="0" fontId="21" fillId="0" borderId="120" xfId="0" applyFont="1" applyBorder="1" applyAlignment="1">
      <alignment horizontal="center" vertical="center" wrapText="1"/>
    </xf>
    <xf numFmtId="3" fontId="22" fillId="36" borderId="104" xfId="0" applyNumberFormat="1" applyFont="1" applyFill="1" applyBorder="1" applyAlignment="1">
      <alignment vertical="center" wrapText="1"/>
    </xf>
    <xf numFmtId="3" fontId="22" fillId="36" borderId="118" xfId="0" applyNumberFormat="1" applyFont="1" applyFill="1" applyBorder="1" applyAlignment="1">
      <alignment vertical="center" wrapText="1"/>
    </xf>
    <xf numFmtId="14" fontId="7" fillId="3" borderId="104" xfId="8" quotePrefix="1" applyNumberFormat="1" applyFont="1" applyFill="1" applyBorder="1" applyAlignment="1" applyProtection="1">
      <alignment horizontal="left" vertical="center" wrapText="1" indent="2"/>
      <protection locked="0"/>
    </xf>
    <xf numFmtId="3" fontId="22" fillId="0" borderId="104" xfId="0" applyNumberFormat="1" applyFont="1" applyBorder="1" applyAlignment="1">
      <alignment vertical="center" wrapText="1"/>
    </xf>
    <xf numFmtId="14" fontId="7" fillId="3" borderId="104" xfId="8" quotePrefix="1" applyNumberFormat="1" applyFont="1" applyFill="1" applyBorder="1" applyAlignment="1" applyProtection="1">
      <alignment horizontal="left" vertical="center" wrapText="1" indent="3"/>
      <protection locked="0"/>
    </xf>
    <xf numFmtId="0" fontId="11" fillId="0" borderId="104" xfId="17" applyFill="1" applyBorder="1" applyAlignment="1" applyProtection="1"/>
    <xf numFmtId="49" fontId="110" fillId="0" borderId="120" xfId="0" applyNumberFormat="1" applyFont="1" applyFill="1" applyBorder="1" applyAlignment="1">
      <alignment horizontal="right" vertical="center" wrapText="1"/>
    </xf>
    <xf numFmtId="0" fontId="7" fillId="3" borderId="104" xfId="20960" applyFont="1" applyFill="1" applyBorder="1" applyAlignment="1" applyProtection="1"/>
    <xf numFmtId="0" fontId="104" fillId="0" borderId="104" xfId="20960" applyFont="1" applyFill="1" applyBorder="1" applyAlignment="1" applyProtection="1">
      <alignment horizontal="center" vertical="center"/>
    </xf>
    <xf numFmtId="0" fontId="4" fillId="0" borderId="104" xfId="0" applyFont="1" applyBorder="1"/>
    <xf numFmtId="0" fontId="11" fillId="0" borderId="104" xfId="17" applyFill="1" applyBorder="1" applyAlignment="1" applyProtection="1">
      <alignment horizontal="left" vertical="center" wrapText="1"/>
    </xf>
    <xf numFmtId="49" fontId="110" fillId="0" borderId="104" xfId="0" applyNumberFormat="1" applyFont="1" applyFill="1" applyBorder="1" applyAlignment="1">
      <alignment horizontal="right" vertical="center" wrapText="1"/>
    </xf>
    <xf numFmtId="0" fontId="11" fillId="0" borderId="104" xfId="17" applyFill="1" applyBorder="1" applyAlignment="1" applyProtection="1">
      <alignment horizontal="left" vertical="center"/>
    </xf>
    <xf numFmtId="0" fontId="11" fillId="0" borderId="104" xfId="17" applyBorder="1" applyAlignment="1" applyProtection="1"/>
    <xf numFmtId="0" fontId="4" fillId="0" borderId="104" xfId="0" applyFont="1" applyFill="1" applyBorder="1"/>
    <xf numFmtId="0" fontId="21" fillId="0" borderId="120" xfId="0" applyFont="1" applyFill="1" applyBorder="1" applyAlignment="1">
      <alignment horizontal="center" vertical="center" wrapText="1"/>
    </xf>
    <xf numFmtId="0" fontId="113" fillId="79" borderId="105" xfId="21412" applyFont="1" applyFill="1" applyBorder="1" applyAlignment="1" applyProtection="1">
      <alignment vertical="center" wrapText="1"/>
      <protection locked="0"/>
    </xf>
    <xf numFmtId="0" fontId="114" fillId="70" borderId="99" xfId="21412" applyFont="1" applyFill="1" applyBorder="1" applyAlignment="1" applyProtection="1">
      <alignment horizontal="center" vertical="center"/>
      <protection locked="0"/>
    </xf>
    <xf numFmtId="0" fontId="113"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vertical="center"/>
      <protection locked="0"/>
    </xf>
    <xf numFmtId="0" fontId="115" fillId="70" borderId="99" xfId="21412" applyFont="1" applyFill="1" applyBorder="1" applyAlignment="1" applyProtection="1">
      <alignment horizontal="center" vertical="center"/>
      <protection locked="0"/>
    </xf>
    <xf numFmtId="0" fontId="115" fillId="3" borderId="99" xfId="21412" applyFont="1" applyFill="1" applyBorder="1" applyAlignment="1" applyProtection="1">
      <alignment horizontal="center" vertical="center"/>
      <protection locked="0"/>
    </xf>
    <xf numFmtId="0" fontId="115" fillId="0" borderId="99" xfId="21412" applyFont="1" applyFill="1" applyBorder="1" applyAlignment="1" applyProtection="1">
      <alignment horizontal="center" vertical="center"/>
      <protection locked="0"/>
    </xf>
    <xf numFmtId="0" fontId="116"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5" fillId="70" borderId="104" xfId="21412" applyFont="1" applyFill="1" applyBorder="1" applyAlignment="1" applyProtection="1">
      <alignment horizontal="center" vertical="center"/>
      <protection locked="0"/>
    </xf>
    <xf numFmtId="0" fontId="37" fillId="70" borderId="104" xfId="21412" applyFont="1" applyFill="1" applyBorder="1" applyAlignment="1" applyProtection="1">
      <alignment horizontal="center" vertical="center"/>
      <protection locked="0"/>
    </xf>
    <xf numFmtId="0" fontId="63" fillId="79" borderId="103" xfId="21412" applyFont="1" applyFill="1" applyBorder="1" applyAlignment="1" applyProtection="1">
      <alignment vertical="center"/>
      <protection locked="0"/>
    </xf>
    <xf numFmtId="0" fontId="114" fillId="0" borderId="103" xfId="21412" applyFont="1" applyFill="1" applyBorder="1" applyAlignment="1" applyProtection="1">
      <alignment horizontal="left" vertical="center" wrapText="1"/>
      <protection locked="0"/>
    </xf>
    <xf numFmtId="164" fontId="114" fillId="0" borderId="104" xfId="948" applyNumberFormat="1" applyFont="1" applyFill="1" applyBorder="1" applyAlignment="1" applyProtection="1">
      <alignment horizontal="right" vertical="center"/>
      <protection locked="0"/>
    </xf>
    <xf numFmtId="0" fontId="113" fillId="80" borderId="103" xfId="21412" applyFont="1" applyFill="1" applyBorder="1" applyAlignment="1" applyProtection="1">
      <alignment vertical="top" wrapText="1"/>
      <protection locked="0"/>
    </xf>
    <xf numFmtId="164" fontId="114" fillId="80" borderId="104" xfId="948" applyNumberFormat="1" applyFont="1" applyFill="1" applyBorder="1" applyAlignment="1" applyProtection="1">
      <alignment horizontal="right" vertical="center"/>
    </xf>
    <xf numFmtId="164" fontId="63" fillId="79" borderId="103" xfId="948" applyNumberFormat="1" applyFont="1" applyFill="1" applyBorder="1" applyAlignment="1" applyProtection="1">
      <alignment horizontal="right" vertical="center"/>
      <protection locked="0"/>
    </xf>
    <xf numFmtId="0" fontId="114" fillId="70" borderId="103" xfId="21412" applyFont="1" applyFill="1" applyBorder="1" applyAlignment="1" applyProtection="1">
      <alignment vertical="center" wrapText="1"/>
      <protection locked="0"/>
    </xf>
    <xf numFmtId="0" fontId="114" fillId="70" borderId="103" xfId="21412" applyFont="1" applyFill="1" applyBorder="1" applyAlignment="1" applyProtection="1">
      <alignment horizontal="left" vertical="center" wrapText="1"/>
      <protection locked="0"/>
    </xf>
    <xf numFmtId="0" fontId="114" fillId="0" borderId="103" xfId="21412" applyFont="1" applyFill="1" applyBorder="1" applyAlignment="1" applyProtection="1">
      <alignment vertical="center" wrapText="1"/>
      <protection locked="0"/>
    </xf>
    <xf numFmtId="0" fontId="114" fillId="3" borderId="103" xfId="21412" applyFont="1" applyFill="1" applyBorder="1" applyAlignment="1" applyProtection="1">
      <alignment horizontal="left" vertical="center" wrapText="1"/>
      <protection locked="0"/>
    </xf>
    <xf numFmtId="0" fontId="113" fillId="80" borderId="103" xfId="21412" applyFont="1" applyFill="1" applyBorder="1" applyAlignment="1" applyProtection="1">
      <alignment vertical="center" wrapText="1"/>
      <protection locked="0"/>
    </xf>
    <xf numFmtId="164" fontId="113" fillId="79" borderId="103" xfId="948" applyNumberFormat="1" applyFont="1" applyFill="1" applyBorder="1" applyAlignment="1" applyProtection="1">
      <alignment horizontal="right" vertical="center"/>
      <protection locked="0"/>
    </xf>
    <xf numFmtId="1" fontId="6" fillId="36" borderId="118" xfId="0" applyNumberFormat="1" applyFont="1" applyFill="1" applyBorder="1" applyAlignment="1">
      <alignment horizontal="right" vertical="center" wrapText="1"/>
    </xf>
    <xf numFmtId="1" fontId="6" fillId="36" borderId="118" xfId="0" applyNumberFormat="1" applyFont="1" applyFill="1" applyBorder="1" applyAlignment="1">
      <alignment horizontal="center" vertical="center" wrapText="1"/>
    </xf>
    <xf numFmtId="10" fontId="7" fillId="0"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left" vertical="center" wrapText="1"/>
    </xf>
    <xf numFmtId="10" fontId="110" fillId="0" borderId="104" xfId="20961" applyNumberFormat="1" applyFont="1" applyFill="1" applyBorder="1" applyAlignment="1">
      <alignment horizontal="left" vertical="center" wrapText="1"/>
    </xf>
    <xf numFmtId="10" fontId="6" fillId="36"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center" vertical="center" wrapText="1"/>
    </xf>
    <xf numFmtId="10" fontId="112" fillId="0" borderId="24"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27" xfId="0" applyFont="1" applyBorder="1" applyAlignment="1">
      <alignment horizontal="center" wrapText="1"/>
    </xf>
    <xf numFmtId="0" fontId="10" fillId="0" borderId="8" xfId="0" applyFont="1" applyBorder="1" applyAlignment="1">
      <alignment horizontal="center" vertical="center" wrapText="1"/>
    </xf>
    <xf numFmtId="0" fontId="9" fillId="0" borderId="120" xfId="0" applyFont="1" applyBorder="1" applyAlignment="1">
      <alignment horizontal="right" vertical="center" wrapText="1"/>
    </xf>
    <xf numFmtId="0" fontId="9" fillId="0" borderId="120" xfId="0" applyFont="1" applyFill="1" applyBorder="1" applyAlignment="1">
      <alignment horizontal="right" vertical="center" wrapText="1"/>
    </xf>
    <xf numFmtId="0" fontId="7" fillId="0" borderId="104" xfId="0" applyFont="1" applyFill="1" applyBorder="1" applyAlignment="1">
      <alignment vertical="center" wrapText="1"/>
    </xf>
    <xf numFmtId="0" fontId="4" fillId="0" borderId="104" xfId="0" applyFont="1" applyBorder="1" applyAlignment="1">
      <alignment vertical="center" wrapText="1"/>
    </xf>
    <xf numFmtId="0" fontId="4" fillId="0" borderId="104" xfId="0" applyFont="1" applyFill="1" applyBorder="1" applyAlignment="1">
      <alignment horizontal="left" vertical="center" wrapText="1" indent="2"/>
    </xf>
    <xf numFmtId="0" fontId="4" fillId="0" borderId="104" xfId="0" applyFont="1" applyFill="1" applyBorder="1" applyAlignment="1">
      <alignment vertical="center" wrapText="1"/>
    </xf>
    <xf numFmtId="3" fontId="22" fillId="36" borderId="105" xfId="0" applyNumberFormat="1" applyFont="1" applyFill="1" applyBorder="1" applyAlignment="1">
      <alignment vertical="center" wrapText="1"/>
    </xf>
    <xf numFmtId="3" fontId="22" fillId="36" borderId="22" xfId="0" applyNumberFormat="1" applyFont="1" applyFill="1" applyBorder="1" applyAlignment="1">
      <alignment vertical="center" wrapText="1"/>
    </xf>
    <xf numFmtId="3" fontId="22" fillId="36" borderId="26" xfId="0" applyNumberFormat="1" applyFont="1" applyFill="1" applyBorder="1" applyAlignment="1">
      <alignment vertical="center" wrapText="1"/>
    </xf>
    <xf numFmtId="3" fontId="22" fillId="36" borderId="40" xfId="0" applyNumberFormat="1" applyFont="1" applyFill="1" applyBorder="1" applyAlignment="1">
      <alignment vertical="center" wrapText="1"/>
    </xf>
    <xf numFmtId="0" fontId="6" fillId="0" borderId="24" xfId="0" applyFont="1" applyBorder="1" applyAlignment="1">
      <alignment vertical="center" wrapText="1"/>
    </xf>
    <xf numFmtId="0" fontId="4" fillId="0" borderId="118" xfId="0" applyFont="1" applyBorder="1" applyAlignment="1"/>
    <xf numFmtId="0" fontId="9" fillId="0" borderId="118" xfId="0" applyFont="1" applyBorder="1" applyAlignment="1"/>
    <xf numFmtId="0" fontId="9" fillId="0" borderId="118" xfId="0" applyFont="1" applyBorder="1" applyAlignment="1">
      <alignment wrapText="1"/>
    </xf>
    <xf numFmtId="0" fontId="10" fillId="0" borderId="19" xfId="0" applyFont="1" applyBorder="1" applyAlignment="1">
      <alignment horizontal="center"/>
    </xf>
    <xf numFmtId="0" fontId="10" fillId="0" borderId="118" xfId="0" applyFont="1" applyBorder="1" applyAlignment="1">
      <alignment horizontal="center" vertical="center" wrapText="1"/>
    </xf>
    <xf numFmtId="14" fontId="7" fillId="0" borderId="0" xfId="0" applyNumberFormat="1" applyFont="1"/>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0" fontId="9" fillId="0" borderId="120"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6" fillId="0" borderId="104" xfId="0" applyFont="1" applyFill="1" applyBorder="1" applyAlignment="1">
      <alignment horizontal="left" vertical="center" wrapText="1"/>
    </xf>
    <xf numFmtId="193" fontId="7" fillId="0" borderId="104" xfId="0" applyNumberFormat="1" applyFont="1" applyFill="1" applyBorder="1" applyAlignment="1" applyProtection="1">
      <alignment vertical="center" wrapText="1"/>
      <protection locked="0"/>
    </xf>
    <xf numFmtId="0" fontId="7" fillId="0" borderId="104" xfId="0" applyFont="1" applyBorder="1" applyAlignment="1">
      <alignment vertical="center" wrapText="1"/>
    </xf>
    <xf numFmtId="0" fontId="9" fillId="2" borderId="120" xfId="0" applyFont="1" applyFill="1" applyBorder="1" applyAlignment="1">
      <alignment horizontal="right" vertical="center"/>
    </xf>
    <xf numFmtId="0" fontId="9" fillId="2" borderId="104" xfId="0" applyFont="1" applyFill="1" applyBorder="1" applyAlignment="1">
      <alignment vertical="center"/>
    </xf>
    <xf numFmtId="193" fontId="9" fillId="2" borderId="104" xfId="0" applyNumberFormat="1" applyFont="1" applyFill="1" applyBorder="1" applyAlignment="1" applyProtection="1">
      <alignment vertical="center"/>
      <protection locked="0"/>
    </xf>
    <xf numFmtId="0" fontId="15" fillId="0" borderId="120"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6" xfId="0" applyFont="1" applyFill="1" applyBorder="1"/>
    <xf numFmtId="0" fontId="4" fillId="3" borderId="123" xfId="0" applyFont="1" applyFill="1" applyBorder="1" applyAlignment="1">
      <alignment wrapText="1"/>
    </xf>
    <xf numFmtId="0" fontId="4" fillId="3" borderId="124" xfId="0" applyFont="1" applyFill="1" applyBorder="1"/>
    <xf numFmtId="0" fontId="6" fillId="3" borderId="11" xfId="0" applyFont="1" applyFill="1" applyBorder="1" applyAlignment="1">
      <alignment horizontal="center" wrapText="1"/>
    </xf>
    <xf numFmtId="0" fontId="4" fillId="0" borderId="104" xfId="0" applyFont="1" applyFill="1" applyBorder="1" applyAlignment="1">
      <alignment horizontal="center"/>
    </xf>
    <xf numFmtId="0" fontId="4" fillId="0" borderId="104" xfId="0" applyFont="1" applyBorder="1" applyAlignment="1">
      <alignment horizontal="center"/>
    </xf>
    <xf numFmtId="0" fontId="4" fillId="3" borderId="68"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7" xfId="0" applyFont="1" applyFill="1" applyBorder="1" applyAlignment="1">
      <alignment horizontal="center" vertical="center" wrapText="1"/>
    </xf>
    <xf numFmtId="0" fontId="4" fillId="0" borderId="120" xfId="0" applyFont="1" applyBorder="1"/>
    <xf numFmtId="0" fontId="4" fillId="0" borderId="104" xfId="0" applyFont="1" applyBorder="1" applyAlignment="1">
      <alignment wrapText="1"/>
    </xf>
    <xf numFmtId="164" fontId="4" fillId="0" borderId="104" xfId="7" applyNumberFormat="1" applyFont="1" applyBorder="1"/>
    <xf numFmtId="0" fontId="14" fillId="0" borderId="104" xfId="0" applyFont="1" applyBorder="1" applyAlignment="1">
      <alignment horizontal="left" wrapText="1" indent="2"/>
    </xf>
    <xf numFmtId="169" fontId="27" fillId="37" borderId="104" xfId="20" applyBorder="1"/>
    <xf numFmtId="0" fontId="6" fillId="0" borderId="120" xfId="0" applyFont="1" applyBorder="1"/>
    <xf numFmtId="0" fontId="6" fillId="0" borderId="104" xfId="0" applyFont="1" applyBorder="1" applyAlignment="1">
      <alignment wrapText="1"/>
    </xf>
    <xf numFmtId="164" fontId="6" fillId="0" borderId="118" xfId="7" applyNumberFormat="1" applyFont="1" applyBorder="1"/>
    <xf numFmtId="0" fontId="3" fillId="3" borderId="68"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7" xfId="7" applyNumberFormat="1" applyFont="1" applyFill="1" applyBorder="1"/>
    <xf numFmtId="164" fontId="4" fillId="0" borderId="104" xfId="7" applyNumberFormat="1" applyFont="1" applyFill="1" applyBorder="1" applyAlignment="1">
      <alignment vertical="center"/>
    </xf>
    <xf numFmtId="0" fontId="14" fillId="0" borderId="104"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7" xfId="0" applyFont="1" applyFill="1" applyBorder="1"/>
    <xf numFmtId="0" fontId="6" fillId="0" borderId="23" xfId="0" applyFont="1" applyBorder="1"/>
    <xf numFmtId="0" fontId="6" fillId="0" borderId="24" xfId="0" applyFont="1" applyBorder="1" applyAlignment="1">
      <alignment wrapText="1"/>
    </xf>
    <xf numFmtId="169" fontId="27" fillId="37" borderId="121" xfId="20" applyBorder="1"/>
    <xf numFmtId="10" fontId="6" fillId="0" borderId="25" xfId="20961" applyNumberFormat="1" applyFont="1" applyBorder="1"/>
    <xf numFmtId="0" fontId="9" fillId="2" borderId="111" xfId="0" applyFont="1" applyFill="1" applyBorder="1" applyAlignment="1">
      <alignment horizontal="right" vertical="center"/>
    </xf>
    <xf numFmtId="0" fontId="9" fillId="2" borderId="99" xfId="0" applyFont="1" applyFill="1" applyBorder="1" applyAlignment="1">
      <alignment vertical="center"/>
    </xf>
    <xf numFmtId="0" fontId="9" fillId="0" borderId="104" xfId="0" applyFont="1" applyFill="1" applyBorder="1" applyAlignment="1">
      <alignment horizontal="left" vertical="center" wrapText="1"/>
    </xf>
    <xf numFmtId="0" fontId="6" fillId="3" borderId="0" xfId="0" applyFont="1" applyFill="1" applyBorder="1" applyAlignment="1">
      <alignment horizontal="center"/>
    </xf>
    <xf numFmtId="0" fontId="107" fillId="0" borderId="91" xfId="0" applyFont="1" applyFill="1" applyBorder="1" applyAlignment="1">
      <alignment horizontal="left" vertical="center"/>
    </xf>
    <xf numFmtId="0" fontId="107" fillId="0" borderId="89" xfId="0" applyFont="1" applyFill="1" applyBorder="1" applyAlignment="1">
      <alignment vertical="center" wrapText="1"/>
    </xf>
    <xf numFmtId="0" fontId="107" fillId="0" borderId="89"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protection locked="0"/>
    </xf>
    <xf numFmtId="0" fontId="122" fillId="3" borderId="104" xfId="13" applyFont="1" applyFill="1" applyBorder="1" applyAlignment="1" applyProtection="1">
      <alignment horizontal="left" vertical="center" wrapText="1"/>
      <protection locked="0"/>
    </xf>
    <xf numFmtId="0" fontId="121" fillId="0" borderId="104" xfId="0" applyFont="1" applyBorder="1"/>
    <xf numFmtId="0" fontId="122" fillId="0" borderId="104" xfId="13" applyFont="1" applyFill="1" applyBorder="1" applyAlignment="1" applyProtection="1">
      <alignment horizontal="left" vertical="center" wrapText="1"/>
      <protection locked="0"/>
    </xf>
    <xf numFmtId="49" fontId="122" fillId="0" borderId="104" xfId="5" applyNumberFormat="1" applyFont="1" applyFill="1" applyBorder="1" applyAlignment="1" applyProtection="1">
      <alignment horizontal="right" vertical="center"/>
      <protection locked="0"/>
    </xf>
    <xf numFmtId="49" fontId="123" fillId="0" borderId="104"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4" xfId="0" applyFont="1" applyBorder="1" applyAlignment="1">
      <alignment horizontal="center" vertical="center"/>
    </xf>
    <xf numFmtId="0" fontId="118"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wrapText="1"/>
      <protection locked="0"/>
    </xf>
    <xf numFmtId="0" fontId="118" fillId="0" borderId="104" xfId="0" applyFont="1" applyBorder="1"/>
    <xf numFmtId="0" fontId="118" fillId="0" borderId="104" xfId="0" applyFont="1" applyFill="1" applyBorder="1"/>
    <xf numFmtId="166" fontId="117" fillId="36" borderId="104" xfId="21413" applyFont="1" applyFill="1" applyBorder="1"/>
    <xf numFmtId="49" fontId="122" fillId="0" borderId="104" xfId="5" applyNumberFormat="1" applyFont="1" applyFill="1" applyBorder="1" applyAlignment="1" applyProtection="1">
      <alignment horizontal="right" vertical="center" wrapText="1"/>
      <protection locked="0"/>
    </xf>
    <xf numFmtId="49" fontId="123" fillId="0" borderId="104" xfId="5" applyNumberFormat="1" applyFont="1" applyFill="1" applyBorder="1" applyAlignment="1" applyProtection="1">
      <alignment horizontal="right" vertical="center" wrapText="1"/>
      <protection locked="0"/>
    </xf>
    <xf numFmtId="0" fontId="121" fillId="0" borderId="0" xfId="0" applyFont="1"/>
    <xf numFmtId="0" fontId="118" fillId="0" borderId="104" xfId="0" applyFont="1" applyBorder="1" applyAlignment="1">
      <alignment wrapText="1"/>
    </xf>
    <xf numFmtId="0" fontId="118" fillId="0" borderId="104" xfId="0" applyFont="1" applyBorder="1" applyAlignment="1">
      <alignment horizontal="left" indent="8"/>
    </xf>
    <xf numFmtId="0" fontId="118" fillId="0" borderId="0" xfId="0" applyFont="1" applyFill="1"/>
    <xf numFmtId="0" fontId="117" fillId="0" borderId="104" xfId="0" applyNumberFormat="1" applyFont="1" applyFill="1" applyBorder="1" applyAlignment="1">
      <alignment horizontal="left" vertical="center" wrapText="1"/>
    </xf>
    <xf numFmtId="0" fontId="118" fillId="0" borderId="0" xfId="0" applyFont="1" applyBorder="1"/>
    <xf numFmtId="0" fontId="121" fillId="0" borderId="104"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4" xfId="0" applyFont="1" applyFill="1" applyBorder="1" applyAlignment="1">
      <alignment horizontal="center" vertical="center" wrapText="1"/>
    </xf>
    <xf numFmtId="0" fontId="120" fillId="0" borderId="104" xfId="0" applyFont="1" applyFill="1" applyBorder="1" applyAlignment="1">
      <alignment horizontal="left" indent="1"/>
    </xf>
    <xf numFmtId="0" fontId="120" fillId="0" borderId="104" xfId="0" applyFont="1" applyFill="1" applyBorder="1" applyAlignment="1">
      <alignment horizontal="left" wrapText="1" indent="1"/>
    </xf>
    <xf numFmtId="0" fontId="117" fillId="0" borderId="104" xfId="0" applyFont="1" applyFill="1" applyBorder="1" applyAlignment="1">
      <alignment horizontal="left" indent="1"/>
    </xf>
    <xf numFmtId="0" fontId="117" fillId="0" borderId="104" xfId="0" applyNumberFormat="1" applyFont="1" applyFill="1" applyBorder="1" applyAlignment="1">
      <alignment horizontal="left" indent="1"/>
    </xf>
    <xf numFmtId="0" fontId="117" fillId="0" borderId="104" xfId="0" applyFont="1" applyFill="1" applyBorder="1" applyAlignment="1">
      <alignment horizontal="left" wrapText="1" indent="2"/>
    </xf>
    <xf numFmtId="0" fontId="120" fillId="0" borderId="104" xfId="0" applyFont="1" applyFill="1" applyBorder="1" applyAlignment="1">
      <alignment horizontal="left" vertical="center" indent="1"/>
    </xf>
    <xf numFmtId="0" fontId="118" fillId="0" borderId="104" xfId="0" applyFont="1" applyFill="1" applyBorder="1" applyAlignment="1">
      <alignment horizontal="left" wrapText="1"/>
    </xf>
    <xf numFmtId="0" fontId="118" fillId="0" borderId="104" xfId="0" applyFont="1" applyFill="1" applyBorder="1" applyAlignment="1">
      <alignment horizontal="left" wrapText="1" indent="2"/>
    </xf>
    <xf numFmtId="0" fontId="121" fillId="0" borderId="7" xfId="0" applyFont="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4" xfId="0" applyNumberFormat="1" applyFont="1" applyBorder="1" applyAlignment="1">
      <alignment horizontal="center" vertical="center" wrapText="1"/>
    </xf>
    <xf numFmtId="0" fontId="118" fillId="0" borderId="104" xfId="0" applyFont="1" applyBorder="1" applyAlignment="1">
      <alignment horizontal="center"/>
    </xf>
    <xf numFmtId="0" fontId="118" fillId="0" borderId="104" xfId="0" applyFont="1" applyBorder="1" applyAlignment="1">
      <alignment horizontal="left" indent="1"/>
    </xf>
    <xf numFmtId="0" fontId="118" fillId="0" borderId="7" xfId="0" applyFont="1" applyBorder="1"/>
    <xf numFmtId="0" fontId="118" fillId="0" borderId="104" xfId="0" applyFont="1" applyBorder="1" applyAlignment="1">
      <alignment horizontal="left" indent="2"/>
    </xf>
    <xf numFmtId="49" fontId="118" fillId="0" borderId="104" xfId="0" applyNumberFormat="1" applyFont="1" applyBorder="1" applyAlignment="1">
      <alignment horizontal="left" indent="3"/>
    </xf>
    <xf numFmtId="49" fontId="118" fillId="0" borderId="104" xfId="0" applyNumberFormat="1" applyFont="1" applyFill="1" applyBorder="1" applyAlignment="1">
      <alignment horizontal="left" indent="3"/>
    </xf>
    <xf numFmtId="49" fontId="118" fillId="0" borderId="104" xfId="0" applyNumberFormat="1" applyFont="1" applyBorder="1" applyAlignment="1">
      <alignment horizontal="left" indent="1"/>
    </xf>
    <xf numFmtId="49" fontId="118" fillId="0" borderId="104" xfId="0" applyNumberFormat="1" applyFont="1" applyFill="1" applyBorder="1" applyAlignment="1">
      <alignment horizontal="left" indent="1"/>
    </xf>
    <xf numFmtId="0" fontId="118" fillId="0" borderId="104" xfId="0" applyNumberFormat="1" applyFont="1" applyBorder="1" applyAlignment="1">
      <alignment horizontal="left" indent="1"/>
    </xf>
    <xf numFmtId="49" fontId="118" fillId="0" borderId="104" xfId="0" applyNumberFormat="1" applyFont="1" applyBorder="1" applyAlignment="1">
      <alignment horizontal="left" wrapText="1" indent="2"/>
    </xf>
    <xf numFmtId="49" fontId="118" fillId="0" borderId="104" xfId="0" applyNumberFormat="1" applyFont="1" applyFill="1" applyBorder="1" applyAlignment="1">
      <alignment horizontal="left" vertical="top" wrapText="1" indent="2"/>
    </xf>
    <xf numFmtId="49" fontId="118" fillId="0" borderId="104" xfId="0" applyNumberFormat="1" applyFont="1" applyFill="1" applyBorder="1" applyAlignment="1">
      <alignment horizontal="left" wrapText="1" indent="3"/>
    </xf>
    <xf numFmtId="49" fontId="118" fillId="0" borderId="104" xfId="0" applyNumberFormat="1" applyFont="1" applyFill="1" applyBorder="1" applyAlignment="1">
      <alignment horizontal="left" wrapText="1" indent="2"/>
    </xf>
    <xf numFmtId="0" fontId="118" fillId="0" borderId="104" xfId="0" applyNumberFormat="1" applyFont="1" applyFill="1" applyBorder="1" applyAlignment="1">
      <alignment horizontal="left" wrapText="1" indent="1"/>
    </xf>
    <xf numFmtId="0" fontId="120" fillId="0" borderId="134" xfId="0" applyNumberFormat="1" applyFont="1" applyFill="1" applyBorder="1" applyAlignment="1">
      <alignment horizontal="left" vertical="center" wrapText="1"/>
    </xf>
    <xf numFmtId="0" fontId="118" fillId="0" borderId="9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4"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4" xfId="0" applyFont="1" applyFill="1" applyBorder="1" applyAlignment="1">
      <alignment horizontal="left" indent="1"/>
    </xf>
    <xf numFmtId="49" fontId="107" fillId="0" borderId="104" xfId="0" applyNumberFormat="1" applyFont="1" applyFill="1" applyBorder="1" applyAlignment="1">
      <alignment horizontal="right" vertical="center"/>
    </xf>
    <xf numFmtId="0"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vertical="center" wrapText="1"/>
    </xf>
    <xf numFmtId="0" fontId="12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vertical="center"/>
    </xf>
    <xf numFmtId="0" fontId="127" fillId="0" borderId="104" xfId="0" applyNumberFormat="1" applyFont="1" applyFill="1" applyBorder="1" applyAlignment="1">
      <alignment vertical="center" wrapText="1"/>
    </xf>
    <xf numFmtId="2"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horizontal="right" vertical="center"/>
    </xf>
    <xf numFmtId="0" fontId="128" fillId="0" borderId="0" xfId="0" applyFont="1" applyFill="1" applyBorder="1" applyAlignment="1"/>
    <xf numFmtId="0" fontId="107" fillId="0" borderId="104" xfId="12672" applyFont="1" applyFill="1" applyBorder="1" applyAlignment="1">
      <alignment horizontal="left" vertical="center" wrapText="1"/>
    </xf>
    <xf numFmtId="0" fontId="107" fillId="0" borderId="99" xfId="0" applyNumberFormat="1" applyFont="1" applyFill="1" applyBorder="1" applyAlignment="1">
      <alignment horizontal="left" vertical="top" wrapText="1"/>
    </xf>
    <xf numFmtId="0" fontId="129" fillId="0" borderId="104" xfId="0" applyFont="1" applyBorder="1"/>
    <xf numFmtId="0" fontId="127" fillId="0" borderId="104" xfId="0" applyFont="1" applyBorder="1" applyAlignment="1">
      <alignment horizontal="left" vertical="top" wrapText="1"/>
    </xf>
    <xf numFmtId="0" fontId="127" fillId="0" borderId="104" xfId="0" applyFont="1" applyBorder="1"/>
    <xf numFmtId="0" fontId="127" fillId="0" borderId="104" xfId="0" applyFont="1" applyBorder="1" applyAlignment="1">
      <alignment horizontal="left" wrapText="1" indent="2"/>
    </xf>
    <xf numFmtId="0" fontId="107" fillId="0" borderId="104" xfId="12672" applyFont="1" applyFill="1" applyBorder="1" applyAlignment="1">
      <alignment horizontal="left" vertical="center" wrapText="1" indent="2"/>
    </xf>
    <xf numFmtId="0" fontId="127" fillId="0" borderId="104" xfId="0" applyFont="1" applyBorder="1" applyAlignment="1">
      <alignment horizontal="left" vertical="top" wrapText="1" indent="2"/>
    </xf>
    <xf numFmtId="0" fontId="129" fillId="0" borderId="7" xfId="0" applyFont="1" applyBorder="1"/>
    <xf numFmtId="0" fontId="127" fillId="0" borderId="104" xfId="0" applyFont="1" applyFill="1" applyBorder="1" applyAlignment="1">
      <alignment horizontal="left" wrapText="1" indent="2"/>
    </xf>
    <xf numFmtId="0" fontId="127" fillId="0" borderId="104" xfId="0" applyFont="1" applyBorder="1" applyAlignment="1">
      <alignment horizontal="left" indent="1"/>
    </xf>
    <xf numFmtId="0" fontId="127" fillId="0" borderId="104" xfId="0" applyFont="1" applyBorder="1" applyAlignment="1">
      <alignment horizontal="left" indent="2"/>
    </xf>
    <xf numFmtId="49" fontId="127" fillId="0" borderId="104" xfId="0" applyNumberFormat="1" applyFont="1" applyFill="1" applyBorder="1" applyAlignment="1">
      <alignment horizontal="left" indent="3"/>
    </xf>
    <xf numFmtId="49" fontId="127" fillId="0" borderId="104" xfId="0" applyNumberFormat="1" applyFont="1" applyFill="1" applyBorder="1" applyAlignment="1">
      <alignment horizontal="left" vertical="center" indent="1"/>
    </xf>
    <xf numFmtId="0" fontId="107" fillId="0" borderId="104" xfId="0" applyFont="1" applyFill="1" applyBorder="1" applyAlignment="1">
      <alignment vertical="center" wrapText="1"/>
    </xf>
    <xf numFmtId="49" fontId="127" fillId="0" borderId="104" xfId="0" applyNumberFormat="1" applyFont="1" applyFill="1" applyBorder="1" applyAlignment="1">
      <alignment horizontal="left" vertical="top" wrapText="1" indent="2"/>
    </xf>
    <xf numFmtId="49" fontId="127" fillId="0" borderId="104" xfId="0" applyNumberFormat="1" applyFont="1" applyFill="1" applyBorder="1" applyAlignment="1">
      <alignment horizontal="left" vertical="top" wrapText="1"/>
    </xf>
    <xf numFmtId="49" fontId="127" fillId="0" borderId="104" xfId="0" applyNumberFormat="1" applyFont="1" applyFill="1" applyBorder="1" applyAlignment="1">
      <alignment horizontal="left" wrapText="1" indent="3"/>
    </xf>
    <xf numFmtId="49" fontId="127" fillId="0" borderId="104" xfId="0" applyNumberFormat="1" applyFont="1" applyFill="1" applyBorder="1" applyAlignment="1">
      <alignment horizontal="left" wrapText="1" indent="2"/>
    </xf>
    <xf numFmtId="49" fontId="127" fillId="0" borderId="104" xfId="0" applyNumberFormat="1" applyFont="1" applyFill="1" applyBorder="1" applyAlignment="1">
      <alignment vertical="top" wrapText="1"/>
    </xf>
    <xf numFmtId="0" fontId="11" fillId="0" borderId="104" xfId="17" applyFill="1" applyBorder="1" applyAlignment="1" applyProtection="1">
      <alignment wrapText="1"/>
    </xf>
    <xf numFmtId="49" fontId="127" fillId="0" borderId="104" xfId="0" applyNumberFormat="1" applyFont="1" applyFill="1" applyBorder="1" applyAlignment="1">
      <alignment horizontal="left" vertical="center" wrapText="1" indent="3"/>
    </xf>
    <xf numFmtId="49" fontId="118" fillId="0" borderId="104" xfId="0" applyNumberFormat="1" applyFont="1" applyFill="1" applyBorder="1" applyAlignment="1">
      <alignment horizontal="left" wrapText="1" indent="1"/>
    </xf>
    <xf numFmtId="0" fontId="127" fillId="0" borderId="104" xfId="0" applyFont="1" applyBorder="1" applyAlignment="1">
      <alignment horizontal="left" vertical="center" wrapText="1" indent="2"/>
    </xf>
    <xf numFmtId="0" fontId="107" fillId="0" borderId="104"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4" xfId="0" applyNumberFormat="1" applyFont="1" applyFill="1" applyBorder="1" applyAlignment="1">
      <alignment horizontal="right" vertical="center"/>
    </xf>
    <xf numFmtId="0" fontId="107" fillId="0" borderId="104" xfId="0" applyFont="1" applyFill="1" applyBorder="1" applyAlignment="1">
      <alignment horizontal="left" vertical="center" wrapText="1"/>
    </xf>
    <xf numFmtId="0" fontId="121" fillId="0" borderId="10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3"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4" xfId="13" applyFont="1" applyFill="1" applyBorder="1" applyAlignment="1" applyProtection="1">
      <alignment horizontal="left" vertical="center" wrapText="1"/>
      <protection locked="0"/>
    </xf>
    <xf numFmtId="0" fontId="118" fillId="0" borderId="104"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4" xfId="0" applyNumberFormat="1" applyFont="1" applyFill="1" applyBorder="1" applyAlignment="1">
      <alignment horizontal="center" vertical="center" wrapText="1"/>
    </xf>
    <xf numFmtId="0" fontId="107" fillId="0" borderId="104" xfId="0" applyFont="1" applyFill="1" applyBorder="1" applyAlignment="1">
      <alignment horizontal="left" vertical="center" wrapText="1"/>
    </xf>
    <xf numFmtId="0" fontId="24" fillId="0" borderId="120" xfId="0" applyFont="1" applyBorder="1" applyAlignment="1">
      <alignment horizontal="center"/>
    </xf>
    <xf numFmtId="0" fontId="117" fillId="0" borderId="104" xfId="0" applyNumberFormat="1" applyFont="1" applyFill="1" applyBorder="1" applyAlignment="1">
      <alignment vertical="center" wrapText="1"/>
    </xf>
    <xf numFmtId="0" fontId="117" fillId="0" borderId="104" xfId="0" applyFont="1" applyFill="1" applyBorder="1" applyAlignment="1">
      <alignment vertical="center" wrapText="1"/>
    </xf>
    <xf numFmtId="0" fontId="117" fillId="0" borderId="104" xfId="0" applyNumberFormat="1" applyFont="1" applyFill="1" applyBorder="1" applyAlignment="1">
      <alignment horizontal="left" vertical="center" wrapText="1" indent="1"/>
    </xf>
    <xf numFmtId="0" fontId="117" fillId="0" borderId="104" xfId="0" applyNumberFormat="1" applyFont="1" applyFill="1" applyBorder="1" applyAlignment="1">
      <alignment horizontal="left" vertical="center" indent="1"/>
    </xf>
    <xf numFmtId="0" fontId="126" fillId="0" borderId="104" xfId="0" applyFont="1" applyBorder="1" applyAlignment="1">
      <alignment horizontal="left" indent="2"/>
    </xf>
    <xf numFmtId="0" fontId="132" fillId="0" borderId="138" xfId="0" applyNumberFormat="1" applyFont="1" applyFill="1" applyBorder="1" applyAlignment="1">
      <alignment vertical="center" wrapText="1" readingOrder="1"/>
    </xf>
    <xf numFmtId="0" fontId="132" fillId="0" borderId="139" xfId="0" applyNumberFormat="1" applyFont="1" applyFill="1" applyBorder="1" applyAlignment="1">
      <alignment vertical="center" wrapText="1" readingOrder="1"/>
    </xf>
    <xf numFmtId="0" fontId="132" fillId="0" borderId="139" xfId="0" applyNumberFormat="1" applyFont="1" applyFill="1" applyBorder="1" applyAlignment="1">
      <alignment horizontal="left" vertical="center" wrapText="1" indent="1" readingOrder="1"/>
    </xf>
    <xf numFmtId="0" fontId="126" fillId="0" borderId="99" xfId="0" applyFont="1" applyBorder="1" applyAlignment="1">
      <alignment horizontal="left" indent="2"/>
    </xf>
    <xf numFmtId="0" fontId="132" fillId="0" borderId="140" xfId="0" applyNumberFormat="1" applyFont="1" applyFill="1" applyBorder="1" applyAlignment="1">
      <alignment vertical="center" wrapText="1" readingOrder="1"/>
    </xf>
    <xf numFmtId="0" fontId="126" fillId="0" borderId="104" xfId="0" applyFont="1" applyFill="1" applyBorder="1" applyAlignment="1">
      <alignment horizontal="left" indent="2"/>
    </xf>
    <xf numFmtId="0" fontId="133" fillId="0" borderId="104" xfId="0" applyNumberFormat="1" applyFont="1" applyFill="1" applyBorder="1" applyAlignment="1">
      <alignment vertical="center" wrapText="1" readingOrder="1"/>
    </xf>
    <xf numFmtId="0" fontId="126" fillId="0" borderId="104" xfId="0" applyFont="1" applyBorder="1" applyAlignment="1">
      <alignment horizontal="left" vertical="center" wrapText="1"/>
    </xf>
    <xf numFmtId="0" fontId="117" fillId="0" borderId="104" xfId="0" applyFont="1" applyFill="1" applyBorder="1" applyAlignment="1">
      <alignment horizontal="left" vertical="center" wrapText="1"/>
    </xf>
    <xf numFmtId="0" fontId="0" fillId="0" borderId="7" xfId="0" applyBorder="1"/>
    <xf numFmtId="0" fontId="132" fillId="0" borderId="139" xfId="0" applyNumberFormat="1" applyFont="1" applyFill="1" applyBorder="1" applyAlignment="1">
      <alignment horizontal="left" vertical="center" wrapText="1" readingOrder="1"/>
    </xf>
    <xf numFmtId="0" fontId="126" fillId="0" borderId="104" xfId="0" applyFont="1" applyBorder="1" applyAlignment="1">
      <alignment horizontal="left" indent="3"/>
    </xf>
    <xf numFmtId="193" fontId="9" fillId="36" borderId="104" xfId="7" applyNumberFormat="1" applyFont="1" applyFill="1" applyBorder="1" applyAlignment="1" applyProtection="1">
      <alignment horizontal="right"/>
    </xf>
    <xf numFmtId="164" fontId="4" fillId="0" borderId="118" xfId="7" applyNumberFormat="1" applyFont="1" applyFill="1" applyBorder="1" applyAlignment="1">
      <alignment vertical="center"/>
    </xf>
    <xf numFmtId="164" fontId="4" fillId="0" borderId="105" xfId="7" applyNumberFormat="1" applyFont="1" applyFill="1" applyBorder="1" applyAlignment="1">
      <alignment vertical="center"/>
    </xf>
    <xf numFmtId="9" fontId="4" fillId="0" borderId="98" xfId="20961" applyFont="1" applyFill="1" applyBorder="1" applyAlignment="1">
      <alignment vertical="center"/>
    </xf>
    <xf numFmtId="9" fontId="4" fillId="0" borderId="114" xfId="20961" applyFont="1" applyFill="1" applyBorder="1" applyAlignment="1">
      <alignment vertical="center"/>
    </xf>
    <xf numFmtId="9" fontId="114" fillId="80" borderId="104" xfId="20961" applyFont="1" applyFill="1" applyBorder="1" applyAlignment="1" applyProtection="1">
      <alignment horizontal="right" vertical="center"/>
    </xf>
    <xf numFmtId="164" fontId="118" fillId="0" borderId="104" xfId="7" applyNumberFormat="1" applyFont="1" applyBorder="1"/>
    <xf numFmtId="164" fontId="118" fillId="83" borderId="104" xfId="7" applyNumberFormat="1" applyFont="1" applyFill="1" applyBorder="1"/>
    <xf numFmtId="164" fontId="118" fillId="0" borderId="104" xfId="7" applyNumberFormat="1" applyFont="1" applyFill="1" applyBorder="1"/>
    <xf numFmtId="164" fontId="117" fillId="0" borderId="104" xfId="7" applyNumberFormat="1" applyFont="1" applyFill="1" applyBorder="1" applyAlignment="1">
      <alignment horizontal="left" vertical="center" wrapText="1"/>
    </xf>
    <xf numFmtId="164" fontId="120" fillId="0" borderId="104" xfId="7" applyNumberFormat="1" applyFont="1" applyFill="1" applyBorder="1" applyAlignment="1">
      <alignment horizontal="left" vertical="center" wrapText="1"/>
    </xf>
    <xf numFmtId="9" fontId="126" fillId="0" borderId="104" xfId="20961" applyFont="1" applyBorder="1"/>
    <xf numFmtId="164" fontId="126" fillId="0" borderId="104" xfId="7" applyNumberFormat="1" applyFont="1" applyBorder="1"/>
    <xf numFmtId="164" fontId="134" fillId="0" borderId="104" xfId="7" applyNumberFormat="1" applyFont="1" applyBorder="1"/>
    <xf numFmtId="164" fontId="121" fillId="0" borderId="104" xfId="7" applyNumberFormat="1" applyFont="1" applyFill="1" applyBorder="1"/>
    <xf numFmtId="9" fontId="4" fillId="0" borderId="22" xfId="20961" applyFont="1" applyBorder="1" applyAlignment="1"/>
    <xf numFmtId="0" fontId="4" fillId="0" borderId="104" xfId="0" applyFont="1" applyFill="1" applyBorder="1" applyAlignment="1">
      <alignment horizontal="center" vertical="center" wrapText="1"/>
    </xf>
    <xf numFmtId="193" fontId="0" fillId="0" borderId="0" xfId="0" applyNumberFormat="1"/>
    <xf numFmtId="9" fontId="7" fillId="0" borderId="104" xfId="20961" applyFont="1" applyFill="1" applyBorder="1" applyAlignment="1" applyProtection="1">
      <alignment vertical="center" wrapText="1"/>
      <protection locked="0"/>
    </xf>
    <xf numFmtId="193" fontId="7" fillId="0" borderId="118" xfId="0" applyNumberFormat="1" applyFont="1" applyFill="1" applyBorder="1" applyAlignment="1" applyProtection="1">
      <alignment vertical="center" wrapText="1"/>
      <protection locked="0"/>
    </xf>
    <xf numFmtId="9" fontId="7" fillId="0" borderId="118" xfId="20961" applyFont="1" applyFill="1" applyBorder="1" applyAlignment="1" applyProtection="1">
      <alignment vertical="center" wrapText="1"/>
      <protection locked="0"/>
    </xf>
    <xf numFmtId="9" fontId="7" fillId="0" borderId="24" xfId="20961" applyFont="1" applyFill="1" applyBorder="1" applyAlignment="1" applyProtection="1">
      <alignment vertical="center" wrapText="1"/>
      <protection locked="0"/>
    </xf>
    <xf numFmtId="9" fontId="7" fillId="0" borderId="25" xfId="20961" applyFont="1" applyFill="1" applyBorder="1" applyAlignment="1" applyProtection="1">
      <alignment vertical="center" wrapText="1"/>
      <protection locked="0"/>
    </xf>
    <xf numFmtId="164" fontId="4" fillId="0" borderId="118" xfId="7" applyNumberFormat="1" applyFont="1" applyFill="1" applyBorder="1" applyAlignment="1">
      <alignment horizontal="right" vertical="center" wrapText="1"/>
    </xf>
    <xf numFmtId="164" fontId="7" fillId="0" borderId="25" xfId="7" applyNumberFormat="1" applyFont="1" applyFill="1" applyBorder="1" applyAlignment="1" applyProtection="1">
      <alignment horizontal="right" vertical="center"/>
    </xf>
    <xf numFmtId="43" fontId="4" fillId="36" borderId="25" xfId="7" applyFont="1" applyFill="1" applyBorder="1"/>
    <xf numFmtId="193" fontId="4" fillId="0" borderId="105" xfId="0" applyNumberFormat="1" applyFont="1" applyBorder="1" applyAlignment="1"/>
    <xf numFmtId="193" fontId="4" fillId="0" borderId="103" xfId="0" applyNumberFormat="1" applyFont="1" applyBorder="1" applyAlignment="1"/>
    <xf numFmtId="164" fontId="7" fillId="3" borderId="99" xfId="1" applyNumberFormat="1" applyFont="1" applyFill="1" applyBorder="1" applyAlignment="1" applyProtection="1">
      <alignment horizontal="center" vertical="center" wrapText="1"/>
      <protection locked="0"/>
    </xf>
    <xf numFmtId="193" fontId="4" fillId="36" borderId="141" xfId="0" applyNumberFormat="1" applyFont="1" applyFill="1" applyBorder="1"/>
    <xf numFmtId="193" fontId="4" fillId="0" borderId="102" xfId="0" applyNumberFormat="1" applyFont="1" applyBorder="1" applyAlignment="1"/>
    <xf numFmtId="193" fontId="4" fillId="0" borderId="120" xfId="0" applyNumberFormat="1" applyFont="1" applyBorder="1" applyAlignment="1"/>
    <xf numFmtId="193" fontId="4" fillId="0" borderId="143" xfId="0" applyNumberFormat="1" applyFont="1" applyBorder="1" applyAlignment="1"/>
    <xf numFmtId="193" fontId="4" fillId="0" borderId="96" xfId="0" applyNumberFormat="1" applyFont="1" applyBorder="1" applyAlignment="1"/>
    <xf numFmtId="193" fontId="4" fillId="36" borderId="96" xfId="0" applyNumberFormat="1" applyFont="1" applyFill="1" applyBorder="1" applyAlignment="1"/>
    <xf numFmtId="193" fontId="4" fillId="0" borderId="144" xfId="0" applyNumberFormat="1" applyFont="1" applyBorder="1" applyAlignment="1"/>
    <xf numFmtId="164" fontId="27" fillId="37" borderId="0" xfId="7" applyNumberFormat="1" applyFont="1" applyFill="1" applyBorder="1"/>
    <xf numFmtId="164" fontId="4" fillId="3" borderId="102" xfId="7" applyNumberFormat="1" applyFont="1" applyFill="1" applyBorder="1" applyAlignment="1">
      <alignment vertical="center"/>
    </xf>
    <xf numFmtId="164" fontId="4" fillId="3" borderId="22"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19" xfId="7" applyNumberFormat="1" applyFont="1" applyFill="1" applyBorder="1" applyAlignment="1">
      <alignment vertical="center"/>
    </xf>
    <xf numFmtId="164" fontId="4" fillId="0" borderId="100" xfId="7" applyNumberFormat="1" applyFont="1" applyFill="1" applyBorder="1" applyAlignment="1">
      <alignment vertical="center"/>
    </xf>
    <xf numFmtId="164" fontId="4" fillId="0" borderId="112" xfId="7" applyNumberFormat="1" applyFont="1" applyFill="1" applyBorder="1" applyAlignment="1">
      <alignment vertical="center"/>
    </xf>
    <xf numFmtId="43" fontId="118" fillId="0" borderId="104" xfId="0" applyNumberFormat="1" applyFont="1" applyBorder="1"/>
    <xf numFmtId="164" fontId="23" fillId="0" borderId="104" xfId="7" applyNumberFormat="1" applyFont="1" applyBorder="1"/>
    <xf numFmtId="164" fontId="24" fillId="0" borderId="104" xfId="7" applyNumberFormat="1" applyFont="1" applyFill="1" applyBorder="1"/>
    <xf numFmtId="164" fontId="23" fillId="0" borderId="104" xfId="7" applyNumberFormat="1" applyFont="1" applyFill="1" applyBorder="1"/>
    <xf numFmtId="0" fontId="24" fillId="81" borderId="104" xfId="0" applyFont="1" applyFill="1" applyBorder="1"/>
    <xf numFmtId="43" fontId="24" fillId="0" borderId="104" xfId="7" applyFont="1" applyFill="1" applyBorder="1"/>
    <xf numFmtId="0" fontId="24" fillId="0" borderId="104" xfId="0" applyFont="1" applyFill="1" applyBorder="1"/>
    <xf numFmtId="0" fontId="23" fillId="81" borderId="104" xfId="0" applyFont="1" applyFill="1" applyBorder="1"/>
    <xf numFmtId="43" fontId="121" fillId="0" borderId="104" xfId="7" applyFont="1" applyBorder="1"/>
    <xf numFmtId="43" fontId="121" fillId="0" borderId="104" xfId="7" applyFont="1" applyFill="1" applyBorder="1"/>
    <xf numFmtId="0" fontId="118" fillId="82" borderId="104" xfId="0" applyFont="1" applyFill="1" applyBorder="1"/>
    <xf numFmtId="164" fontId="121" fillId="0" borderId="7" xfId="9045" applyNumberFormat="1" applyFont="1" applyFill="1" applyBorder="1"/>
    <xf numFmtId="9" fontId="134" fillId="0" borderId="104" xfId="20961" applyFont="1" applyBorder="1"/>
    <xf numFmtId="10" fontId="134" fillId="0" borderId="104" xfId="20961" applyNumberFormat="1" applyFont="1"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9" fillId="0" borderId="104" xfId="0" applyFont="1" applyFill="1" applyBorder="1" applyAlignment="1" applyProtection="1">
      <alignment horizontal="center" vertical="center" wrapText="1"/>
    </xf>
    <xf numFmtId="0" fontId="9" fillId="0" borderId="118" xfId="0" applyFont="1" applyFill="1" applyBorder="1" applyAlignment="1" applyProtection="1">
      <alignment horizontal="center" vertical="center" wrapText="1"/>
    </xf>
    <xf numFmtId="0" fontId="15" fillId="0" borderId="103" xfId="0" applyNumberFormat="1" applyFont="1" applyFill="1" applyBorder="1" applyAlignment="1">
      <alignment vertical="center" wrapText="1"/>
    </xf>
    <xf numFmtId="193" fontId="9" fillId="0" borderId="104" xfId="0" applyNumberFormat="1" applyFont="1" applyFill="1" applyBorder="1" applyAlignment="1" applyProtection="1">
      <alignment horizontal="right"/>
    </xf>
    <xf numFmtId="193" fontId="9" fillId="36" borderId="104" xfId="0" applyNumberFormat="1" applyFont="1" applyFill="1" applyBorder="1" applyAlignment="1" applyProtection="1">
      <alignment horizontal="right"/>
    </xf>
    <xf numFmtId="193" fontId="9" fillId="36" borderId="118" xfId="0" applyNumberFormat="1" applyFont="1" applyFill="1" applyBorder="1" applyAlignment="1" applyProtection="1">
      <alignment horizontal="right"/>
    </xf>
    <xf numFmtId="0" fontId="7" fillId="0" borderId="103" xfId="0" applyNumberFormat="1" applyFont="1" applyFill="1" applyBorder="1" applyAlignment="1">
      <alignment horizontal="left" vertical="center" wrapText="1"/>
    </xf>
    <xf numFmtId="0" fontId="17" fillId="0" borderId="103" xfId="0" applyFont="1" applyFill="1" applyBorder="1" applyAlignment="1" applyProtection="1">
      <alignment horizontal="left" vertical="center" indent="1"/>
      <protection locked="0"/>
    </xf>
    <xf numFmtId="0" fontId="17" fillId="0" borderId="103" xfId="0" applyFont="1" applyFill="1" applyBorder="1" applyAlignment="1" applyProtection="1">
      <alignment horizontal="left" vertical="center"/>
      <protection locked="0"/>
    </xf>
    <xf numFmtId="0" fontId="15" fillId="0" borderId="121" xfId="0" applyNumberFormat="1" applyFont="1" applyFill="1" applyBorder="1" applyAlignment="1">
      <alignment vertical="center" wrapText="1"/>
    </xf>
    <xf numFmtId="193" fontId="9" fillId="0" borderId="24" xfId="0" applyNumberFormat="1" applyFont="1" applyFill="1" applyBorder="1" applyAlignment="1" applyProtection="1">
      <alignment horizontal="right"/>
    </xf>
    <xf numFmtId="10" fontId="4" fillId="0" borderId="118" xfId="20961" applyNumberFormat="1" applyFont="1" applyBorder="1" applyAlignment="1"/>
    <xf numFmtId="10" fontId="4" fillId="0" borderId="25" xfId="20961" applyNumberFormat="1" applyFont="1" applyBorder="1" applyAlignment="1"/>
    <xf numFmtId="164" fontId="7" fillId="0" borderId="118" xfId="7" applyNumberFormat="1" applyFont="1" applyFill="1" applyBorder="1" applyAlignment="1">
      <alignment horizontal="left" vertical="center" wrapText="1"/>
    </xf>
    <xf numFmtId="164" fontId="7" fillId="3" borderId="105" xfId="1" applyNumberFormat="1" applyFont="1" applyFill="1" applyBorder="1" applyAlignment="1" applyProtection="1">
      <alignment horizontal="center" vertical="center" wrapText="1"/>
      <protection locked="0"/>
    </xf>
    <xf numFmtId="193" fontId="4" fillId="36" borderId="145" xfId="0" applyNumberFormat="1" applyFont="1" applyFill="1" applyBorder="1"/>
    <xf numFmtId="193" fontId="4" fillId="36" borderId="143" xfId="0" applyNumberFormat="1" applyFont="1" applyFill="1" applyBorder="1" applyAlignment="1"/>
    <xf numFmtId="193" fontId="4" fillId="36" borderId="146" xfId="0" applyNumberFormat="1" applyFont="1" applyFill="1" applyBorder="1"/>
    <xf numFmtId="193" fontId="4" fillId="36" borderId="147" xfId="0" applyNumberFormat="1" applyFont="1" applyFill="1" applyBorder="1"/>
    <xf numFmtId="167" fontId="4" fillId="0" borderId="118" xfId="0" applyNumberFormat="1" applyFont="1" applyBorder="1" applyAlignment="1">
      <alignment horizontal="center" vertical="center"/>
    </xf>
    <xf numFmtId="0" fontId="105" fillId="0" borderId="71" xfId="0" applyFont="1" applyBorder="1" applyAlignment="1">
      <alignment horizontal="left" vertical="center" wrapText="1"/>
    </xf>
    <xf numFmtId="0" fontId="105" fillId="0" borderId="70" xfId="0" applyFont="1" applyBorder="1" applyAlignment="1">
      <alignment horizontal="left" vertical="center" wrapText="1"/>
    </xf>
    <xf numFmtId="0" fontId="9" fillId="0" borderId="27" xfId="0" applyFont="1" applyFill="1" applyBorder="1" applyAlignment="1" applyProtection="1">
      <alignment horizontal="center"/>
    </xf>
    <xf numFmtId="0" fontId="9" fillId="0" borderId="28"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29"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8" xfId="0" applyFont="1" applyFill="1" applyBorder="1" applyAlignment="1" applyProtection="1">
      <alignment horizontal="center"/>
    </xf>
    <xf numFmtId="0" fontId="10" fillId="0" borderId="19" xfId="0" applyFont="1" applyFill="1" applyBorder="1" applyAlignment="1" applyProtection="1">
      <alignment horizontal="center"/>
    </xf>
    <xf numFmtId="0" fontId="13" fillId="0" borderId="3" xfId="0" applyFont="1" applyBorder="1" applyAlignment="1">
      <alignment wrapText="1"/>
    </xf>
    <xf numFmtId="0" fontId="4" fillId="0" borderId="21" xfId="0" applyFont="1" applyBorder="1" applyAlignment="1"/>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xf>
    <xf numFmtId="0" fontId="4" fillId="0" borderId="22" xfId="0" applyFont="1" applyFill="1" applyBorder="1" applyAlignment="1">
      <alignment horizontal="center"/>
    </xf>
    <xf numFmtId="0" fontId="6" fillId="36" borderId="122" xfId="0" applyFont="1" applyFill="1" applyBorder="1" applyAlignment="1">
      <alignment horizontal="center" vertical="center" wrapText="1"/>
    </xf>
    <xf numFmtId="0" fontId="6" fillId="36" borderId="30" xfId="0" applyFont="1" applyFill="1" applyBorder="1" applyAlignment="1">
      <alignment horizontal="center" vertical="center" wrapText="1"/>
    </xf>
    <xf numFmtId="0" fontId="6" fillId="36" borderId="119"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102" fillId="3" borderId="72" xfId="13" applyFont="1" applyFill="1" applyBorder="1" applyAlignment="1" applyProtection="1">
      <alignment horizontal="center" vertical="center" wrapText="1"/>
      <protection locked="0"/>
    </xf>
    <xf numFmtId="0" fontId="102"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7"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142"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4"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110" xfId="0" applyFont="1" applyFill="1" applyBorder="1" applyAlignment="1">
      <alignment horizontal="center" vertical="center" wrapText="1"/>
    </xf>
    <xf numFmtId="0" fontId="14" fillId="0" borderId="56" xfId="0" applyFont="1" applyFill="1" applyBorder="1" applyAlignment="1">
      <alignment horizontal="left" vertical="center"/>
    </xf>
    <xf numFmtId="0" fontId="14" fillId="0" borderId="57" xfId="0" applyFont="1" applyFill="1" applyBorder="1" applyAlignment="1">
      <alignment horizontal="left" vertical="center"/>
    </xf>
    <xf numFmtId="0" fontId="4" fillId="0" borderId="18" xfId="0" applyFont="1" applyBorder="1" applyAlignment="1">
      <alignment horizontal="center"/>
    </xf>
    <xf numFmtId="0" fontId="4" fillId="0" borderId="19" xfId="0" applyFont="1" applyBorder="1" applyAlignment="1">
      <alignment horizontal="center" vertical="center" wrapText="1"/>
    </xf>
    <xf numFmtId="0" fontId="4" fillId="0" borderId="118" xfId="0" applyFont="1" applyBorder="1" applyAlignment="1">
      <alignment horizontal="center" vertical="center" wrapText="1"/>
    </xf>
    <xf numFmtId="0" fontId="120" fillId="0" borderId="125" xfId="0" applyNumberFormat="1" applyFont="1" applyFill="1" applyBorder="1" applyAlignment="1">
      <alignment horizontal="left" vertical="center" wrapText="1"/>
    </xf>
    <xf numFmtId="0" fontId="120" fillId="0" borderId="126" xfId="0" applyNumberFormat="1" applyFont="1" applyFill="1" applyBorder="1" applyAlignment="1">
      <alignment horizontal="left"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1" fillId="0" borderId="100" xfId="0" applyFont="1" applyFill="1" applyBorder="1" applyAlignment="1">
      <alignment horizontal="center" vertical="center" wrapText="1"/>
    </xf>
    <xf numFmtId="0" fontId="121" fillId="0" borderId="117" xfId="0" applyFont="1" applyFill="1" applyBorder="1" applyAlignment="1">
      <alignment horizontal="center" vertical="center" wrapText="1"/>
    </xf>
    <xf numFmtId="0" fontId="121" fillId="0" borderId="127"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9"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4" xfId="0" applyFont="1" applyBorder="1" applyAlignment="1">
      <alignment horizontal="center" vertical="center" wrapText="1"/>
    </xf>
    <xf numFmtId="0" fontId="125" fillId="0" borderId="104" xfId="0" applyFont="1" applyFill="1" applyBorder="1" applyAlignment="1">
      <alignment horizontal="center" vertical="center"/>
    </xf>
    <xf numFmtId="0" fontId="125" fillId="0" borderId="100" xfId="0" applyFont="1" applyFill="1" applyBorder="1" applyAlignment="1">
      <alignment horizontal="center" vertical="center"/>
    </xf>
    <xf numFmtId="0" fontId="125" fillId="0" borderId="127" xfId="0" applyFont="1" applyFill="1" applyBorder="1" applyAlignment="1">
      <alignment horizontal="center" vertical="center"/>
    </xf>
    <xf numFmtId="0" fontId="125" fillId="0" borderId="55"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4"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3"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0" xfId="0" applyNumberFormat="1" applyFont="1" applyFill="1" applyBorder="1" applyAlignment="1">
      <alignment horizontal="left" vertical="top" wrapText="1"/>
    </xf>
    <xf numFmtId="0" fontId="120" fillId="0" borderId="127" xfId="0" applyNumberFormat="1" applyFont="1" applyFill="1" applyBorder="1" applyAlignment="1">
      <alignment horizontal="left" vertical="top" wrapText="1"/>
    </xf>
    <xf numFmtId="0" fontId="120" fillId="0" borderId="133"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55"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0" xfId="0" applyFont="1" applyFill="1" applyBorder="1" applyAlignment="1">
      <alignment horizontal="center" vertical="center"/>
    </xf>
    <xf numFmtId="0" fontId="118" fillId="0" borderId="117" xfId="0" applyFont="1" applyFill="1" applyBorder="1" applyAlignment="1">
      <alignment horizontal="center" vertical="center"/>
    </xf>
    <xf numFmtId="0" fontId="118" fillId="0" borderId="127" xfId="0" applyFont="1" applyFill="1" applyBorder="1" applyAlignment="1">
      <alignment horizontal="center" vertical="center"/>
    </xf>
    <xf numFmtId="0" fontId="118" fillId="0" borderId="100" xfId="0" applyFont="1" applyFill="1" applyBorder="1" applyAlignment="1">
      <alignment horizontal="center" vertical="center" wrapText="1"/>
    </xf>
    <xf numFmtId="0" fontId="118" fillId="0" borderId="117" xfId="0" applyFont="1" applyFill="1" applyBorder="1" applyAlignment="1">
      <alignment horizontal="center" vertical="center" wrapText="1"/>
    </xf>
    <xf numFmtId="0" fontId="118" fillId="0" borderId="127" xfId="0" applyFont="1" applyFill="1" applyBorder="1" applyAlignment="1">
      <alignment horizontal="center" vertical="center" wrapText="1"/>
    </xf>
    <xf numFmtId="0" fontId="118" fillId="0" borderId="100" xfId="0" applyFont="1" applyBorder="1" applyAlignment="1">
      <alignment horizontal="center" vertical="top" wrapText="1"/>
    </xf>
    <xf numFmtId="0" fontId="118" fillId="0" borderId="117" xfId="0" applyFont="1" applyBorder="1" applyAlignment="1">
      <alignment horizontal="center" vertical="top" wrapText="1"/>
    </xf>
    <xf numFmtId="0" fontId="118" fillId="0" borderId="127" xfId="0" applyFont="1" applyBorder="1" applyAlignment="1">
      <alignment horizontal="center" vertical="top" wrapText="1"/>
    </xf>
    <xf numFmtId="0" fontId="118" fillId="0" borderId="100"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103" xfId="0" applyFont="1" applyFill="1" applyBorder="1" applyAlignment="1">
      <alignment horizontal="center" vertical="top" wrapText="1"/>
    </xf>
    <xf numFmtId="0" fontId="118" fillId="0" borderId="99" xfId="0" applyFont="1" applyBorder="1" applyAlignment="1">
      <alignment horizontal="center" vertical="top" wrapText="1"/>
    </xf>
    <xf numFmtId="0" fontId="118" fillId="0" borderId="7" xfId="0" applyFont="1" applyBorder="1" applyAlignment="1">
      <alignment horizontal="center"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31" fillId="0" borderId="104" xfId="0" applyFont="1" applyBorder="1" applyAlignment="1">
      <alignment horizontal="center" vertical="center"/>
    </xf>
    <xf numFmtId="0" fontId="126" fillId="0" borderId="104" xfId="0" applyFont="1" applyBorder="1" applyAlignment="1">
      <alignment horizontal="center" vertical="center" wrapText="1"/>
    </xf>
    <xf numFmtId="0" fontId="126" fillId="0" borderId="99" xfId="0" applyFont="1" applyBorder="1" applyAlignment="1">
      <alignment horizontal="center" vertical="center" wrapText="1"/>
    </xf>
    <xf numFmtId="0" fontId="107" fillId="0" borderId="105" xfId="0" applyFont="1" applyFill="1" applyBorder="1" applyAlignment="1">
      <alignment horizontal="left" vertical="center" wrapText="1"/>
    </xf>
    <xf numFmtId="0" fontId="107" fillId="0" borderId="103" xfId="0" applyFont="1" applyFill="1" applyBorder="1" applyAlignment="1">
      <alignment horizontal="left" vertical="center" wrapText="1"/>
    </xf>
    <xf numFmtId="0" fontId="107" fillId="0" borderId="105" xfId="0" applyFont="1" applyFill="1" applyBorder="1" applyAlignment="1">
      <alignment horizontal="left"/>
    </xf>
    <xf numFmtId="0" fontId="107" fillId="0" borderId="103" xfId="0" applyFont="1" applyFill="1" applyBorder="1" applyAlignment="1">
      <alignment horizontal="left"/>
    </xf>
    <xf numFmtId="0" fontId="107" fillId="3" borderId="105" xfId="0" applyFont="1" applyFill="1" applyBorder="1" applyAlignment="1">
      <alignment vertical="center" wrapText="1"/>
    </xf>
    <xf numFmtId="0" fontId="107" fillId="3" borderId="103" xfId="0" applyFont="1" applyFill="1" applyBorder="1" applyAlignment="1">
      <alignment vertical="center" wrapText="1"/>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7" fillId="0" borderId="104" xfId="0" applyFont="1" applyFill="1" applyBorder="1" applyAlignment="1">
      <alignment horizontal="left"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7" fillId="0" borderId="55"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5" xfId="0" applyFont="1" applyFill="1" applyBorder="1" applyAlignment="1">
      <alignment vertical="center" wrapText="1"/>
    </xf>
    <xf numFmtId="0" fontId="107" fillId="0" borderId="103" xfId="0" applyFont="1" applyFill="1" applyBorder="1" applyAlignment="1">
      <alignment vertical="center" wrapText="1"/>
    </xf>
    <xf numFmtId="0" fontId="107" fillId="3" borderId="82" xfId="0" applyFont="1" applyFill="1" applyBorder="1" applyAlignment="1">
      <alignment horizontal="left" vertical="center" wrapText="1"/>
    </xf>
    <xf numFmtId="0" fontId="107" fillId="3" borderId="83"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55" xfId="0" applyFont="1" applyFill="1" applyBorder="1" applyAlignment="1">
      <alignment vertical="center" wrapText="1"/>
    </xf>
    <xf numFmtId="0" fontId="107" fillId="0" borderId="11" xfId="0" applyFont="1" applyFill="1" applyBorder="1" applyAlignment="1">
      <alignment vertical="center" wrapText="1"/>
    </xf>
    <xf numFmtId="0" fontId="107" fillId="0" borderId="82"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7" fillId="0" borderId="82" xfId="0" applyFont="1" applyFill="1" applyBorder="1" applyAlignment="1">
      <alignment vertical="center" wrapText="1"/>
    </xf>
    <xf numFmtId="0" fontId="107" fillId="0" borderId="83" xfId="0" applyFont="1" applyFill="1" applyBorder="1" applyAlignment="1">
      <alignment vertical="center" wrapText="1"/>
    </xf>
    <xf numFmtId="0" fontId="107" fillId="3" borderId="105" xfId="0" applyFont="1" applyFill="1" applyBorder="1" applyAlignment="1">
      <alignment horizontal="left" vertical="center" wrapText="1"/>
    </xf>
    <xf numFmtId="0" fontId="107" fillId="3" borderId="103" xfId="0" applyFont="1" applyFill="1" applyBorder="1" applyAlignment="1">
      <alignment horizontal="left" vertical="center" wrapText="1"/>
    </xf>
    <xf numFmtId="0" fontId="106" fillId="76" borderId="87"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8" xfId="0" applyFont="1" applyFill="1" applyBorder="1" applyAlignment="1">
      <alignment horizontal="center" vertical="center" wrapText="1"/>
    </xf>
    <xf numFmtId="0" fontId="107" fillId="78" borderId="105" xfId="0" applyFont="1" applyFill="1" applyBorder="1" applyAlignment="1">
      <alignment vertical="center" wrapText="1"/>
    </xf>
    <xf numFmtId="0" fontId="107" fillId="78" borderId="103" xfId="0" applyFont="1" applyFill="1" applyBorder="1" applyAlignment="1">
      <alignment vertical="center" wrapText="1"/>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6" fillId="76" borderId="94" xfId="0" applyFont="1" applyFill="1" applyBorder="1" applyAlignment="1">
      <alignment horizontal="center" vertical="center"/>
    </xf>
    <xf numFmtId="0" fontId="106" fillId="76" borderId="104" xfId="0" applyFont="1" applyFill="1" applyBorder="1" applyAlignment="1">
      <alignment horizontal="center" vertical="center" wrapText="1"/>
    </xf>
    <xf numFmtId="0" fontId="106" fillId="0" borderId="104" xfId="0" applyFont="1" applyFill="1" applyBorder="1" applyAlignment="1">
      <alignment horizontal="center" vertical="center"/>
    </xf>
    <xf numFmtId="0" fontId="107" fillId="0" borderId="105" xfId="13" applyFont="1" applyFill="1" applyBorder="1" applyAlignment="1" applyProtection="1">
      <alignment horizontal="left" vertical="top" wrapText="1"/>
      <protection locked="0"/>
    </xf>
    <xf numFmtId="0" fontId="107" fillId="0" borderId="103"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7" fillId="3" borderId="103" xfId="13" applyFont="1" applyFill="1" applyBorder="1" applyAlignment="1" applyProtection="1">
      <alignment horizontal="left" vertical="top" wrapText="1"/>
      <protection locked="0"/>
    </xf>
    <xf numFmtId="0" fontId="106" fillId="0" borderId="90" xfId="0" applyFont="1" applyFill="1" applyBorder="1" applyAlignment="1">
      <alignment horizontal="center" vertical="center"/>
    </xf>
    <xf numFmtId="0" fontId="107" fillId="0" borderId="105" xfId="0" applyNumberFormat="1" applyFont="1" applyFill="1" applyBorder="1" applyAlignment="1">
      <alignment horizontal="left" vertical="center" wrapText="1"/>
    </xf>
    <xf numFmtId="0" fontId="107" fillId="0" borderId="103" xfId="0" applyNumberFormat="1" applyFont="1" applyFill="1" applyBorder="1" applyAlignment="1">
      <alignment horizontal="left" vertical="center" wrapText="1"/>
    </xf>
    <xf numFmtId="0" fontId="106" fillId="76" borderId="105" xfId="0" applyFont="1" applyFill="1" applyBorder="1" applyAlignment="1">
      <alignment horizontal="center" vertical="center" wrapText="1"/>
    </xf>
    <xf numFmtId="0" fontId="106" fillId="76" borderId="103" xfId="0" applyFont="1" applyFill="1" applyBorder="1" applyAlignment="1">
      <alignment horizontal="center" vertical="center" wrapText="1"/>
    </xf>
    <xf numFmtId="0" fontId="107" fillId="0" borderId="105" xfId="0" applyNumberFormat="1" applyFont="1" applyFill="1" applyBorder="1" applyAlignment="1">
      <alignment horizontal="left" vertical="top" wrapText="1"/>
    </xf>
    <xf numFmtId="0" fontId="107" fillId="0" borderId="103" xfId="0" applyNumberFormat="1" applyFont="1" applyFill="1" applyBorder="1" applyAlignment="1">
      <alignment horizontal="left" vertical="top" wrapText="1"/>
    </xf>
    <xf numFmtId="0" fontId="107" fillId="0" borderId="99" xfId="12672" applyFont="1" applyFill="1" applyBorder="1" applyAlignment="1">
      <alignment horizontal="left" vertical="center" wrapText="1"/>
    </xf>
    <xf numFmtId="0" fontId="107" fillId="0" borderId="135"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49" fontId="107" fillId="0" borderId="99" xfId="0" applyNumberFormat="1" applyFont="1" applyFill="1" applyBorder="1" applyAlignment="1">
      <alignment horizontal="center" vertical="center"/>
    </xf>
    <xf numFmtId="49" fontId="107" fillId="0" borderId="135" xfId="0" applyNumberFormat="1" applyFont="1" applyFill="1" applyBorder="1" applyAlignment="1">
      <alignment horizontal="center" vertical="center"/>
    </xf>
    <xf numFmtId="49" fontId="107" fillId="0" borderId="7" xfId="0" applyNumberFormat="1" applyFont="1" applyFill="1" applyBorder="1" applyAlignment="1">
      <alignment horizontal="center" vertical="center"/>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5"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eetMetadata" Target="metadata.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workbookViewId="0">
      <pane xSplit="1" ySplit="7" topLeftCell="B8" activePane="bottomRight" state="frozen"/>
      <selection pane="topRight" activeCell="B1" sqref="B1"/>
      <selection pane="bottomLeft" activeCell="A8" sqref="A8"/>
      <selection pane="bottomRight" activeCell="B16" sqref="B16"/>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8" t="s">
        <v>253</v>
      </c>
      <c r="C1" s="94"/>
    </row>
    <row r="2" spans="1:3" s="185" customFormat="1" ht="15.75">
      <c r="A2" s="235">
        <v>1</v>
      </c>
      <c r="B2" s="186" t="s">
        <v>254</v>
      </c>
      <c r="C2" s="183" t="s">
        <v>1010</v>
      </c>
    </row>
    <row r="3" spans="1:3" s="185" customFormat="1" ht="15.75">
      <c r="A3" s="235">
        <v>2</v>
      </c>
      <c r="B3" s="187" t="s">
        <v>255</v>
      </c>
      <c r="C3" s="183" t="s">
        <v>1011</v>
      </c>
    </row>
    <row r="4" spans="1:3" s="185" customFormat="1" ht="15.75">
      <c r="A4" s="235">
        <v>3</v>
      </c>
      <c r="B4" s="187" t="s">
        <v>256</v>
      </c>
      <c r="C4" s="183" t="s">
        <v>1012</v>
      </c>
    </row>
    <row r="5" spans="1:3" s="185" customFormat="1" ht="15.75">
      <c r="A5" s="236">
        <v>4</v>
      </c>
      <c r="B5" s="190" t="s">
        <v>257</v>
      </c>
      <c r="C5" s="183" t="s">
        <v>1013</v>
      </c>
    </row>
    <row r="6" spans="1:3" s="189" customFormat="1" ht="65.25" customHeight="1">
      <c r="A6" s="702" t="s">
        <v>488</v>
      </c>
      <c r="B6" s="703"/>
      <c r="C6" s="703"/>
    </row>
    <row r="7" spans="1:3">
      <c r="A7" s="369" t="s">
        <v>403</v>
      </c>
      <c r="B7" s="370" t="s">
        <v>258</v>
      </c>
    </row>
    <row r="8" spans="1:3">
      <c r="A8" s="371">
        <v>1</v>
      </c>
      <c r="B8" s="367" t="s">
        <v>223</v>
      </c>
    </row>
    <row r="9" spans="1:3">
      <c r="A9" s="371">
        <v>2</v>
      </c>
      <c r="B9" s="367" t="s">
        <v>259</v>
      </c>
    </row>
    <row r="10" spans="1:3">
      <c r="A10" s="371">
        <v>3</v>
      </c>
      <c r="B10" s="367" t="s">
        <v>260</v>
      </c>
    </row>
    <row r="11" spans="1:3">
      <c r="A11" s="371">
        <v>4</v>
      </c>
      <c r="B11" s="367" t="s">
        <v>261</v>
      </c>
      <c r="C11" s="184"/>
    </row>
    <row r="12" spans="1:3">
      <c r="A12" s="371">
        <v>5</v>
      </c>
      <c r="B12" s="367" t="s">
        <v>187</v>
      </c>
    </row>
    <row r="13" spans="1:3">
      <c r="A13" s="371">
        <v>6</v>
      </c>
      <c r="B13" s="372" t="s">
        <v>149</v>
      </c>
    </row>
    <row r="14" spans="1:3">
      <c r="A14" s="371">
        <v>7</v>
      </c>
      <c r="B14" s="367" t="s">
        <v>262</v>
      </c>
    </row>
    <row r="15" spans="1:3">
      <c r="A15" s="371">
        <v>8</v>
      </c>
      <c r="B15" s="367" t="s">
        <v>265</v>
      </c>
    </row>
    <row r="16" spans="1:3">
      <c r="A16" s="371">
        <v>9</v>
      </c>
      <c r="B16" s="367" t="s">
        <v>88</v>
      </c>
    </row>
    <row r="17" spans="1:2">
      <c r="A17" s="373" t="s">
        <v>545</v>
      </c>
      <c r="B17" s="367" t="s">
        <v>525</v>
      </c>
    </row>
    <row r="18" spans="1:2">
      <c r="A18" s="371">
        <v>10</v>
      </c>
      <c r="B18" s="367" t="s">
        <v>268</v>
      </c>
    </row>
    <row r="19" spans="1:2">
      <c r="A19" s="371">
        <v>11</v>
      </c>
      <c r="B19" s="372" t="s">
        <v>249</v>
      </c>
    </row>
    <row r="20" spans="1:2">
      <c r="A20" s="371">
        <v>12</v>
      </c>
      <c r="B20" s="372" t="s">
        <v>246</v>
      </c>
    </row>
    <row r="21" spans="1:2">
      <c r="A21" s="371">
        <v>13</v>
      </c>
      <c r="B21" s="374" t="s">
        <v>459</v>
      </c>
    </row>
    <row r="22" spans="1:2">
      <c r="A22" s="371">
        <v>14</v>
      </c>
      <c r="B22" s="375" t="s">
        <v>518</v>
      </c>
    </row>
    <row r="23" spans="1:2">
      <c r="A23" s="376">
        <v>15</v>
      </c>
      <c r="B23" s="372" t="s">
        <v>77</v>
      </c>
    </row>
    <row r="24" spans="1:2">
      <c r="A24" s="376">
        <v>15.1</v>
      </c>
      <c r="B24" s="367" t="s">
        <v>554</v>
      </c>
    </row>
    <row r="25" spans="1:2">
      <c r="A25" s="376">
        <v>16</v>
      </c>
      <c r="B25" s="367" t="s">
        <v>622</v>
      </c>
    </row>
    <row r="26" spans="1:2">
      <c r="A26" s="376">
        <v>17</v>
      </c>
      <c r="B26" s="367" t="s">
        <v>934</v>
      </c>
    </row>
    <row r="27" spans="1:2">
      <c r="A27" s="376">
        <v>18</v>
      </c>
      <c r="B27" s="367" t="s">
        <v>952</v>
      </c>
    </row>
    <row r="28" spans="1:2">
      <c r="A28" s="376">
        <v>19</v>
      </c>
      <c r="B28" s="367" t="s">
        <v>953</v>
      </c>
    </row>
    <row r="29" spans="1:2">
      <c r="A29" s="376">
        <v>20</v>
      </c>
      <c r="B29" s="375" t="s">
        <v>721</v>
      </c>
    </row>
    <row r="30" spans="1:2">
      <c r="A30" s="376">
        <v>21</v>
      </c>
      <c r="B30" s="367" t="s">
        <v>739</v>
      </c>
    </row>
    <row r="31" spans="1:2">
      <c r="A31" s="376">
        <v>22</v>
      </c>
      <c r="B31" s="581" t="s">
        <v>756</v>
      </c>
    </row>
    <row r="32" spans="1:2" ht="26.25">
      <c r="A32" s="376">
        <v>23</v>
      </c>
      <c r="B32" s="581" t="s">
        <v>935</v>
      </c>
    </row>
    <row r="33" spans="1:2">
      <c r="A33" s="376">
        <v>24</v>
      </c>
      <c r="B33" s="367" t="s">
        <v>936</v>
      </c>
    </row>
    <row r="34" spans="1:2">
      <c r="A34" s="376">
        <v>25</v>
      </c>
      <c r="B34" s="367" t="s">
        <v>937</v>
      </c>
    </row>
    <row r="35" spans="1:2">
      <c r="A35" s="371">
        <v>26</v>
      </c>
      <c r="B35" s="375" t="s">
        <v>1006</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8" activePane="bottomRight" state="frozen"/>
      <selection pane="topRight" activeCell="B1" sqref="B1"/>
      <selection pane="bottomLeft" activeCell="A5" sqref="A5"/>
      <selection pane="bottomRight" activeCell="C44" sqref="C44"/>
    </sheetView>
  </sheetViews>
  <sheetFormatPr defaultRowHeight="15"/>
  <cols>
    <col min="1" max="1" width="9.5703125" style="5" bestFit="1" customWidth="1"/>
    <col min="2" max="2" width="132.42578125" style="2" customWidth="1"/>
    <col min="3" max="3" width="18.42578125" style="2" customWidth="1"/>
  </cols>
  <sheetData>
    <row r="1" spans="1:6" ht="15.75">
      <c r="A1" s="18" t="s">
        <v>188</v>
      </c>
      <c r="B1" s="17" t="str">
        <f>Info!C2</f>
        <v>სს "ხალიკ ბანკი საქართველო"</v>
      </c>
      <c r="D1" s="2"/>
      <c r="E1" s="2"/>
      <c r="F1" s="2"/>
    </row>
    <row r="2" spans="1:6" s="22" customFormat="1" ht="15.75" customHeight="1">
      <c r="A2" s="22" t="s">
        <v>189</v>
      </c>
      <c r="B2" s="442">
        <f>'1. key ratios'!B2</f>
        <v>44834</v>
      </c>
    </row>
    <row r="3" spans="1:6" s="22" customFormat="1" ht="15.75" customHeight="1"/>
    <row r="4" spans="1:6" ht="15.75" thickBot="1">
      <c r="A4" s="5" t="s">
        <v>412</v>
      </c>
      <c r="B4" s="61" t="s">
        <v>88</v>
      </c>
    </row>
    <row r="5" spans="1:6">
      <c r="A5" s="135" t="s">
        <v>26</v>
      </c>
      <c r="B5" s="136"/>
      <c r="C5" s="137" t="s">
        <v>27</v>
      </c>
    </row>
    <row r="6" spans="1:6">
      <c r="A6" s="138">
        <v>1</v>
      </c>
      <c r="B6" s="83" t="s">
        <v>28</v>
      </c>
      <c r="C6" s="266">
        <f>SUM(C7:C11)</f>
        <v>126125566</v>
      </c>
    </row>
    <row r="7" spans="1:6">
      <c r="A7" s="138">
        <v>2</v>
      </c>
      <c r="B7" s="80" t="s">
        <v>29</v>
      </c>
      <c r="C7" s="267">
        <v>76000000</v>
      </c>
    </row>
    <row r="8" spans="1:6">
      <c r="A8" s="138">
        <v>3</v>
      </c>
      <c r="B8" s="74" t="s">
        <v>30</v>
      </c>
      <c r="C8" s="267">
        <v>0</v>
      </c>
    </row>
    <row r="9" spans="1:6">
      <c r="A9" s="138">
        <v>4</v>
      </c>
      <c r="B9" s="74" t="s">
        <v>31</v>
      </c>
      <c r="C9" s="267">
        <v>1941106</v>
      </c>
    </row>
    <row r="10" spans="1:6">
      <c r="A10" s="138">
        <v>5</v>
      </c>
      <c r="B10" s="74" t="s">
        <v>32</v>
      </c>
      <c r="C10" s="267">
        <v>0</v>
      </c>
    </row>
    <row r="11" spans="1:6">
      <c r="A11" s="138">
        <v>6</v>
      </c>
      <c r="B11" s="81" t="s">
        <v>33</v>
      </c>
      <c r="C11" s="267">
        <v>48184460</v>
      </c>
    </row>
    <row r="12" spans="1:6" s="4" customFormat="1">
      <c r="A12" s="138">
        <v>7</v>
      </c>
      <c r="B12" s="83" t="s">
        <v>34</v>
      </c>
      <c r="C12" s="268">
        <f>SUM(C13:C27)</f>
        <v>6506289</v>
      </c>
    </row>
    <row r="13" spans="1:6" s="4" customFormat="1">
      <c r="A13" s="138">
        <v>8</v>
      </c>
      <c r="B13" s="82" t="s">
        <v>35</v>
      </c>
      <c r="C13" s="267">
        <v>1941106</v>
      </c>
    </row>
    <row r="14" spans="1:6" s="4" customFormat="1" ht="25.5">
      <c r="A14" s="138">
        <v>9</v>
      </c>
      <c r="B14" s="75" t="s">
        <v>36</v>
      </c>
      <c r="C14" s="267">
        <v>0</v>
      </c>
    </row>
    <row r="15" spans="1:6" s="4" customFormat="1">
      <c r="A15" s="138">
        <v>10</v>
      </c>
      <c r="B15" s="76" t="s">
        <v>37</v>
      </c>
      <c r="C15" s="267">
        <v>4565183</v>
      </c>
    </row>
    <row r="16" spans="1:6" s="4" customFormat="1">
      <c r="A16" s="138">
        <v>11</v>
      </c>
      <c r="B16" s="77" t="s">
        <v>38</v>
      </c>
      <c r="C16" s="267">
        <v>0</v>
      </c>
    </row>
    <row r="17" spans="1:3" s="4" customFormat="1">
      <c r="A17" s="138">
        <v>12</v>
      </c>
      <c r="B17" s="76" t="s">
        <v>39</v>
      </c>
      <c r="C17" s="267">
        <v>0</v>
      </c>
    </row>
    <row r="18" spans="1:3" s="4" customFormat="1">
      <c r="A18" s="138">
        <v>13</v>
      </c>
      <c r="B18" s="76" t="s">
        <v>40</v>
      </c>
      <c r="C18" s="267">
        <v>0</v>
      </c>
    </row>
    <row r="19" spans="1:3" s="4" customFormat="1">
      <c r="A19" s="138">
        <v>14</v>
      </c>
      <c r="B19" s="76" t="s">
        <v>41</v>
      </c>
      <c r="C19" s="267">
        <v>0</v>
      </c>
    </row>
    <row r="20" spans="1:3" s="4" customFormat="1" ht="25.5">
      <c r="A20" s="138">
        <v>15</v>
      </c>
      <c r="B20" s="76" t="s">
        <v>42</v>
      </c>
      <c r="C20" s="267">
        <v>0</v>
      </c>
    </row>
    <row r="21" spans="1:3" s="4" customFormat="1" ht="25.5">
      <c r="A21" s="138">
        <v>16</v>
      </c>
      <c r="B21" s="75" t="s">
        <v>43</v>
      </c>
      <c r="C21" s="267">
        <v>0</v>
      </c>
    </row>
    <row r="22" spans="1:3" s="4" customFormat="1">
      <c r="A22" s="138">
        <v>17</v>
      </c>
      <c r="B22" s="139" t="s">
        <v>44</v>
      </c>
      <c r="C22" s="267">
        <v>0</v>
      </c>
    </row>
    <row r="23" spans="1:3" s="4" customFormat="1" ht="25.5">
      <c r="A23" s="138">
        <v>18</v>
      </c>
      <c r="B23" s="75" t="s">
        <v>45</v>
      </c>
      <c r="C23" s="267">
        <v>0</v>
      </c>
    </row>
    <row r="24" spans="1:3" s="4" customFormat="1" ht="25.5">
      <c r="A24" s="138">
        <v>19</v>
      </c>
      <c r="B24" s="75" t="s">
        <v>46</v>
      </c>
      <c r="C24" s="267">
        <v>0</v>
      </c>
    </row>
    <row r="25" spans="1:3" s="4" customFormat="1" ht="25.5">
      <c r="A25" s="138">
        <v>20</v>
      </c>
      <c r="B25" s="78" t="s">
        <v>47</v>
      </c>
      <c r="C25" s="267">
        <v>0</v>
      </c>
    </row>
    <row r="26" spans="1:3" s="4" customFormat="1">
      <c r="A26" s="138">
        <v>21</v>
      </c>
      <c r="B26" s="78" t="s">
        <v>48</v>
      </c>
      <c r="C26" s="267">
        <v>0</v>
      </c>
    </row>
    <row r="27" spans="1:3" s="4" customFormat="1" ht="25.5">
      <c r="A27" s="138">
        <v>22</v>
      </c>
      <c r="B27" s="78" t="s">
        <v>49</v>
      </c>
      <c r="C27" s="267">
        <v>0</v>
      </c>
    </row>
    <row r="28" spans="1:3" s="4" customFormat="1">
      <c r="A28" s="138">
        <v>23</v>
      </c>
      <c r="B28" s="84" t="s">
        <v>23</v>
      </c>
      <c r="C28" s="268">
        <f>C6-C12</f>
        <v>119619277</v>
      </c>
    </row>
    <row r="29" spans="1:3" s="4" customFormat="1">
      <c r="A29" s="140"/>
      <c r="B29" s="79"/>
      <c r="C29" s="269"/>
    </row>
    <row r="30" spans="1:3" s="4" customFormat="1">
      <c r="A30" s="140">
        <v>24</v>
      </c>
      <c r="B30" s="84" t="s">
        <v>50</v>
      </c>
      <c r="C30" s="268">
        <f>C31+C34</f>
        <v>0</v>
      </c>
    </row>
    <row r="31" spans="1:3" s="4" customFormat="1">
      <c r="A31" s="140">
        <v>25</v>
      </c>
      <c r="B31" s="74" t="s">
        <v>51</v>
      </c>
      <c r="C31" s="270">
        <f>C32+C33</f>
        <v>0</v>
      </c>
    </row>
    <row r="32" spans="1:3" s="4" customFormat="1">
      <c r="A32" s="140">
        <v>26</v>
      </c>
      <c r="B32" s="181" t="s">
        <v>52</v>
      </c>
      <c r="C32" s="267">
        <v>0</v>
      </c>
    </row>
    <row r="33" spans="1:3" s="4" customFormat="1">
      <c r="A33" s="140">
        <v>27</v>
      </c>
      <c r="B33" s="181" t="s">
        <v>53</v>
      </c>
      <c r="C33" s="267">
        <v>0</v>
      </c>
    </row>
    <row r="34" spans="1:3" s="4" customFormat="1">
      <c r="A34" s="140">
        <v>28</v>
      </c>
      <c r="B34" s="74" t="s">
        <v>54</v>
      </c>
      <c r="C34" s="267">
        <v>0</v>
      </c>
    </row>
    <row r="35" spans="1:3" s="4" customFormat="1">
      <c r="A35" s="140">
        <v>29</v>
      </c>
      <c r="B35" s="84" t="s">
        <v>55</v>
      </c>
      <c r="C35" s="268">
        <f>SUM(C36:C40)</f>
        <v>0</v>
      </c>
    </row>
    <row r="36" spans="1:3" s="4" customFormat="1">
      <c r="A36" s="140">
        <v>30</v>
      </c>
      <c r="B36" s="75" t="s">
        <v>56</v>
      </c>
      <c r="C36" s="267">
        <v>0</v>
      </c>
    </row>
    <row r="37" spans="1:3" s="4" customFormat="1">
      <c r="A37" s="140">
        <v>31</v>
      </c>
      <c r="B37" s="76" t="s">
        <v>57</v>
      </c>
      <c r="C37" s="267">
        <v>0</v>
      </c>
    </row>
    <row r="38" spans="1:3" s="4" customFormat="1" ht="25.5">
      <c r="A38" s="140">
        <v>32</v>
      </c>
      <c r="B38" s="75" t="s">
        <v>58</v>
      </c>
      <c r="C38" s="267">
        <v>0</v>
      </c>
    </row>
    <row r="39" spans="1:3" s="4" customFormat="1" ht="25.5">
      <c r="A39" s="140">
        <v>33</v>
      </c>
      <c r="B39" s="75" t="s">
        <v>46</v>
      </c>
      <c r="C39" s="267">
        <v>0</v>
      </c>
    </row>
    <row r="40" spans="1:3" s="4" customFormat="1" ht="25.5">
      <c r="A40" s="140">
        <v>34</v>
      </c>
      <c r="B40" s="78" t="s">
        <v>59</v>
      </c>
      <c r="C40" s="267">
        <v>0</v>
      </c>
    </row>
    <row r="41" spans="1:3" s="4" customFormat="1">
      <c r="A41" s="140">
        <v>35</v>
      </c>
      <c r="B41" s="84" t="s">
        <v>24</v>
      </c>
      <c r="C41" s="268">
        <f>C30-C35</f>
        <v>0</v>
      </c>
    </row>
    <row r="42" spans="1:3" s="4" customFormat="1">
      <c r="A42" s="140"/>
      <c r="B42" s="79"/>
      <c r="C42" s="269"/>
    </row>
    <row r="43" spans="1:3" s="4" customFormat="1">
      <c r="A43" s="140">
        <v>36</v>
      </c>
      <c r="B43" s="85" t="s">
        <v>60</v>
      </c>
      <c r="C43" s="268">
        <f>SUM(C44:C46)</f>
        <v>38224909.920000002</v>
      </c>
    </row>
    <row r="44" spans="1:3" s="4" customFormat="1">
      <c r="A44" s="140">
        <v>37</v>
      </c>
      <c r="B44" s="74" t="s">
        <v>61</v>
      </c>
      <c r="C44" s="267">
        <v>28352000</v>
      </c>
    </row>
    <row r="45" spans="1:3" s="4" customFormat="1">
      <c r="A45" s="140">
        <v>38</v>
      </c>
      <c r="B45" s="74" t="s">
        <v>62</v>
      </c>
      <c r="C45" s="267">
        <v>0</v>
      </c>
    </row>
    <row r="46" spans="1:3" s="4" customFormat="1">
      <c r="A46" s="140">
        <v>39</v>
      </c>
      <c r="B46" s="74" t="s">
        <v>63</v>
      </c>
      <c r="C46" s="267">
        <v>9872909.9199999999</v>
      </c>
    </row>
    <row r="47" spans="1:3" s="4" customFormat="1">
      <c r="A47" s="140">
        <v>40</v>
      </c>
      <c r="B47" s="85" t="s">
        <v>64</v>
      </c>
      <c r="C47" s="268">
        <f>SUM(C48:C51)</f>
        <v>0</v>
      </c>
    </row>
    <row r="48" spans="1:3" s="4" customFormat="1">
      <c r="A48" s="140">
        <v>41</v>
      </c>
      <c r="B48" s="75" t="s">
        <v>65</v>
      </c>
      <c r="C48" s="267">
        <v>0</v>
      </c>
    </row>
    <row r="49" spans="1:3" s="4" customFormat="1">
      <c r="A49" s="140">
        <v>42</v>
      </c>
      <c r="B49" s="76" t="s">
        <v>66</v>
      </c>
      <c r="C49" s="267">
        <v>0</v>
      </c>
    </row>
    <row r="50" spans="1:3" s="4" customFormat="1" ht="25.5">
      <c r="A50" s="140">
        <v>43</v>
      </c>
      <c r="B50" s="75" t="s">
        <v>67</v>
      </c>
      <c r="C50" s="267">
        <v>0</v>
      </c>
    </row>
    <row r="51" spans="1:3" s="4" customFormat="1" ht="25.5">
      <c r="A51" s="140">
        <v>44</v>
      </c>
      <c r="B51" s="75" t="s">
        <v>46</v>
      </c>
      <c r="C51" s="267">
        <v>0</v>
      </c>
    </row>
    <row r="52" spans="1:3" s="4" customFormat="1" ht="15.75" thickBot="1">
      <c r="A52" s="141">
        <v>45</v>
      </c>
      <c r="B52" s="142" t="s">
        <v>25</v>
      </c>
      <c r="C52" s="271">
        <f>C43-C47</f>
        <v>38224909.920000002</v>
      </c>
    </row>
    <row r="55" spans="1:3">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7" sqref="C7:D21"/>
    </sheetView>
  </sheetViews>
  <sheetFormatPr defaultColWidth="9.28515625" defaultRowHeight="12.75"/>
  <cols>
    <col min="1" max="1" width="10.7109375" style="324" bestFit="1" customWidth="1"/>
    <col min="2" max="2" width="59" style="324" customWidth="1"/>
    <col min="3" max="3" width="16.7109375" style="324" bestFit="1" customWidth="1"/>
    <col min="4" max="4" width="22.28515625" style="324" customWidth="1"/>
    <col min="5" max="16384" width="9.28515625" style="324"/>
  </cols>
  <sheetData>
    <row r="1" spans="1:4" ht="15">
      <c r="A1" s="18" t="s">
        <v>188</v>
      </c>
      <c r="B1" s="17" t="str">
        <f>Info!C2</f>
        <v>სს "ხალიკ ბანკი საქართველო"</v>
      </c>
    </row>
    <row r="2" spans="1:4" s="22" customFormat="1" ht="15.75" customHeight="1">
      <c r="A2" s="22" t="s">
        <v>189</v>
      </c>
      <c r="B2" s="442">
        <f>'1. key ratios'!B2</f>
        <v>44834</v>
      </c>
    </row>
    <row r="3" spans="1:4" s="22" customFormat="1" ht="15.75" customHeight="1"/>
    <row r="4" spans="1:4" ht="13.5" thickBot="1">
      <c r="A4" s="325" t="s">
        <v>524</v>
      </c>
      <c r="B4" s="355" t="s">
        <v>525</v>
      </c>
    </row>
    <row r="5" spans="1:4" s="356" customFormat="1">
      <c r="A5" s="721" t="s">
        <v>526</v>
      </c>
      <c r="B5" s="722"/>
      <c r="C5" s="345" t="s">
        <v>527</v>
      </c>
      <c r="D5" s="346" t="s">
        <v>528</v>
      </c>
    </row>
    <row r="6" spans="1:4" s="357" customFormat="1">
      <c r="A6" s="347">
        <v>1</v>
      </c>
      <c r="B6" s="348" t="s">
        <v>529</v>
      </c>
      <c r="C6" s="348"/>
      <c r="D6" s="349"/>
    </row>
    <row r="7" spans="1:4" s="357" customFormat="1">
      <c r="A7" s="350" t="s">
        <v>530</v>
      </c>
      <c r="B7" s="351" t="s">
        <v>531</v>
      </c>
      <c r="C7" s="404">
        <v>4.4999999999999998E-2</v>
      </c>
      <c r="D7" s="695">
        <v>45182789.666039996</v>
      </c>
    </row>
    <row r="8" spans="1:4" s="357" customFormat="1">
      <c r="A8" s="350" t="s">
        <v>532</v>
      </c>
      <c r="B8" s="351" t="s">
        <v>533</v>
      </c>
      <c r="C8" s="404">
        <v>0.06</v>
      </c>
      <c r="D8" s="695">
        <v>60243719.554719992</v>
      </c>
    </row>
    <row r="9" spans="1:4" s="357" customFormat="1">
      <c r="A9" s="350" t="s">
        <v>534</v>
      </c>
      <c r="B9" s="351" t="s">
        <v>535</v>
      </c>
      <c r="C9" s="404">
        <v>0.08</v>
      </c>
      <c r="D9" s="695">
        <v>80324959.406293333</v>
      </c>
    </row>
    <row r="10" spans="1:4" s="357" customFormat="1">
      <c r="A10" s="347" t="s">
        <v>536</v>
      </c>
      <c r="B10" s="348" t="s">
        <v>537</v>
      </c>
      <c r="C10" s="405"/>
      <c r="D10" s="402"/>
    </row>
    <row r="11" spans="1:4" s="358" customFormat="1">
      <c r="A11" s="352" t="s">
        <v>538</v>
      </c>
      <c r="B11" s="353" t="s">
        <v>600</v>
      </c>
      <c r="C11" s="404">
        <v>0</v>
      </c>
      <c r="D11" s="695">
        <v>0</v>
      </c>
    </row>
    <row r="12" spans="1:4" s="358" customFormat="1">
      <c r="A12" s="352" t="s">
        <v>539</v>
      </c>
      <c r="B12" s="353" t="s">
        <v>540</v>
      </c>
      <c r="C12" s="404">
        <v>0</v>
      </c>
      <c r="D12" s="695">
        <v>0</v>
      </c>
    </row>
    <row r="13" spans="1:4" s="358" customFormat="1">
      <c r="A13" s="352" t="s">
        <v>541</v>
      </c>
      <c r="B13" s="353" t="s">
        <v>542</v>
      </c>
      <c r="C13" s="404">
        <v>0</v>
      </c>
      <c r="D13" s="695">
        <v>0</v>
      </c>
    </row>
    <row r="14" spans="1:4" s="357" customFormat="1">
      <c r="A14" s="347" t="s">
        <v>543</v>
      </c>
      <c r="B14" s="348" t="s">
        <v>598</v>
      </c>
      <c r="C14" s="407"/>
      <c r="D14" s="402"/>
    </row>
    <row r="15" spans="1:4" s="357" customFormat="1">
      <c r="A15" s="368" t="s">
        <v>546</v>
      </c>
      <c r="B15" s="353" t="s">
        <v>599</v>
      </c>
      <c r="C15" s="404">
        <v>2.1444783353771063E-2</v>
      </c>
      <c r="D15" s="695">
        <v>21531891.904605195</v>
      </c>
    </row>
    <row r="16" spans="1:4" s="357" customFormat="1">
      <c r="A16" s="368" t="s">
        <v>547</v>
      </c>
      <c r="B16" s="353" t="s">
        <v>549</v>
      </c>
      <c r="C16" s="404">
        <v>2.8618437146875557E-2</v>
      </c>
      <c r="D16" s="695">
        <v>28734685.026179202</v>
      </c>
    </row>
    <row r="17" spans="1:6" s="357" customFormat="1">
      <c r="A17" s="368" t="s">
        <v>548</v>
      </c>
      <c r="B17" s="353" t="s">
        <v>596</v>
      </c>
      <c r="C17" s="404">
        <v>4.5792944606232011E-2</v>
      </c>
      <c r="D17" s="695">
        <v>45978955.207377814</v>
      </c>
    </row>
    <row r="18" spans="1:6" s="356" customFormat="1">
      <c r="A18" s="723" t="s">
        <v>597</v>
      </c>
      <c r="B18" s="724"/>
      <c r="C18" s="408" t="s">
        <v>527</v>
      </c>
      <c r="D18" s="403" t="s">
        <v>528</v>
      </c>
    </row>
    <row r="19" spans="1:6" s="357" customFormat="1">
      <c r="A19" s="354">
        <v>4</v>
      </c>
      <c r="B19" s="353" t="s">
        <v>23</v>
      </c>
      <c r="C19" s="406">
        <f>C7+C11+C12+C13+C15</f>
        <v>6.6444783353771061E-2</v>
      </c>
      <c r="D19" s="646">
        <f>C19*'5. RWA'!$C$13</f>
        <v>66714681.570645191</v>
      </c>
    </row>
    <row r="20" spans="1:6" s="357" customFormat="1">
      <c r="A20" s="354">
        <v>5</v>
      </c>
      <c r="B20" s="353" t="s">
        <v>89</v>
      </c>
      <c r="C20" s="406">
        <f>C8+C11+C12+C13+C16</f>
        <v>8.8618437146875562E-2</v>
      </c>
      <c r="D20" s="646">
        <f>C20*'5. RWA'!$C$13</f>
        <v>88978404.580899194</v>
      </c>
    </row>
    <row r="21" spans="1:6" s="357" customFormat="1" ht="13.5" thickBot="1">
      <c r="A21" s="359" t="s">
        <v>544</v>
      </c>
      <c r="B21" s="360" t="s">
        <v>88</v>
      </c>
      <c r="C21" s="409">
        <f>C9+C11+C12+C13+C17</f>
        <v>0.12579294460623203</v>
      </c>
      <c r="D21" s="647">
        <f>C21*'5. RWA'!$C$13</f>
        <v>126303914.61367115</v>
      </c>
    </row>
    <row r="22" spans="1:6">
      <c r="F22" s="325"/>
    </row>
    <row r="23" spans="1:6" ht="63.75">
      <c r="B23" s="24"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27" activePane="bottomRight" state="frozen"/>
      <selection pane="topRight" activeCell="B1" sqref="B1"/>
      <selection pane="bottomLeft" activeCell="A5" sqref="A5"/>
      <selection pane="bottomRight" activeCell="C6" sqref="C6:C45"/>
    </sheetView>
  </sheetViews>
  <sheetFormatPr defaultRowHeight="15.75"/>
  <cols>
    <col min="1" max="1" width="10.7109375" style="70" customWidth="1"/>
    <col min="2" max="2" width="91.7109375" style="70" customWidth="1"/>
    <col min="3" max="3" width="53.28515625" style="70" customWidth="1"/>
    <col min="4" max="4" width="32.28515625" style="70" customWidth="1"/>
    <col min="5" max="5" width="9.42578125" customWidth="1"/>
  </cols>
  <sheetData>
    <row r="1" spans="1:6">
      <c r="A1" s="18" t="s">
        <v>188</v>
      </c>
      <c r="B1" s="20" t="str">
        <f>Info!C2</f>
        <v>სს "ხალიკ ბანკი საქართველო"</v>
      </c>
      <c r="E1" s="2"/>
      <c r="F1" s="2"/>
    </row>
    <row r="2" spans="1:6" s="22" customFormat="1" ht="15.75" customHeight="1">
      <c r="A2" s="22" t="s">
        <v>189</v>
      </c>
      <c r="B2" s="442">
        <f>'1. key ratios'!B2</f>
        <v>44834</v>
      </c>
    </row>
    <row r="3" spans="1:6" s="22" customFormat="1" ht="15.75" customHeight="1">
      <c r="A3" s="27"/>
    </row>
    <row r="4" spans="1:6" s="22" customFormat="1" ht="15.75" customHeight="1" thickBot="1">
      <c r="A4" s="22" t="s">
        <v>413</v>
      </c>
      <c r="B4" s="205" t="s">
        <v>268</v>
      </c>
      <c r="D4" s="207" t="s">
        <v>93</v>
      </c>
    </row>
    <row r="5" spans="1:6" ht="38.25">
      <c r="A5" s="154" t="s">
        <v>26</v>
      </c>
      <c r="B5" s="155" t="s">
        <v>231</v>
      </c>
      <c r="C5" s="156" t="s">
        <v>236</v>
      </c>
      <c r="D5" s="206" t="s">
        <v>269</v>
      </c>
    </row>
    <row r="6" spans="1:6">
      <c r="A6" s="143">
        <v>1</v>
      </c>
      <c r="B6" s="86" t="s">
        <v>154</v>
      </c>
      <c r="C6" s="272">
        <v>13893358</v>
      </c>
      <c r="D6" s="144"/>
      <c r="E6" s="8"/>
    </row>
    <row r="7" spans="1:6">
      <c r="A7" s="143">
        <v>2</v>
      </c>
      <c r="B7" s="87" t="s">
        <v>155</v>
      </c>
      <c r="C7" s="272">
        <v>248634404</v>
      </c>
      <c r="D7" s="145"/>
      <c r="E7" s="8"/>
    </row>
    <row r="8" spans="1:6">
      <c r="A8" s="143">
        <v>3</v>
      </c>
      <c r="B8" s="87" t="s">
        <v>156</v>
      </c>
      <c r="C8" s="272">
        <v>45030394</v>
      </c>
      <c r="D8" s="145"/>
      <c r="E8" s="8"/>
    </row>
    <row r="9" spans="1:6">
      <c r="A9" s="143">
        <v>4</v>
      </c>
      <c r="B9" s="87" t="s">
        <v>185</v>
      </c>
      <c r="C9" s="272">
        <v>0</v>
      </c>
      <c r="D9" s="145"/>
      <c r="E9" s="8"/>
    </row>
    <row r="10" spans="1:6">
      <c r="A10" s="143">
        <v>5</v>
      </c>
      <c r="B10" s="87" t="s">
        <v>157</v>
      </c>
      <c r="C10" s="272">
        <v>16609443</v>
      </c>
      <c r="D10" s="145"/>
      <c r="E10" s="8"/>
    </row>
    <row r="11" spans="1:6">
      <c r="A11" s="143">
        <v>6.1</v>
      </c>
      <c r="B11" s="87" t="s">
        <v>158</v>
      </c>
      <c r="C11" s="272">
        <v>642962318</v>
      </c>
      <c r="D11" s="146"/>
      <c r="E11" s="9"/>
    </row>
    <row r="12" spans="1:6">
      <c r="A12" s="143">
        <v>6.2</v>
      </c>
      <c r="B12" s="88" t="s">
        <v>159</v>
      </c>
      <c r="C12" s="272">
        <v>-39900326</v>
      </c>
      <c r="D12" s="146"/>
      <c r="E12" s="9"/>
    </row>
    <row r="13" spans="1:6">
      <c r="A13" s="143" t="s">
        <v>485</v>
      </c>
      <c r="B13" s="89" t="s">
        <v>486</v>
      </c>
      <c r="C13" s="272">
        <v>9713038.1600000057</v>
      </c>
      <c r="D13" s="146"/>
      <c r="E13" s="9"/>
    </row>
    <row r="14" spans="1:6">
      <c r="A14" s="143" t="s">
        <v>620</v>
      </c>
      <c r="B14" s="89" t="s">
        <v>609</v>
      </c>
      <c r="C14" s="272">
        <v>0</v>
      </c>
      <c r="D14" s="146"/>
      <c r="E14" s="9"/>
    </row>
    <row r="15" spans="1:6">
      <c r="A15" s="143">
        <v>6</v>
      </c>
      <c r="B15" s="87" t="s">
        <v>160</v>
      </c>
      <c r="C15" s="275">
        <f>SUM(C11:C12)</f>
        <v>603061992</v>
      </c>
      <c r="D15" s="146"/>
      <c r="E15" s="8"/>
    </row>
    <row r="16" spans="1:6">
      <c r="A16" s="143">
        <v>7</v>
      </c>
      <c r="B16" s="87" t="s">
        <v>161</v>
      </c>
      <c r="C16" s="272">
        <v>5977210</v>
      </c>
      <c r="D16" s="145"/>
      <c r="E16" s="8"/>
    </row>
    <row r="17" spans="1:5">
      <c r="A17" s="143">
        <v>8</v>
      </c>
      <c r="B17" s="87" t="s">
        <v>162</v>
      </c>
      <c r="C17" s="272">
        <v>9369369.4399999995</v>
      </c>
      <c r="D17" s="145"/>
      <c r="E17" s="8"/>
    </row>
    <row r="18" spans="1:5">
      <c r="A18" s="143">
        <v>9</v>
      </c>
      <c r="B18" s="87" t="s">
        <v>163</v>
      </c>
      <c r="C18" s="272">
        <v>54000</v>
      </c>
      <c r="D18" s="145"/>
      <c r="E18" s="8"/>
    </row>
    <row r="19" spans="1:5">
      <c r="A19" s="143">
        <v>9.1</v>
      </c>
      <c r="B19" s="89" t="s">
        <v>245</v>
      </c>
      <c r="C19" s="272">
        <v>0</v>
      </c>
      <c r="D19" s="145"/>
      <c r="E19" s="8"/>
    </row>
    <row r="20" spans="1:5">
      <c r="A20" s="143">
        <v>9.1999999999999993</v>
      </c>
      <c r="B20" s="89" t="s">
        <v>235</v>
      </c>
      <c r="C20" s="272">
        <v>0</v>
      </c>
      <c r="D20" s="145"/>
      <c r="E20" s="8"/>
    </row>
    <row r="21" spans="1:5">
      <c r="A21" s="143">
        <v>9.3000000000000007</v>
      </c>
      <c r="B21" s="89" t="s">
        <v>234</v>
      </c>
      <c r="C21" s="272">
        <v>0</v>
      </c>
      <c r="D21" s="145"/>
      <c r="E21" s="8"/>
    </row>
    <row r="22" spans="1:5">
      <c r="A22" s="143">
        <v>10</v>
      </c>
      <c r="B22" s="87" t="s">
        <v>164</v>
      </c>
      <c r="C22" s="272">
        <v>20654282</v>
      </c>
      <c r="D22" s="145"/>
      <c r="E22" s="8"/>
    </row>
    <row r="23" spans="1:5">
      <c r="A23" s="143">
        <v>10.1</v>
      </c>
      <c r="B23" s="89" t="s">
        <v>233</v>
      </c>
      <c r="C23" s="272">
        <v>4565183</v>
      </c>
      <c r="D23" s="237" t="s">
        <v>439</v>
      </c>
      <c r="E23" s="8"/>
    </row>
    <row r="24" spans="1:5">
      <c r="A24" s="143">
        <v>11</v>
      </c>
      <c r="B24" s="90" t="s">
        <v>165</v>
      </c>
      <c r="C24" s="272">
        <v>50269774.640000053</v>
      </c>
      <c r="D24" s="147"/>
      <c r="E24" s="8"/>
    </row>
    <row r="25" spans="1:5">
      <c r="A25" s="143">
        <v>12</v>
      </c>
      <c r="B25" s="92" t="s">
        <v>166</v>
      </c>
      <c r="C25" s="273">
        <f>SUM(C6:C10,C15:C18,C22,C24)</f>
        <v>1013554227.0800002</v>
      </c>
      <c r="D25" s="148"/>
      <c r="E25" s="7"/>
    </row>
    <row r="26" spans="1:5">
      <c r="A26" s="143">
        <v>13</v>
      </c>
      <c r="B26" s="87" t="s">
        <v>167</v>
      </c>
      <c r="C26" s="272">
        <v>146073075</v>
      </c>
      <c r="D26" s="149"/>
      <c r="E26" s="8"/>
    </row>
    <row r="27" spans="1:5">
      <c r="A27" s="143">
        <v>14</v>
      </c>
      <c r="B27" s="87" t="s">
        <v>168</v>
      </c>
      <c r="C27" s="272">
        <v>272433018.81999999</v>
      </c>
      <c r="D27" s="145"/>
      <c r="E27" s="8"/>
    </row>
    <row r="28" spans="1:5">
      <c r="A28" s="143">
        <v>15</v>
      </c>
      <c r="B28" s="87" t="s">
        <v>169</v>
      </c>
      <c r="C28" s="272">
        <v>15131093.500000004</v>
      </c>
      <c r="D28" s="145"/>
      <c r="E28" s="8"/>
    </row>
    <row r="29" spans="1:5">
      <c r="A29" s="143">
        <v>16</v>
      </c>
      <c r="B29" s="87" t="s">
        <v>170</v>
      </c>
      <c r="C29" s="272">
        <v>110727082</v>
      </c>
      <c r="D29" s="145"/>
      <c r="E29" s="8"/>
    </row>
    <row r="30" spans="1:5">
      <c r="A30" s="143">
        <v>17</v>
      </c>
      <c r="B30" s="87" t="s">
        <v>171</v>
      </c>
      <c r="C30" s="272">
        <v>12170174</v>
      </c>
      <c r="D30" s="145"/>
      <c r="E30" s="8"/>
    </row>
    <row r="31" spans="1:5">
      <c r="A31" s="143">
        <v>18</v>
      </c>
      <c r="B31" s="87" t="s">
        <v>172</v>
      </c>
      <c r="C31" s="272">
        <v>271439240</v>
      </c>
      <c r="D31" s="145"/>
      <c r="E31" s="8"/>
    </row>
    <row r="32" spans="1:5">
      <c r="A32" s="143">
        <v>19</v>
      </c>
      <c r="B32" s="87" t="s">
        <v>173</v>
      </c>
      <c r="C32" s="272">
        <v>12569988</v>
      </c>
      <c r="D32" s="145"/>
      <c r="E32" s="8"/>
    </row>
    <row r="33" spans="1:5">
      <c r="A33" s="143">
        <v>20</v>
      </c>
      <c r="B33" s="87" t="s">
        <v>95</v>
      </c>
      <c r="C33" s="272">
        <v>18532989.759999998</v>
      </c>
      <c r="D33" s="145"/>
      <c r="E33" s="8"/>
    </row>
    <row r="34" spans="1:5">
      <c r="A34" s="605">
        <v>20.100000000000001</v>
      </c>
      <c r="B34" s="91" t="s">
        <v>961</v>
      </c>
      <c r="C34" s="272">
        <v>0</v>
      </c>
      <c r="D34" s="147"/>
      <c r="E34" s="8"/>
    </row>
    <row r="35" spans="1:5">
      <c r="A35" s="143">
        <v>21</v>
      </c>
      <c r="B35" s="90" t="s">
        <v>174</v>
      </c>
      <c r="C35" s="272">
        <v>28352000</v>
      </c>
      <c r="D35" s="147"/>
      <c r="E35" s="8"/>
    </row>
    <row r="36" spans="1:5">
      <c r="A36" s="143">
        <v>21.1</v>
      </c>
      <c r="B36" s="91" t="s">
        <v>959</v>
      </c>
      <c r="C36" s="272">
        <v>28352000</v>
      </c>
      <c r="D36" s="150"/>
      <c r="E36" s="8"/>
    </row>
    <row r="37" spans="1:5">
      <c r="A37" s="143">
        <v>22</v>
      </c>
      <c r="B37" s="92" t="s">
        <v>175</v>
      </c>
      <c r="C37" s="273">
        <f>SUM(C26:C35)</f>
        <v>887428661.07999992</v>
      </c>
      <c r="D37" s="148"/>
      <c r="E37" s="7"/>
    </row>
    <row r="38" spans="1:5">
      <c r="A38" s="143">
        <v>23</v>
      </c>
      <c r="B38" s="90" t="s">
        <v>176</v>
      </c>
      <c r="C38" s="272">
        <v>76000000</v>
      </c>
      <c r="D38" s="145"/>
      <c r="E38" s="8"/>
    </row>
    <row r="39" spans="1:5">
      <c r="A39" s="143">
        <v>24</v>
      </c>
      <c r="B39" s="90" t="s">
        <v>177</v>
      </c>
      <c r="C39" s="272">
        <v>0</v>
      </c>
      <c r="D39" s="145"/>
      <c r="E39" s="8"/>
    </row>
    <row r="40" spans="1:5">
      <c r="A40" s="143">
        <v>25</v>
      </c>
      <c r="B40" s="90" t="s">
        <v>232</v>
      </c>
      <c r="C40" s="272">
        <v>0</v>
      </c>
      <c r="D40" s="145"/>
      <c r="E40" s="8"/>
    </row>
    <row r="41" spans="1:5">
      <c r="A41" s="143">
        <v>26</v>
      </c>
      <c r="B41" s="90" t="s">
        <v>179</v>
      </c>
      <c r="C41" s="272">
        <v>0</v>
      </c>
      <c r="D41" s="145"/>
      <c r="E41" s="8"/>
    </row>
    <row r="42" spans="1:5">
      <c r="A42" s="143">
        <v>27</v>
      </c>
      <c r="B42" s="90" t="s">
        <v>180</v>
      </c>
      <c r="C42" s="272">
        <v>0</v>
      </c>
      <c r="D42" s="145"/>
      <c r="E42" s="8"/>
    </row>
    <row r="43" spans="1:5">
      <c r="A43" s="143">
        <v>28</v>
      </c>
      <c r="B43" s="90" t="s">
        <v>181</v>
      </c>
      <c r="C43" s="272">
        <v>48184460</v>
      </c>
      <c r="D43" s="145"/>
      <c r="E43" s="8"/>
    </row>
    <row r="44" spans="1:5">
      <c r="A44" s="143">
        <v>29</v>
      </c>
      <c r="B44" s="90" t="s">
        <v>35</v>
      </c>
      <c r="C44" s="272">
        <v>1941106</v>
      </c>
      <c r="D44" s="145"/>
      <c r="E44" s="8"/>
    </row>
    <row r="45" spans="1:5" ht="16.5" thickBot="1">
      <c r="A45" s="151">
        <v>30</v>
      </c>
      <c r="B45" s="152" t="s">
        <v>182</v>
      </c>
      <c r="C45" s="274">
        <f>SUM(C38:C44)</f>
        <v>126125566</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P22" sqref="P22"/>
    </sheetView>
  </sheetViews>
  <sheetFormatPr defaultColWidth="9.28515625" defaultRowHeight="12.75"/>
  <cols>
    <col min="1" max="1" width="10.5703125" style="2" bestFit="1" customWidth="1"/>
    <col min="2" max="2" width="95" style="2" customWidth="1"/>
    <col min="3" max="3" width="10.28515625" style="2" bestFit="1" customWidth="1"/>
    <col min="4" max="4" width="13.28515625" style="2" bestFit="1" customWidth="1"/>
    <col min="5" max="5" width="10.5703125" style="2" customWidth="1"/>
    <col min="6" max="6" width="13.28515625" style="2" bestFit="1" customWidth="1"/>
    <col min="7" max="7" width="9.42578125" style="2" bestFit="1" customWidth="1"/>
    <col min="8" max="8" width="13.28515625" style="2" bestFit="1" customWidth="1"/>
    <col min="9" max="9" width="11.7109375" style="2" customWidth="1"/>
    <col min="10" max="10" width="13.28515625" style="2" bestFit="1" customWidth="1"/>
    <col min="11" max="11" width="9.42578125" style="2" bestFit="1" customWidth="1"/>
    <col min="12" max="12" width="13.28515625" style="2" bestFit="1" customWidth="1"/>
    <col min="13" max="13" width="11.5703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28515625" style="13"/>
  </cols>
  <sheetData>
    <row r="1" spans="1:19">
      <c r="A1" s="2" t="s">
        <v>188</v>
      </c>
      <c r="B1" s="324" t="str">
        <f>Info!C2</f>
        <v>სს "ხალიკ ბანკი საქართველო"</v>
      </c>
    </row>
    <row r="2" spans="1:19">
      <c r="A2" s="2" t="s">
        <v>189</v>
      </c>
      <c r="B2" s="442">
        <f>'1. key ratios'!B2</f>
        <v>44834</v>
      </c>
    </row>
    <row r="4" spans="1:19" ht="39" thickBot="1">
      <c r="A4" s="69" t="s">
        <v>414</v>
      </c>
      <c r="B4" s="295" t="s">
        <v>456</v>
      </c>
    </row>
    <row r="5" spans="1:19">
      <c r="A5" s="132"/>
      <c r="B5" s="134"/>
      <c r="C5" s="118" t="s">
        <v>0</v>
      </c>
      <c r="D5" s="118" t="s">
        <v>1</v>
      </c>
      <c r="E5" s="118" t="s">
        <v>2</v>
      </c>
      <c r="F5" s="118" t="s">
        <v>3</v>
      </c>
      <c r="G5" s="118" t="s">
        <v>4</v>
      </c>
      <c r="H5" s="118" t="s">
        <v>5</v>
      </c>
      <c r="I5" s="118" t="s">
        <v>237</v>
      </c>
      <c r="J5" s="118" t="s">
        <v>238</v>
      </c>
      <c r="K5" s="118" t="s">
        <v>239</v>
      </c>
      <c r="L5" s="118" t="s">
        <v>240</v>
      </c>
      <c r="M5" s="118" t="s">
        <v>241</v>
      </c>
      <c r="N5" s="118" t="s">
        <v>242</v>
      </c>
      <c r="O5" s="118" t="s">
        <v>443</v>
      </c>
      <c r="P5" s="118" t="s">
        <v>444</v>
      </c>
      <c r="Q5" s="118" t="s">
        <v>445</v>
      </c>
      <c r="R5" s="290" t="s">
        <v>446</v>
      </c>
      <c r="S5" s="119" t="s">
        <v>447</v>
      </c>
    </row>
    <row r="6" spans="1:19" ht="46.5" customHeight="1">
      <c r="A6" s="158"/>
      <c r="B6" s="729" t="s">
        <v>448</v>
      </c>
      <c r="C6" s="727">
        <v>0</v>
      </c>
      <c r="D6" s="728"/>
      <c r="E6" s="727">
        <v>0.2</v>
      </c>
      <c r="F6" s="728"/>
      <c r="G6" s="727">
        <v>0.35</v>
      </c>
      <c r="H6" s="728"/>
      <c r="I6" s="727">
        <v>0.5</v>
      </c>
      <c r="J6" s="728"/>
      <c r="K6" s="727">
        <v>0.75</v>
      </c>
      <c r="L6" s="728"/>
      <c r="M6" s="727">
        <v>1</v>
      </c>
      <c r="N6" s="728"/>
      <c r="O6" s="727">
        <v>1.5</v>
      </c>
      <c r="P6" s="728"/>
      <c r="Q6" s="727">
        <v>2.5</v>
      </c>
      <c r="R6" s="728"/>
      <c r="S6" s="725" t="s">
        <v>250</v>
      </c>
    </row>
    <row r="7" spans="1:19">
      <c r="A7" s="158"/>
      <c r="B7" s="730"/>
      <c r="C7" s="294" t="s">
        <v>441</v>
      </c>
      <c r="D7" s="294" t="s">
        <v>442</v>
      </c>
      <c r="E7" s="294" t="s">
        <v>441</v>
      </c>
      <c r="F7" s="294" t="s">
        <v>442</v>
      </c>
      <c r="G7" s="294" t="s">
        <v>441</v>
      </c>
      <c r="H7" s="294" t="s">
        <v>442</v>
      </c>
      <c r="I7" s="294" t="s">
        <v>441</v>
      </c>
      <c r="J7" s="294" t="s">
        <v>442</v>
      </c>
      <c r="K7" s="294" t="s">
        <v>441</v>
      </c>
      <c r="L7" s="294" t="s">
        <v>442</v>
      </c>
      <c r="M7" s="294" t="s">
        <v>441</v>
      </c>
      <c r="N7" s="294" t="s">
        <v>442</v>
      </c>
      <c r="O7" s="294" t="s">
        <v>441</v>
      </c>
      <c r="P7" s="294" t="s">
        <v>442</v>
      </c>
      <c r="Q7" s="294" t="s">
        <v>441</v>
      </c>
      <c r="R7" s="294" t="s">
        <v>442</v>
      </c>
      <c r="S7" s="726"/>
    </row>
    <row r="8" spans="1:19" s="162" customFormat="1">
      <c r="A8" s="122">
        <v>1</v>
      </c>
      <c r="B8" s="180" t="s">
        <v>216</v>
      </c>
      <c r="C8" s="276">
        <v>27433583</v>
      </c>
      <c r="D8" s="276">
        <v>0</v>
      </c>
      <c r="E8" s="276">
        <v>0</v>
      </c>
      <c r="F8" s="276">
        <v>0</v>
      </c>
      <c r="G8" s="276">
        <v>0</v>
      </c>
      <c r="H8" s="276">
        <v>0</v>
      </c>
      <c r="I8" s="276">
        <v>0</v>
      </c>
      <c r="J8" s="276">
        <v>0</v>
      </c>
      <c r="K8" s="276">
        <v>0</v>
      </c>
      <c r="L8" s="276">
        <v>0</v>
      </c>
      <c r="M8" s="276">
        <v>237810264</v>
      </c>
      <c r="N8" s="276">
        <v>0</v>
      </c>
      <c r="O8" s="276">
        <v>0</v>
      </c>
      <c r="P8" s="276">
        <v>0</v>
      </c>
      <c r="Q8" s="276">
        <v>0</v>
      </c>
      <c r="R8" s="276">
        <v>0</v>
      </c>
      <c r="S8" s="300">
        <f>$C$6*SUM(C8:D8)+$E$6*SUM(E8:F8)+$G$6*SUM(G8:H8)+$I$6*SUM(I8:J8)+$K$6*SUM(K8:L8)+$M$6*SUM(M8:N8)+$O$6*SUM(O8:P8)+$Q$6*SUM(Q8:R8)</f>
        <v>237810264</v>
      </c>
    </row>
    <row r="9" spans="1:19" s="162" customFormat="1">
      <c r="A9" s="122">
        <v>2</v>
      </c>
      <c r="B9" s="180" t="s">
        <v>217</v>
      </c>
      <c r="C9" s="276">
        <v>0</v>
      </c>
      <c r="D9" s="276">
        <v>0</v>
      </c>
      <c r="E9" s="276">
        <v>0</v>
      </c>
      <c r="F9" s="276">
        <v>0</v>
      </c>
      <c r="G9" s="276">
        <v>0</v>
      </c>
      <c r="H9" s="276">
        <v>0</v>
      </c>
      <c r="I9" s="276">
        <v>0</v>
      </c>
      <c r="J9" s="276">
        <v>0</v>
      </c>
      <c r="K9" s="276">
        <v>0</v>
      </c>
      <c r="L9" s="276">
        <v>0</v>
      </c>
      <c r="M9" s="276">
        <v>0</v>
      </c>
      <c r="N9" s="276">
        <v>0</v>
      </c>
      <c r="O9" s="276">
        <v>0</v>
      </c>
      <c r="P9" s="276">
        <v>0</v>
      </c>
      <c r="Q9" s="276">
        <v>0</v>
      </c>
      <c r="R9" s="276">
        <v>0</v>
      </c>
      <c r="S9" s="300">
        <f t="shared" ref="S9:S21" si="0">$C$6*SUM(C9:D9)+$E$6*SUM(E9:F9)+$G$6*SUM(G9:H9)+$I$6*SUM(I9:J9)+$K$6*SUM(K9:L9)+$M$6*SUM(M9:N9)+$O$6*SUM(O9:P9)+$Q$6*SUM(Q9:R9)</f>
        <v>0</v>
      </c>
    </row>
    <row r="10" spans="1:19" s="162" customFormat="1">
      <c r="A10" s="122">
        <v>3</v>
      </c>
      <c r="B10" s="180" t="s">
        <v>218</v>
      </c>
      <c r="C10" s="276">
        <v>0</v>
      </c>
      <c r="D10" s="276">
        <v>0</v>
      </c>
      <c r="E10" s="276">
        <v>0</v>
      </c>
      <c r="F10" s="276">
        <v>0</v>
      </c>
      <c r="G10" s="276">
        <v>0</v>
      </c>
      <c r="H10" s="276">
        <v>0</v>
      </c>
      <c r="I10" s="276">
        <v>0</v>
      </c>
      <c r="J10" s="276">
        <v>0</v>
      </c>
      <c r="K10" s="276">
        <v>0</v>
      </c>
      <c r="L10" s="276">
        <v>0</v>
      </c>
      <c r="M10" s="276">
        <v>0</v>
      </c>
      <c r="N10" s="276">
        <v>0</v>
      </c>
      <c r="O10" s="276">
        <v>0</v>
      </c>
      <c r="P10" s="276">
        <v>0</v>
      </c>
      <c r="Q10" s="276">
        <v>0</v>
      </c>
      <c r="R10" s="276">
        <v>0</v>
      </c>
      <c r="S10" s="300">
        <f t="shared" si="0"/>
        <v>0</v>
      </c>
    </row>
    <row r="11" spans="1:19" s="162" customFormat="1">
      <c r="A11" s="122">
        <v>4</v>
      </c>
      <c r="B11" s="180" t="s">
        <v>219</v>
      </c>
      <c r="C11" s="276">
        <v>0</v>
      </c>
      <c r="D11" s="276">
        <v>0</v>
      </c>
      <c r="E11" s="276">
        <v>0</v>
      </c>
      <c r="F11" s="276">
        <v>0</v>
      </c>
      <c r="G11" s="276">
        <v>0</v>
      </c>
      <c r="H11" s="276">
        <v>0</v>
      </c>
      <c r="I11" s="276">
        <v>0</v>
      </c>
      <c r="J11" s="276">
        <v>0</v>
      </c>
      <c r="K11" s="276">
        <v>0</v>
      </c>
      <c r="L11" s="276">
        <v>0</v>
      </c>
      <c r="M11" s="276">
        <v>0</v>
      </c>
      <c r="N11" s="276">
        <v>0</v>
      </c>
      <c r="O11" s="276">
        <v>0</v>
      </c>
      <c r="P11" s="276">
        <v>0</v>
      </c>
      <c r="Q11" s="276">
        <v>0</v>
      </c>
      <c r="R11" s="276">
        <v>0</v>
      </c>
      <c r="S11" s="300">
        <f t="shared" si="0"/>
        <v>0</v>
      </c>
    </row>
    <row r="12" spans="1:19" s="162" customFormat="1">
      <c r="A12" s="122">
        <v>5</v>
      </c>
      <c r="B12" s="180" t="s">
        <v>220</v>
      </c>
      <c r="C12" s="276">
        <v>0</v>
      </c>
      <c r="D12" s="276">
        <v>0</v>
      </c>
      <c r="E12" s="276">
        <v>0</v>
      </c>
      <c r="F12" s="276">
        <v>0</v>
      </c>
      <c r="G12" s="276">
        <v>0</v>
      </c>
      <c r="H12" s="276">
        <v>0</v>
      </c>
      <c r="I12" s="276">
        <v>0</v>
      </c>
      <c r="J12" s="276">
        <v>0</v>
      </c>
      <c r="K12" s="276">
        <v>0</v>
      </c>
      <c r="L12" s="276">
        <v>0</v>
      </c>
      <c r="M12" s="276">
        <v>0</v>
      </c>
      <c r="N12" s="276">
        <v>0</v>
      </c>
      <c r="O12" s="276">
        <v>0</v>
      </c>
      <c r="P12" s="276">
        <v>0</v>
      </c>
      <c r="Q12" s="276">
        <v>0</v>
      </c>
      <c r="R12" s="276">
        <v>0</v>
      </c>
      <c r="S12" s="300">
        <f t="shared" si="0"/>
        <v>0</v>
      </c>
    </row>
    <row r="13" spans="1:19" s="162" customFormat="1">
      <c r="A13" s="122">
        <v>6</v>
      </c>
      <c r="B13" s="180" t="s">
        <v>221</v>
      </c>
      <c r="C13" s="276">
        <v>0</v>
      </c>
      <c r="D13" s="276">
        <v>0</v>
      </c>
      <c r="E13" s="276">
        <v>32095477</v>
      </c>
      <c r="F13" s="276">
        <v>0</v>
      </c>
      <c r="G13" s="276">
        <v>0</v>
      </c>
      <c r="H13" s="276">
        <v>0</v>
      </c>
      <c r="I13" s="276">
        <v>12903868.02</v>
      </c>
      <c r="J13" s="276">
        <v>0</v>
      </c>
      <c r="K13" s="276">
        <v>0</v>
      </c>
      <c r="L13" s="276">
        <v>0</v>
      </c>
      <c r="M13" s="276">
        <v>31048.98</v>
      </c>
      <c r="N13" s="276">
        <v>0</v>
      </c>
      <c r="O13" s="276">
        <v>0</v>
      </c>
      <c r="P13" s="276">
        <v>0</v>
      </c>
      <c r="Q13" s="276">
        <v>0</v>
      </c>
      <c r="R13" s="276">
        <v>0</v>
      </c>
      <c r="S13" s="300">
        <f t="shared" si="0"/>
        <v>12902078.390000001</v>
      </c>
    </row>
    <row r="14" spans="1:19" s="162" customFormat="1">
      <c r="A14" s="122">
        <v>7</v>
      </c>
      <c r="B14" s="180" t="s">
        <v>73</v>
      </c>
      <c r="C14" s="276">
        <v>0</v>
      </c>
      <c r="D14" s="276">
        <v>0</v>
      </c>
      <c r="E14" s="276">
        <v>0</v>
      </c>
      <c r="F14" s="276">
        <v>0</v>
      </c>
      <c r="G14" s="276">
        <v>0</v>
      </c>
      <c r="H14" s="276">
        <v>0</v>
      </c>
      <c r="I14" s="276">
        <v>0</v>
      </c>
      <c r="J14" s="276">
        <v>0</v>
      </c>
      <c r="K14" s="276">
        <v>0</v>
      </c>
      <c r="L14" s="276">
        <v>0</v>
      </c>
      <c r="M14" s="276">
        <v>424837478.56999969</v>
      </c>
      <c r="N14" s="276">
        <v>11707568.226</v>
      </c>
      <c r="O14" s="276">
        <v>0</v>
      </c>
      <c r="P14" s="276">
        <v>0</v>
      </c>
      <c r="Q14" s="276">
        <v>0</v>
      </c>
      <c r="R14" s="276">
        <v>0</v>
      </c>
      <c r="S14" s="300">
        <f t="shared" si="0"/>
        <v>436545046.79599971</v>
      </c>
    </row>
    <row r="15" spans="1:19" s="162" customFormat="1">
      <c r="A15" s="122">
        <v>8</v>
      </c>
      <c r="B15" s="180" t="s">
        <v>74</v>
      </c>
      <c r="C15" s="276">
        <v>0</v>
      </c>
      <c r="D15" s="276">
        <v>0</v>
      </c>
      <c r="E15" s="276">
        <v>0</v>
      </c>
      <c r="F15" s="276">
        <v>0</v>
      </c>
      <c r="G15" s="276">
        <v>0</v>
      </c>
      <c r="H15" s="276">
        <v>0</v>
      </c>
      <c r="I15" s="276">
        <v>0</v>
      </c>
      <c r="J15" s="276">
        <v>0</v>
      </c>
      <c r="K15" s="276">
        <v>0</v>
      </c>
      <c r="L15" s="276">
        <v>0</v>
      </c>
      <c r="M15" s="276">
        <v>0</v>
      </c>
      <c r="N15" s="276">
        <v>0</v>
      </c>
      <c r="O15" s="276">
        <v>0</v>
      </c>
      <c r="P15" s="276">
        <v>0</v>
      </c>
      <c r="Q15" s="276">
        <v>0</v>
      </c>
      <c r="R15" s="276">
        <v>0</v>
      </c>
      <c r="S15" s="300">
        <f t="shared" si="0"/>
        <v>0</v>
      </c>
    </row>
    <row r="16" spans="1:19" s="162" customFormat="1">
      <c r="A16" s="122">
        <v>9</v>
      </c>
      <c r="B16" s="180" t="s">
        <v>75</v>
      </c>
      <c r="C16" s="276">
        <v>0</v>
      </c>
      <c r="D16" s="276">
        <v>0</v>
      </c>
      <c r="E16" s="276">
        <v>0</v>
      </c>
      <c r="F16" s="276">
        <v>0</v>
      </c>
      <c r="G16" s="276">
        <v>0</v>
      </c>
      <c r="H16" s="276">
        <v>0</v>
      </c>
      <c r="I16" s="276">
        <v>0</v>
      </c>
      <c r="J16" s="276">
        <v>0</v>
      </c>
      <c r="K16" s="276">
        <v>0</v>
      </c>
      <c r="L16" s="276">
        <v>0</v>
      </c>
      <c r="M16" s="276">
        <v>0</v>
      </c>
      <c r="N16" s="276">
        <v>0</v>
      </c>
      <c r="O16" s="276">
        <v>0</v>
      </c>
      <c r="P16" s="276">
        <v>0</v>
      </c>
      <c r="Q16" s="276">
        <v>0</v>
      </c>
      <c r="R16" s="276">
        <v>0</v>
      </c>
      <c r="S16" s="300">
        <f t="shared" si="0"/>
        <v>0</v>
      </c>
    </row>
    <row r="17" spans="1:19" s="162" customFormat="1">
      <c r="A17" s="122">
        <v>10</v>
      </c>
      <c r="B17" s="180" t="s">
        <v>69</v>
      </c>
      <c r="C17" s="276">
        <v>0</v>
      </c>
      <c r="D17" s="276">
        <v>0</v>
      </c>
      <c r="E17" s="276">
        <v>0</v>
      </c>
      <c r="F17" s="276">
        <v>0</v>
      </c>
      <c r="G17" s="276">
        <v>0</v>
      </c>
      <c r="H17" s="276">
        <v>0</v>
      </c>
      <c r="I17" s="276">
        <v>0</v>
      </c>
      <c r="J17" s="276">
        <v>0</v>
      </c>
      <c r="K17" s="276">
        <v>0</v>
      </c>
      <c r="L17" s="276">
        <v>0</v>
      </c>
      <c r="M17" s="276">
        <v>20761336.220000029</v>
      </c>
      <c r="N17" s="276">
        <v>985.38300000000015</v>
      </c>
      <c r="O17" s="276">
        <v>61728.5</v>
      </c>
      <c r="P17" s="276">
        <v>0</v>
      </c>
      <c r="Q17" s="276">
        <v>0</v>
      </c>
      <c r="R17" s="276">
        <v>0</v>
      </c>
      <c r="S17" s="300">
        <f t="shared" si="0"/>
        <v>20854914.35300003</v>
      </c>
    </row>
    <row r="18" spans="1:19" s="162" customFormat="1">
      <c r="A18" s="122">
        <v>11</v>
      </c>
      <c r="B18" s="180" t="s">
        <v>70</v>
      </c>
      <c r="C18" s="276">
        <v>0</v>
      </c>
      <c r="D18" s="276">
        <v>0</v>
      </c>
      <c r="E18" s="276">
        <v>0</v>
      </c>
      <c r="F18" s="276">
        <v>0</v>
      </c>
      <c r="G18" s="276">
        <v>0</v>
      </c>
      <c r="H18" s="276">
        <v>0</v>
      </c>
      <c r="I18" s="276">
        <v>0</v>
      </c>
      <c r="J18" s="276">
        <v>0</v>
      </c>
      <c r="K18" s="276">
        <v>0</v>
      </c>
      <c r="L18" s="276">
        <v>0</v>
      </c>
      <c r="M18" s="276">
        <v>43467448.50999999</v>
      </c>
      <c r="N18" s="276">
        <v>27126.695</v>
      </c>
      <c r="O18" s="276">
        <v>3318548.6899999995</v>
      </c>
      <c r="P18" s="276">
        <v>0</v>
      </c>
      <c r="Q18" s="276">
        <v>0</v>
      </c>
      <c r="R18" s="276">
        <v>0</v>
      </c>
      <c r="S18" s="300">
        <f t="shared" si="0"/>
        <v>48472398.239999987</v>
      </c>
    </row>
    <row r="19" spans="1:19" s="162" customFormat="1">
      <c r="A19" s="122">
        <v>12</v>
      </c>
      <c r="B19" s="180" t="s">
        <v>71</v>
      </c>
      <c r="C19" s="276">
        <v>0</v>
      </c>
      <c r="D19" s="276">
        <v>0</v>
      </c>
      <c r="E19" s="276">
        <v>0</v>
      </c>
      <c r="F19" s="276">
        <v>0</v>
      </c>
      <c r="G19" s="276">
        <v>0</v>
      </c>
      <c r="H19" s="276">
        <v>0</v>
      </c>
      <c r="I19" s="276">
        <v>0</v>
      </c>
      <c r="J19" s="276">
        <v>0</v>
      </c>
      <c r="K19" s="276">
        <v>0</v>
      </c>
      <c r="L19" s="276">
        <v>0</v>
      </c>
      <c r="M19" s="276">
        <v>0</v>
      </c>
      <c r="N19" s="276">
        <v>0</v>
      </c>
      <c r="O19" s="276">
        <v>0</v>
      </c>
      <c r="P19" s="276">
        <v>0</v>
      </c>
      <c r="Q19" s="276">
        <v>0</v>
      </c>
      <c r="R19" s="276">
        <v>0</v>
      </c>
      <c r="S19" s="300">
        <f t="shared" si="0"/>
        <v>0</v>
      </c>
    </row>
    <row r="20" spans="1:19" s="162" customFormat="1">
      <c r="A20" s="122">
        <v>13</v>
      </c>
      <c r="B20" s="180" t="s">
        <v>72</v>
      </c>
      <c r="C20" s="276">
        <v>0</v>
      </c>
      <c r="D20" s="276">
        <v>0</v>
      </c>
      <c r="E20" s="276">
        <v>0</v>
      </c>
      <c r="F20" s="276">
        <v>0</v>
      </c>
      <c r="G20" s="276">
        <v>0</v>
      </c>
      <c r="H20" s="276">
        <v>0</v>
      </c>
      <c r="I20" s="276">
        <v>0</v>
      </c>
      <c r="J20" s="276">
        <v>0</v>
      </c>
      <c r="K20" s="276">
        <v>0</v>
      </c>
      <c r="L20" s="276">
        <v>0</v>
      </c>
      <c r="M20" s="276">
        <v>0</v>
      </c>
      <c r="N20" s="276">
        <v>0</v>
      </c>
      <c r="O20" s="276">
        <v>0</v>
      </c>
      <c r="P20" s="276">
        <v>0</v>
      </c>
      <c r="Q20" s="276">
        <v>0</v>
      </c>
      <c r="R20" s="276">
        <v>0</v>
      </c>
      <c r="S20" s="300">
        <f t="shared" si="0"/>
        <v>0</v>
      </c>
    </row>
    <row r="21" spans="1:19" s="162" customFormat="1">
      <c r="A21" s="122">
        <v>14</v>
      </c>
      <c r="B21" s="180" t="s">
        <v>248</v>
      </c>
      <c r="C21" s="276">
        <v>13893358</v>
      </c>
      <c r="D21" s="276">
        <v>0</v>
      </c>
      <c r="E21" s="276">
        <v>0</v>
      </c>
      <c r="F21" s="276">
        <v>0</v>
      </c>
      <c r="G21" s="276">
        <v>0</v>
      </c>
      <c r="H21" s="276">
        <v>0</v>
      </c>
      <c r="I21" s="276">
        <v>0</v>
      </c>
      <c r="J21" s="276">
        <v>0</v>
      </c>
      <c r="K21" s="276">
        <v>0</v>
      </c>
      <c r="L21" s="276">
        <v>0</v>
      </c>
      <c r="M21" s="276">
        <v>202087942.75000051</v>
      </c>
      <c r="N21" s="276">
        <v>474848.53999999986</v>
      </c>
      <c r="O21" s="276">
        <v>0</v>
      </c>
      <c r="P21" s="276">
        <v>0</v>
      </c>
      <c r="Q21" s="276">
        <v>0</v>
      </c>
      <c r="R21" s="276">
        <v>0</v>
      </c>
      <c r="S21" s="300">
        <f t="shared" si="0"/>
        <v>202562791.2900005</v>
      </c>
    </row>
    <row r="22" spans="1:19" ht="13.5" thickBot="1">
      <c r="A22" s="104"/>
      <c r="B22" s="164" t="s">
        <v>68</v>
      </c>
      <c r="C22" s="277">
        <f>SUM(C8:C21)</f>
        <v>41326941</v>
      </c>
      <c r="D22" s="277">
        <f t="shared" ref="D22:S22" si="1">SUM(D8:D21)</f>
        <v>0</v>
      </c>
      <c r="E22" s="277">
        <f t="shared" si="1"/>
        <v>32095477</v>
      </c>
      <c r="F22" s="277">
        <f t="shared" si="1"/>
        <v>0</v>
      </c>
      <c r="G22" s="277">
        <f t="shared" si="1"/>
        <v>0</v>
      </c>
      <c r="H22" s="277">
        <f t="shared" si="1"/>
        <v>0</v>
      </c>
      <c r="I22" s="277">
        <f t="shared" si="1"/>
        <v>12903868.02</v>
      </c>
      <c r="J22" s="277">
        <f t="shared" si="1"/>
        <v>0</v>
      </c>
      <c r="K22" s="277">
        <f t="shared" si="1"/>
        <v>0</v>
      </c>
      <c r="L22" s="277">
        <f t="shared" si="1"/>
        <v>0</v>
      </c>
      <c r="M22" s="277">
        <f t="shared" si="1"/>
        <v>928995519.03000021</v>
      </c>
      <c r="N22" s="277">
        <f t="shared" si="1"/>
        <v>12210528.843999999</v>
      </c>
      <c r="O22" s="277">
        <f t="shared" si="1"/>
        <v>3380277.1899999995</v>
      </c>
      <c r="P22" s="277">
        <f t="shared" si="1"/>
        <v>0</v>
      </c>
      <c r="Q22" s="277">
        <f t="shared" si="1"/>
        <v>0</v>
      </c>
      <c r="R22" s="277">
        <f t="shared" si="1"/>
        <v>0</v>
      </c>
      <c r="S22" s="648">
        <f t="shared" si="1"/>
        <v>959147493.06900024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60" zoomScaleNormal="60" workbookViewId="0">
      <pane xSplit="2" ySplit="6" topLeftCell="I7" activePane="bottomRight" state="frozen"/>
      <selection pane="topRight" activeCell="C1" sqref="C1"/>
      <selection pane="bottomLeft" activeCell="A6" sqref="A6"/>
      <selection pane="bottomRight" activeCell="C7" sqref="C7:V21"/>
    </sheetView>
  </sheetViews>
  <sheetFormatPr defaultColWidth="9.28515625" defaultRowHeight="12.75"/>
  <cols>
    <col min="1" max="1" width="10.5703125" style="2" bestFit="1" customWidth="1"/>
    <col min="2" max="2" width="74.5703125" style="2" customWidth="1"/>
    <col min="3" max="3" width="19" style="2" customWidth="1"/>
    <col min="4" max="4" width="19.5703125" style="2" customWidth="1"/>
    <col min="5" max="5" width="31.28515625" style="2" customWidth="1"/>
    <col min="6" max="6" width="29.28515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71093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28515625" style="2" customWidth="1"/>
    <col min="22" max="22" width="20" style="2" customWidth="1"/>
    <col min="23" max="16384" width="9.28515625" style="13"/>
  </cols>
  <sheetData>
    <row r="1" spans="1:22">
      <c r="A1" s="2" t="s">
        <v>188</v>
      </c>
      <c r="B1" s="324" t="str">
        <f>Info!C2</f>
        <v>სს "ხალიკ ბანკი საქართველო"</v>
      </c>
    </row>
    <row r="2" spans="1:22">
      <c r="A2" s="2" t="s">
        <v>189</v>
      </c>
      <c r="B2" s="442">
        <f>'1. key ratios'!B2</f>
        <v>44834</v>
      </c>
    </row>
    <row r="4" spans="1:22" ht="27.75" thickBot="1">
      <c r="A4" s="2" t="s">
        <v>415</v>
      </c>
      <c r="B4" s="296" t="s">
        <v>457</v>
      </c>
      <c r="V4" s="207" t="s">
        <v>93</v>
      </c>
    </row>
    <row r="5" spans="1:22">
      <c r="A5" s="102"/>
      <c r="B5" s="103"/>
      <c r="C5" s="731" t="s">
        <v>198</v>
      </c>
      <c r="D5" s="732"/>
      <c r="E5" s="732"/>
      <c r="F5" s="732"/>
      <c r="G5" s="732"/>
      <c r="H5" s="732"/>
      <c r="I5" s="732"/>
      <c r="J5" s="732"/>
      <c r="K5" s="732"/>
      <c r="L5" s="733"/>
      <c r="M5" s="731" t="s">
        <v>199</v>
      </c>
      <c r="N5" s="732"/>
      <c r="O5" s="732"/>
      <c r="P5" s="732"/>
      <c r="Q5" s="732"/>
      <c r="R5" s="732"/>
      <c r="S5" s="734"/>
      <c r="T5" s="737" t="s">
        <v>455</v>
      </c>
      <c r="U5" s="737" t="s">
        <v>454</v>
      </c>
      <c r="V5" s="735" t="s">
        <v>200</v>
      </c>
    </row>
    <row r="6" spans="1:22" s="69" customFormat="1" ht="141" thickBot="1">
      <c r="A6" s="120"/>
      <c r="B6" s="182"/>
      <c r="C6" s="100" t="s">
        <v>201</v>
      </c>
      <c r="D6" s="651" t="s">
        <v>202</v>
      </c>
      <c r="E6" s="96" t="s">
        <v>203</v>
      </c>
      <c r="F6" s="297" t="s">
        <v>449</v>
      </c>
      <c r="G6" s="99" t="s">
        <v>204</v>
      </c>
      <c r="H6" s="99" t="s">
        <v>205</v>
      </c>
      <c r="I6" s="99" t="s">
        <v>206</v>
      </c>
      <c r="J6" s="99" t="s">
        <v>247</v>
      </c>
      <c r="K6" s="99" t="s">
        <v>207</v>
      </c>
      <c r="L6" s="101" t="s">
        <v>208</v>
      </c>
      <c r="M6" s="100" t="s">
        <v>209</v>
      </c>
      <c r="N6" s="99" t="s">
        <v>210</v>
      </c>
      <c r="O6" s="99" t="s">
        <v>211</v>
      </c>
      <c r="P6" s="99" t="s">
        <v>212</v>
      </c>
      <c r="Q6" s="99" t="s">
        <v>213</v>
      </c>
      <c r="R6" s="99" t="s">
        <v>214</v>
      </c>
      <c r="S6" s="696" t="s">
        <v>215</v>
      </c>
      <c r="T6" s="738"/>
      <c r="U6" s="738"/>
      <c r="V6" s="736"/>
    </row>
    <row r="7" spans="1:22" s="162" customFormat="1">
      <c r="A7" s="163">
        <v>1</v>
      </c>
      <c r="B7" s="161" t="s">
        <v>216</v>
      </c>
      <c r="C7" s="649">
        <v>0</v>
      </c>
      <c r="D7" s="650">
        <v>0</v>
      </c>
      <c r="E7" s="650">
        <v>0</v>
      </c>
      <c r="F7" s="650">
        <v>0</v>
      </c>
      <c r="G7" s="650">
        <v>0</v>
      </c>
      <c r="H7" s="650">
        <v>0</v>
      </c>
      <c r="I7" s="650">
        <v>0</v>
      </c>
      <c r="J7" s="650">
        <v>0</v>
      </c>
      <c r="K7" s="650">
        <v>0</v>
      </c>
      <c r="L7" s="653">
        <v>0</v>
      </c>
      <c r="M7" s="654">
        <v>0</v>
      </c>
      <c r="N7" s="650">
        <v>0</v>
      </c>
      <c r="O7" s="650">
        <v>0</v>
      </c>
      <c r="P7" s="650">
        <v>0</v>
      </c>
      <c r="Q7" s="650">
        <v>0</v>
      </c>
      <c r="R7" s="650">
        <v>0</v>
      </c>
      <c r="S7" s="653">
        <v>0</v>
      </c>
      <c r="T7" s="656">
        <v>0</v>
      </c>
      <c r="U7" s="656">
        <v>0</v>
      </c>
      <c r="V7" s="657">
        <f>SUM(C7:S7)</f>
        <v>0</v>
      </c>
    </row>
    <row r="8" spans="1:22" s="162" customFormat="1">
      <c r="A8" s="163">
        <v>2</v>
      </c>
      <c r="B8" s="161" t="s">
        <v>217</v>
      </c>
      <c r="C8" s="649">
        <v>0</v>
      </c>
      <c r="D8" s="650">
        <v>0</v>
      </c>
      <c r="E8" s="650">
        <v>0</v>
      </c>
      <c r="F8" s="650">
        <v>0</v>
      </c>
      <c r="G8" s="650">
        <v>0</v>
      </c>
      <c r="H8" s="650">
        <v>0</v>
      </c>
      <c r="I8" s="650">
        <v>0</v>
      </c>
      <c r="J8" s="650">
        <v>0</v>
      </c>
      <c r="K8" s="650">
        <v>0</v>
      </c>
      <c r="L8" s="653">
        <v>0</v>
      </c>
      <c r="M8" s="654">
        <v>0</v>
      </c>
      <c r="N8" s="650">
        <v>0</v>
      </c>
      <c r="O8" s="650">
        <v>0</v>
      </c>
      <c r="P8" s="650">
        <v>0</v>
      </c>
      <c r="Q8" s="650">
        <v>0</v>
      </c>
      <c r="R8" s="650">
        <v>0</v>
      </c>
      <c r="S8" s="653">
        <v>0</v>
      </c>
      <c r="T8" s="655">
        <v>0</v>
      </c>
      <c r="U8" s="655">
        <v>0</v>
      </c>
      <c r="V8" s="698">
        <f t="shared" ref="V8:V20" si="0">SUM(C8:S8)</f>
        <v>0</v>
      </c>
    </row>
    <row r="9" spans="1:22" s="162" customFormat="1">
      <c r="A9" s="163">
        <v>3</v>
      </c>
      <c r="B9" s="161" t="s">
        <v>218</v>
      </c>
      <c r="C9" s="649">
        <v>0</v>
      </c>
      <c r="D9" s="650">
        <v>0</v>
      </c>
      <c r="E9" s="650">
        <v>0</v>
      </c>
      <c r="F9" s="650">
        <v>0</v>
      </c>
      <c r="G9" s="650">
        <v>0</v>
      </c>
      <c r="H9" s="650">
        <v>0</v>
      </c>
      <c r="I9" s="650">
        <v>0</v>
      </c>
      <c r="J9" s="650">
        <v>0</v>
      </c>
      <c r="K9" s="650">
        <v>0</v>
      </c>
      <c r="L9" s="653">
        <v>0</v>
      </c>
      <c r="M9" s="654">
        <v>0</v>
      </c>
      <c r="N9" s="650">
        <v>0</v>
      </c>
      <c r="O9" s="650">
        <v>0</v>
      </c>
      <c r="P9" s="650">
        <v>0</v>
      </c>
      <c r="Q9" s="650">
        <v>0</v>
      </c>
      <c r="R9" s="650">
        <v>0</v>
      </c>
      <c r="S9" s="653">
        <v>0</v>
      </c>
      <c r="T9" s="655">
        <v>0</v>
      </c>
      <c r="U9" s="655">
        <v>0</v>
      </c>
      <c r="V9" s="698">
        <f>SUM(C9:S9)</f>
        <v>0</v>
      </c>
    </row>
    <row r="10" spans="1:22" s="162" customFormat="1">
      <c r="A10" s="163">
        <v>4</v>
      </c>
      <c r="B10" s="161" t="s">
        <v>219</v>
      </c>
      <c r="C10" s="649">
        <v>0</v>
      </c>
      <c r="D10" s="650">
        <v>0</v>
      </c>
      <c r="E10" s="650">
        <v>0</v>
      </c>
      <c r="F10" s="650">
        <v>0</v>
      </c>
      <c r="G10" s="650">
        <v>0</v>
      </c>
      <c r="H10" s="650">
        <v>0</v>
      </c>
      <c r="I10" s="650">
        <v>0</v>
      </c>
      <c r="J10" s="650">
        <v>0</v>
      </c>
      <c r="K10" s="650">
        <v>0</v>
      </c>
      <c r="L10" s="653">
        <v>0</v>
      </c>
      <c r="M10" s="654">
        <v>0</v>
      </c>
      <c r="N10" s="650">
        <v>0</v>
      </c>
      <c r="O10" s="650">
        <v>0</v>
      </c>
      <c r="P10" s="650">
        <v>0</v>
      </c>
      <c r="Q10" s="650">
        <v>0</v>
      </c>
      <c r="R10" s="650">
        <v>0</v>
      </c>
      <c r="S10" s="653">
        <v>0</v>
      </c>
      <c r="T10" s="655">
        <v>0</v>
      </c>
      <c r="U10" s="655">
        <v>0</v>
      </c>
      <c r="V10" s="698">
        <f t="shared" si="0"/>
        <v>0</v>
      </c>
    </row>
    <row r="11" spans="1:22" s="162" customFormat="1">
      <c r="A11" s="163">
        <v>5</v>
      </c>
      <c r="B11" s="161" t="s">
        <v>220</v>
      </c>
      <c r="C11" s="649">
        <v>0</v>
      </c>
      <c r="D11" s="650">
        <v>0</v>
      </c>
      <c r="E11" s="650">
        <v>0</v>
      </c>
      <c r="F11" s="650">
        <v>0</v>
      </c>
      <c r="G11" s="650">
        <v>0</v>
      </c>
      <c r="H11" s="650">
        <v>0</v>
      </c>
      <c r="I11" s="650">
        <v>0</v>
      </c>
      <c r="J11" s="650">
        <v>0</v>
      </c>
      <c r="K11" s="650">
        <v>0</v>
      </c>
      <c r="L11" s="653">
        <v>0</v>
      </c>
      <c r="M11" s="654">
        <v>0</v>
      </c>
      <c r="N11" s="650">
        <v>0</v>
      </c>
      <c r="O11" s="650">
        <v>0</v>
      </c>
      <c r="P11" s="650">
        <v>0</v>
      </c>
      <c r="Q11" s="650">
        <v>0</v>
      </c>
      <c r="R11" s="650">
        <v>0</v>
      </c>
      <c r="S11" s="653">
        <v>0</v>
      </c>
      <c r="T11" s="655">
        <v>0</v>
      </c>
      <c r="U11" s="655">
        <v>0</v>
      </c>
      <c r="V11" s="698">
        <f t="shared" si="0"/>
        <v>0</v>
      </c>
    </row>
    <row r="12" spans="1:22" s="162" customFormat="1">
      <c r="A12" s="163">
        <v>6</v>
      </c>
      <c r="B12" s="161" t="s">
        <v>221</v>
      </c>
      <c r="C12" s="649">
        <v>0</v>
      </c>
      <c r="D12" s="650">
        <v>0</v>
      </c>
      <c r="E12" s="650">
        <v>0</v>
      </c>
      <c r="F12" s="650">
        <v>0</v>
      </c>
      <c r="G12" s="650">
        <v>0</v>
      </c>
      <c r="H12" s="650">
        <v>0</v>
      </c>
      <c r="I12" s="650">
        <v>0</v>
      </c>
      <c r="J12" s="650">
        <v>0</v>
      </c>
      <c r="K12" s="650">
        <v>0</v>
      </c>
      <c r="L12" s="653">
        <v>0</v>
      </c>
      <c r="M12" s="654">
        <v>0</v>
      </c>
      <c r="N12" s="650">
        <v>0</v>
      </c>
      <c r="O12" s="650">
        <v>0</v>
      </c>
      <c r="P12" s="650">
        <v>0</v>
      </c>
      <c r="Q12" s="650">
        <v>0</v>
      </c>
      <c r="R12" s="650">
        <v>0</v>
      </c>
      <c r="S12" s="653">
        <v>0</v>
      </c>
      <c r="T12" s="655">
        <v>0</v>
      </c>
      <c r="U12" s="655">
        <v>0</v>
      </c>
      <c r="V12" s="698">
        <f t="shared" si="0"/>
        <v>0</v>
      </c>
    </row>
    <row r="13" spans="1:22" s="162" customFormat="1">
      <c r="A13" s="163">
        <v>7</v>
      </c>
      <c r="B13" s="161" t="s">
        <v>73</v>
      </c>
      <c r="C13" s="649">
        <v>0</v>
      </c>
      <c r="D13" s="650">
        <v>10669460.468</v>
      </c>
      <c r="E13" s="650">
        <v>0</v>
      </c>
      <c r="F13" s="650">
        <v>0</v>
      </c>
      <c r="G13" s="650">
        <v>0</v>
      </c>
      <c r="H13" s="650">
        <v>0</v>
      </c>
      <c r="I13" s="650">
        <v>0</v>
      </c>
      <c r="J13" s="650">
        <v>0</v>
      </c>
      <c r="K13" s="650">
        <v>0</v>
      </c>
      <c r="L13" s="653">
        <v>0</v>
      </c>
      <c r="M13" s="654">
        <v>530178.58164999995</v>
      </c>
      <c r="N13" s="650">
        <v>0</v>
      </c>
      <c r="O13" s="650">
        <v>0</v>
      </c>
      <c r="P13" s="650">
        <v>0</v>
      </c>
      <c r="Q13" s="650">
        <v>0</v>
      </c>
      <c r="R13" s="650">
        <v>0</v>
      </c>
      <c r="S13" s="653">
        <v>0</v>
      </c>
      <c r="T13" s="655">
        <v>9456946.5816500001</v>
      </c>
      <c r="U13" s="655">
        <v>1742692.4680000001</v>
      </c>
      <c r="V13" s="698">
        <f t="shared" si="0"/>
        <v>11199639.04965</v>
      </c>
    </row>
    <row r="14" spans="1:22" s="162" customFormat="1">
      <c r="A14" s="163">
        <v>8</v>
      </c>
      <c r="B14" s="161" t="s">
        <v>74</v>
      </c>
      <c r="C14" s="649">
        <v>0</v>
      </c>
      <c r="D14" s="650">
        <v>0</v>
      </c>
      <c r="E14" s="650">
        <v>0</v>
      </c>
      <c r="F14" s="650">
        <v>0</v>
      </c>
      <c r="G14" s="650">
        <v>0</v>
      </c>
      <c r="H14" s="650">
        <v>0</v>
      </c>
      <c r="I14" s="650">
        <v>0</v>
      </c>
      <c r="J14" s="650">
        <v>0</v>
      </c>
      <c r="K14" s="650">
        <v>0</v>
      </c>
      <c r="L14" s="653">
        <v>0</v>
      </c>
      <c r="M14" s="654">
        <v>0</v>
      </c>
      <c r="N14" s="650">
        <v>0</v>
      </c>
      <c r="O14" s="650">
        <v>0</v>
      </c>
      <c r="P14" s="650">
        <v>0</v>
      </c>
      <c r="Q14" s="650">
        <v>0</v>
      </c>
      <c r="R14" s="650">
        <v>0</v>
      </c>
      <c r="S14" s="653">
        <v>0</v>
      </c>
      <c r="T14" s="655">
        <v>0</v>
      </c>
      <c r="U14" s="655">
        <v>0</v>
      </c>
      <c r="V14" s="698">
        <f t="shared" si="0"/>
        <v>0</v>
      </c>
    </row>
    <row r="15" spans="1:22" s="162" customFormat="1">
      <c r="A15" s="163">
        <v>9</v>
      </c>
      <c r="B15" s="161" t="s">
        <v>75</v>
      </c>
      <c r="C15" s="649">
        <v>0</v>
      </c>
      <c r="D15" s="650">
        <v>0</v>
      </c>
      <c r="E15" s="650">
        <v>0</v>
      </c>
      <c r="F15" s="650">
        <v>0</v>
      </c>
      <c r="G15" s="650">
        <v>0</v>
      </c>
      <c r="H15" s="650">
        <v>0</v>
      </c>
      <c r="I15" s="650">
        <v>0</v>
      </c>
      <c r="J15" s="650">
        <v>0</v>
      </c>
      <c r="K15" s="650">
        <v>0</v>
      </c>
      <c r="L15" s="653">
        <v>0</v>
      </c>
      <c r="M15" s="654">
        <v>0</v>
      </c>
      <c r="N15" s="650">
        <v>0</v>
      </c>
      <c r="O15" s="650">
        <v>0</v>
      </c>
      <c r="P15" s="650">
        <v>0</v>
      </c>
      <c r="Q15" s="650">
        <v>0</v>
      </c>
      <c r="R15" s="650">
        <v>0</v>
      </c>
      <c r="S15" s="653">
        <v>0</v>
      </c>
      <c r="T15" s="655">
        <v>0</v>
      </c>
      <c r="U15" s="655">
        <v>0</v>
      </c>
      <c r="V15" s="698">
        <f t="shared" si="0"/>
        <v>0</v>
      </c>
    </row>
    <row r="16" spans="1:22" s="162" customFormat="1">
      <c r="A16" s="163">
        <v>10</v>
      </c>
      <c r="B16" s="161" t="s">
        <v>69</v>
      </c>
      <c r="C16" s="649">
        <v>0</v>
      </c>
      <c r="D16" s="650">
        <v>0</v>
      </c>
      <c r="E16" s="650">
        <v>0</v>
      </c>
      <c r="F16" s="650">
        <v>0</v>
      </c>
      <c r="G16" s="650">
        <v>0</v>
      </c>
      <c r="H16" s="650">
        <v>0</v>
      </c>
      <c r="I16" s="650">
        <v>0</v>
      </c>
      <c r="J16" s="650">
        <v>0</v>
      </c>
      <c r="K16" s="650">
        <v>0</v>
      </c>
      <c r="L16" s="653">
        <v>0</v>
      </c>
      <c r="M16" s="654">
        <v>0</v>
      </c>
      <c r="N16" s="650">
        <v>0</v>
      </c>
      <c r="O16" s="650">
        <v>0</v>
      </c>
      <c r="P16" s="650">
        <v>0</v>
      </c>
      <c r="Q16" s="650">
        <v>0</v>
      </c>
      <c r="R16" s="650">
        <v>0</v>
      </c>
      <c r="S16" s="653">
        <v>0</v>
      </c>
      <c r="T16" s="655">
        <v>0</v>
      </c>
      <c r="U16" s="655">
        <v>0</v>
      </c>
      <c r="V16" s="698">
        <f t="shared" si="0"/>
        <v>0</v>
      </c>
    </row>
    <row r="17" spans="1:22" s="162" customFormat="1">
      <c r="A17" s="163">
        <v>11</v>
      </c>
      <c r="B17" s="161" t="s">
        <v>70</v>
      </c>
      <c r="C17" s="649">
        <v>0</v>
      </c>
      <c r="D17" s="650">
        <v>122545</v>
      </c>
      <c r="E17" s="650">
        <v>0</v>
      </c>
      <c r="F17" s="650">
        <v>0</v>
      </c>
      <c r="G17" s="650">
        <v>0</v>
      </c>
      <c r="H17" s="650">
        <v>0</v>
      </c>
      <c r="I17" s="650">
        <v>0</v>
      </c>
      <c r="J17" s="650">
        <v>0</v>
      </c>
      <c r="K17" s="650">
        <v>0</v>
      </c>
      <c r="L17" s="653">
        <v>0</v>
      </c>
      <c r="M17" s="654">
        <v>41081.893999999986</v>
      </c>
      <c r="N17" s="650">
        <v>0</v>
      </c>
      <c r="O17" s="650">
        <v>0</v>
      </c>
      <c r="P17" s="650">
        <v>0</v>
      </c>
      <c r="Q17" s="650">
        <v>0</v>
      </c>
      <c r="R17" s="650">
        <v>0</v>
      </c>
      <c r="S17" s="653">
        <v>0</v>
      </c>
      <c r="T17" s="655">
        <v>163626.89399999997</v>
      </c>
      <c r="U17" s="655">
        <v>0</v>
      </c>
      <c r="V17" s="698">
        <f t="shared" si="0"/>
        <v>163626.89399999997</v>
      </c>
    </row>
    <row r="18" spans="1:22" s="162" customFormat="1">
      <c r="A18" s="163">
        <v>12</v>
      </c>
      <c r="B18" s="161" t="s">
        <v>71</v>
      </c>
      <c r="C18" s="649">
        <v>0</v>
      </c>
      <c r="D18" s="650">
        <v>0</v>
      </c>
      <c r="E18" s="650">
        <v>0</v>
      </c>
      <c r="F18" s="650">
        <v>0</v>
      </c>
      <c r="G18" s="650">
        <v>0</v>
      </c>
      <c r="H18" s="650">
        <v>0</v>
      </c>
      <c r="I18" s="650">
        <v>0</v>
      </c>
      <c r="J18" s="650">
        <v>0</v>
      </c>
      <c r="K18" s="650">
        <v>0</v>
      </c>
      <c r="L18" s="653">
        <v>0</v>
      </c>
      <c r="M18" s="654">
        <v>0</v>
      </c>
      <c r="N18" s="650">
        <v>0</v>
      </c>
      <c r="O18" s="650">
        <v>0</v>
      </c>
      <c r="P18" s="650">
        <v>0</v>
      </c>
      <c r="Q18" s="650">
        <v>0</v>
      </c>
      <c r="R18" s="650">
        <v>0</v>
      </c>
      <c r="S18" s="653">
        <v>0</v>
      </c>
      <c r="T18" s="655">
        <v>0</v>
      </c>
      <c r="U18" s="655">
        <v>0</v>
      </c>
      <c r="V18" s="698">
        <f t="shared" si="0"/>
        <v>0</v>
      </c>
    </row>
    <row r="19" spans="1:22" s="162" customFormat="1">
      <c r="A19" s="163">
        <v>13</v>
      </c>
      <c r="B19" s="161" t="s">
        <v>72</v>
      </c>
      <c r="C19" s="649">
        <v>0</v>
      </c>
      <c r="D19" s="650">
        <v>0</v>
      </c>
      <c r="E19" s="650">
        <v>0</v>
      </c>
      <c r="F19" s="650">
        <v>0</v>
      </c>
      <c r="G19" s="650">
        <v>0</v>
      </c>
      <c r="H19" s="650">
        <v>0</v>
      </c>
      <c r="I19" s="650">
        <v>0</v>
      </c>
      <c r="J19" s="650">
        <v>0</v>
      </c>
      <c r="K19" s="650">
        <v>0</v>
      </c>
      <c r="L19" s="653">
        <v>0</v>
      </c>
      <c r="M19" s="654">
        <v>0</v>
      </c>
      <c r="N19" s="650">
        <v>0</v>
      </c>
      <c r="O19" s="650">
        <v>0</v>
      </c>
      <c r="P19" s="650">
        <v>0</v>
      </c>
      <c r="Q19" s="650">
        <v>0</v>
      </c>
      <c r="R19" s="650">
        <v>0</v>
      </c>
      <c r="S19" s="653">
        <v>0</v>
      </c>
      <c r="T19" s="655">
        <v>0</v>
      </c>
      <c r="U19" s="655">
        <v>0</v>
      </c>
      <c r="V19" s="698">
        <f t="shared" si="0"/>
        <v>0</v>
      </c>
    </row>
    <row r="20" spans="1:22" s="162" customFormat="1">
      <c r="A20" s="163">
        <v>14</v>
      </c>
      <c r="B20" s="161" t="s">
        <v>248</v>
      </c>
      <c r="C20" s="649">
        <v>0</v>
      </c>
      <c r="D20" s="650">
        <v>2612980</v>
      </c>
      <c r="E20" s="650">
        <v>0</v>
      </c>
      <c r="F20" s="650">
        <v>0</v>
      </c>
      <c r="G20" s="650">
        <v>0</v>
      </c>
      <c r="H20" s="650">
        <v>0</v>
      </c>
      <c r="I20" s="650">
        <v>0</v>
      </c>
      <c r="J20" s="650">
        <v>0</v>
      </c>
      <c r="K20" s="650">
        <v>0</v>
      </c>
      <c r="L20" s="653">
        <v>0</v>
      </c>
      <c r="M20" s="654">
        <v>48828.567600000009</v>
      </c>
      <c r="N20" s="650">
        <v>0</v>
      </c>
      <c r="O20" s="650">
        <v>0</v>
      </c>
      <c r="P20" s="650">
        <v>0</v>
      </c>
      <c r="Q20" s="650">
        <v>0</v>
      </c>
      <c r="R20" s="650">
        <v>0</v>
      </c>
      <c r="S20" s="653">
        <v>0</v>
      </c>
      <c r="T20" s="658">
        <v>2661808.5676000002</v>
      </c>
      <c r="U20" s="658">
        <v>0</v>
      </c>
      <c r="V20" s="698">
        <f t="shared" si="0"/>
        <v>2661808.5676000002</v>
      </c>
    </row>
    <row r="21" spans="1:22" ht="13.5" thickBot="1">
      <c r="A21" s="104"/>
      <c r="B21" s="105" t="s">
        <v>68</v>
      </c>
      <c r="C21" s="278">
        <f>SUM(C7:C20)</f>
        <v>0</v>
      </c>
      <c r="D21" s="652">
        <f t="shared" ref="D21:V21" si="1">SUM(D7:D20)</f>
        <v>13404985.468</v>
      </c>
      <c r="E21" s="277">
        <f t="shared" si="1"/>
        <v>0</v>
      </c>
      <c r="F21" s="277">
        <f t="shared" si="1"/>
        <v>0</v>
      </c>
      <c r="G21" s="277">
        <f t="shared" si="1"/>
        <v>0</v>
      </c>
      <c r="H21" s="277">
        <f t="shared" si="1"/>
        <v>0</v>
      </c>
      <c r="I21" s="277">
        <f t="shared" si="1"/>
        <v>0</v>
      </c>
      <c r="J21" s="277">
        <f t="shared" si="1"/>
        <v>0</v>
      </c>
      <c r="K21" s="277">
        <f t="shared" si="1"/>
        <v>0</v>
      </c>
      <c r="L21" s="279">
        <f t="shared" si="1"/>
        <v>0</v>
      </c>
      <c r="M21" s="278">
        <f t="shared" si="1"/>
        <v>620089.04324999987</v>
      </c>
      <c r="N21" s="278">
        <f t="shared" si="1"/>
        <v>0</v>
      </c>
      <c r="O21" s="278">
        <f t="shared" si="1"/>
        <v>0</v>
      </c>
      <c r="P21" s="278">
        <f t="shared" si="1"/>
        <v>0</v>
      </c>
      <c r="Q21" s="278">
        <f t="shared" si="1"/>
        <v>0</v>
      </c>
      <c r="R21" s="278">
        <f t="shared" si="1"/>
        <v>0</v>
      </c>
      <c r="S21" s="697">
        <f t="shared" si="1"/>
        <v>0</v>
      </c>
      <c r="T21" s="699">
        <f>SUM(T7:T20)</f>
        <v>12282382.04325</v>
      </c>
      <c r="U21" s="700">
        <f t="shared" si="1"/>
        <v>1742692.4680000001</v>
      </c>
      <c r="V21" s="280">
        <f t="shared" si="1"/>
        <v>14025074.51125</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28515625" defaultRowHeight="12.75"/>
  <cols>
    <col min="1" max="1" width="10.5703125" style="2" bestFit="1" customWidth="1"/>
    <col min="2" max="2" width="101.7109375" style="2" customWidth="1"/>
    <col min="3" max="3" width="13.7109375" style="2" customWidth="1"/>
    <col min="4" max="4" width="14.7109375" style="2" bestFit="1" customWidth="1"/>
    <col min="5" max="5" width="17.7109375" style="2" customWidth="1"/>
    <col min="6" max="6" width="15.7109375" style="2" customWidth="1"/>
    <col min="7" max="7" width="17.42578125" style="2" customWidth="1"/>
    <col min="8" max="8" width="15.28515625" style="2" customWidth="1"/>
    <col min="9" max="16384" width="9.28515625" style="13"/>
  </cols>
  <sheetData>
    <row r="1" spans="1:9">
      <c r="A1" s="2" t="s">
        <v>188</v>
      </c>
      <c r="B1" s="324" t="str">
        <f>Info!C2</f>
        <v>სს "ხალიკ ბანკი საქართველო"</v>
      </c>
    </row>
    <row r="2" spans="1:9">
      <c r="A2" s="2" t="s">
        <v>189</v>
      </c>
      <c r="B2" s="442">
        <f>'1. key ratios'!B2</f>
        <v>44834</v>
      </c>
    </row>
    <row r="4" spans="1:9" ht="13.5" thickBot="1">
      <c r="A4" s="2" t="s">
        <v>416</v>
      </c>
      <c r="B4" s="293" t="s">
        <v>458</v>
      </c>
    </row>
    <row r="5" spans="1:9">
      <c r="A5" s="102"/>
      <c r="B5" s="159"/>
      <c r="C5" s="165" t="s">
        <v>0</v>
      </c>
      <c r="D5" s="165" t="s">
        <v>1</v>
      </c>
      <c r="E5" s="165" t="s">
        <v>2</v>
      </c>
      <c r="F5" s="165" t="s">
        <v>3</v>
      </c>
      <c r="G5" s="291" t="s">
        <v>4</v>
      </c>
      <c r="H5" s="166" t="s">
        <v>5</v>
      </c>
      <c r="I5" s="25"/>
    </row>
    <row r="6" spans="1:9" ht="15" customHeight="1">
      <c r="A6" s="158"/>
      <c r="B6" s="23"/>
      <c r="C6" s="739" t="s">
        <v>450</v>
      </c>
      <c r="D6" s="743" t="s">
        <v>471</v>
      </c>
      <c r="E6" s="744"/>
      <c r="F6" s="739" t="s">
        <v>477</v>
      </c>
      <c r="G6" s="739" t="s">
        <v>478</v>
      </c>
      <c r="H6" s="741" t="s">
        <v>452</v>
      </c>
      <c r="I6" s="25"/>
    </row>
    <row r="7" spans="1:9" ht="76.5">
      <c r="A7" s="158"/>
      <c r="B7" s="23"/>
      <c r="C7" s="740"/>
      <c r="D7" s="292" t="s">
        <v>453</v>
      </c>
      <c r="E7" s="292" t="s">
        <v>451</v>
      </c>
      <c r="F7" s="740"/>
      <c r="G7" s="740"/>
      <c r="H7" s="742"/>
      <c r="I7" s="25"/>
    </row>
    <row r="8" spans="1:9">
      <c r="A8" s="93">
        <v>1</v>
      </c>
      <c r="B8" s="75" t="s">
        <v>216</v>
      </c>
      <c r="C8" s="281">
        <v>265243847</v>
      </c>
      <c r="D8" s="281">
        <v>0</v>
      </c>
      <c r="E8" s="281">
        <v>0</v>
      </c>
      <c r="F8" s="281">
        <v>237810264</v>
      </c>
      <c r="G8" s="281">
        <v>237810264</v>
      </c>
      <c r="H8" s="298">
        <f>IFERROR(G8/(C8+E8)," ")</f>
        <v>0.89657221718700231</v>
      </c>
    </row>
    <row r="9" spans="1:9" ht="15" customHeight="1">
      <c r="A9" s="93">
        <v>2</v>
      </c>
      <c r="B9" s="75" t="s">
        <v>217</v>
      </c>
      <c r="C9" s="281">
        <v>0</v>
      </c>
      <c r="D9" s="281">
        <v>0</v>
      </c>
      <c r="E9" s="281">
        <v>0</v>
      </c>
      <c r="F9" s="281">
        <v>0</v>
      </c>
      <c r="G9" s="281">
        <v>0</v>
      </c>
      <c r="H9" s="298" t="str">
        <f t="shared" ref="H9:H21" si="0">IFERROR(G9/(C9+E9)," ")</f>
        <v xml:space="preserve"> </v>
      </c>
    </row>
    <row r="10" spans="1:9">
      <c r="A10" s="93">
        <v>3</v>
      </c>
      <c r="B10" s="75" t="s">
        <v>218</v>
      </c>
      <c r="C10" s="281">
        <v>0</v>
      </c>
      <c r="D10" s="281">
        <v>0</v>
      </c>
      <c r="E10" s="281">
        <v>0</v>
      </c>
      <c r="F10" s="281">
        <v>0</v>
      </c>
      <c r="G10" s="281">
        <v>0</v>
      </c>
      <c r="H10" s="298" t="str">
        <f t="shared" si="0"/>
        <v xml:space="preserve"> </v>
      </c>
    </row>
    <row r="11" spans="1:9">
      <c r="A11" s="93">
        <v>4</v>
      </c>
      <c r="B11" s="75" t="s">
        <v>219</v>
      </c>
      <c r="C11" s="281">
        <v>0</v>
      </c>
      <c r="D11" s="281">
        <v>0</v>
      </c>
      <c r="E11" s="281">
        <v>0</v>
      </c>
      <c r="F11" s="281">
        <v>0</v>
      </c>
      <c r="G11" s="281">
        <v>0</v>
      </c>
      <c r="H11" s="298" t="str">
        <f t="shared" si="0"/>
        <v xml:space="preserve"> </v>
      </c>
    </row>
    <row r="12" spans="1:9">
      <c r="A12" s="93">
        <v>5</v>
      </c>
      <c r="B12" s="75" t="s">
        <v>220</v>
      </c>
      <c r="C12" s="281">
        <v>0</v>
      </c>
      <c r="D12" s="281">
        <v>0</v>
      </c>
      <c r="E12" s="281">
        <v>0</v>
      </c>
      <c r="F12" s="281">
        <v>0</v>
      </c>
      <c r="G12" s="281">
        <v>0</v>
      </c>
      <c r="H12" s="298" t="str">
        <f t="shared" si="0"/>
        <v xml:space="preserve"> </v>
      </c>
    </row>
    <row r="13" spans="1:9">
      <c r="A13" s="93">
        <v>6</v>
      </c>
      <c r="B13" s="75" t="s">
        <v>221</v>
      </c>
      <c r="C13" s="281">
        <v>45030393.999999993</v>
      </c>
      <c r="D13" s="281">
        <v>0</v>
      </c>
      <c r="E13" s="281">
        <v>0</v>
      </c>
      <c r="F13" s="281">
        <v>12902078.390000001</v>
      </c>
      <c r="G13" s="281">
        <v>12902078.390000001</v>
      </c>
      <c r="H13" s="298">
        <f t="shared" si="0"/>
        <v>0.28651933158746073</v>
      </c>
    </row>
    <row r="14" spans="1:9">
      <c r="A14" s="93">
        <v>7</v>
      </c>
      <c r="B14" s="75" t="s">
        <v>73</v>
      </c>
      <c r="C14" s="281">
        <v>424837478.56999969</v>
      </c>
      <c r="D14" s="281">
        <v>37113057.670000002</v>
      </c>
      <c r="E14" s="281">
        <v>11707568.226</v>
      </c>
      <c r="F14" s="281">
        <v>436545046.79599971</v>
      </c>
      <c r="G14" s="281">
        <v>425345407.74634969</v>
      </c>
      <c r="H14" s="298">
        <f t="shared" si="0"/>
        <v>0.974344826194114</v>
      </c>
    </row>
    <row r="15" spans="1:9">
      <c r="A15" s="93">
        <v>8</v>
      </c>
      <c r="B15" s="75" t="s">
        <v>74</v>
      </c>
      <c r="C15" s="281">
        <v>0</v>
      </c>
      <c r="D15" s="281">
        <v>0</v>
      </c>
      <c r="E15" s="281">
        <v>0</v>
      </c>
      <c r="F15" s="281">
        <v>0</v>
      </c>
      <c r="G15" s="281">
        <v>0</v>
      </c>
      <c r="H15" s="298" t="str">
        <f t="shared" si="0"/>
        <v xml:space="preserve"> </v>
      </c>
    </row>
    <row r="16" spans="1:9">
      <c r="A16" s="93">
        <v>9</v>
      </c>
      <c r="B16" s="75" t="s">
        <v>75</v>
      </c>
      <c r="C16" s="281">
        <v>0</v>
      </c>
      <c r="D16" s="281">
        <v>0</v>
      </c>
      <c r="E16" s="281">
        <v>0</v>
      </c>
      <c r="F16" s="281">
        <v>0</v>
      </c>
      <c r="G16" s="281">
        <v>0</v>
      </c>
      <c r="H16" s="298" t="str">
        <f t="shared" si="0"/>
        <v xml:space="preserve"> </v>
      </c>
    </row>
    <row r="17" spans="1:8">
      <c r="A17" s="93">
        <v>10</v>
      </c>
      <c r="B17" s="75" t="s">
        <v>69</v>
      </c>
      <c r="C17" s="281">
        <v>20823064.720000029</v>
      </c>
      <c r="D17" s="281">
        <v>2769.8700000000003</v>
      </c>
      <c r="E17" s="281">
        <v>985.38300000000015</v>
      </c>
      <c r="F17" s="281">
        <v>20854914.35300003</v>
      </c>
      <c r="G17" s="281">
        <v>20854914.35300003</v>
      </c>
      <c r="H17" s="298">
        <f t="shared" si="0"/>
        <v>1.001482144436233</v>
      </c>
    </row>
    <row r="18" spans="1:8">
      <c r="A18" s="93">
        <v>11</v>
      </c>
      <c r="B18" s="75" t="s">
        <v>70</v>
      </c>
      <c r="C18" s="281">
        <v>46785997.199999988</v>
      </c>
      <c r="D18" s="281">
        <v>58080.909999999996</v>
      </c>
      <c r="E18" s="281">
        <v>27126.695</v>
      </c>
      <c r="F18" s="281">
        <v>48472398.239999987</v>
      </c>
      <c r="G18" s="281">
        <v>48308771.345999986</v>
      </c>
      <c r="H18" s="298">
        <f t="shared" si="0"/>
        <v>1.0319493194761937</v>
      </c>
    </row>
    <row r="19" spans="1:8">
      <c r="A19" s="93">
        <v>12</v>
      </c>
      <c r="B19" s="75" t="s">
        <v>71</v>
      </c>
      <c r="C19" s="281">
        <v>0</v>
      </c>
      <c r="D19" s="281">
        <v>0</v>
      </c>
      <c r="E19" s="281">
        <v>0</v>
      </c>
      <c r="F19" s="281">
        <v>0</v>
      </c>
      <c r="G19" s="281">
        <v>0</v>
      </c>
      <c r="H19" s="298" t="str">
        <f t="shared" si="0"/>
        <v xml:space="preserve"> </v>
      </c>
    </row>
    <row r="20" spans="1:8">
      <c r="A20" s="93">
        <v>13</v>
      </c>
      <c r="B20" s="75" t="s">
        <v>72</v>
      </c>
      <c r="C20" s="281">
        <v>0</v>
      </c>
      <c r="D20" s="281">
        <v>0</v>
      </c>
      <c r="E20" s="281">
        <v>0</v>
      </c>
      <c r="F20" s="281">
        <v>0</v>
      </c>
      <c r="G20" s="281">
        <v>0</v>
      </c>
      <c r="H20" s="298" t="str">
        <f t="shared" si="0"/>
        <v xml:space="preserve"> </v>
      </c>
    </row>
    <row r="21" spans="1:8">
      <c r="A21" s="93">
        <v>14</v>
      </c>
      <c r="B21" s="75" t="s">
        <v>248</v>
      </c>
      <c r="C21" s="281">
        <v>215981300.75000051</v>
      </c>
      <c r="D21" s="281">
        <v>1518543.6099999999</v>
      </c>
      <c r="E21" s="281">
        <v>474848.53999999986</v>
      </c>
      <c r="F21" s="281">
        <v>202562791.2900005</v>
      </c>
      <c r="G21" s="281">
        <v>199900982.72240049</v>
      </c>
      <c r="H21" s="298">
        <f t="shared" si="0"/>
        <v>0.92351722682907023</v>
      </c>
    </row>
    <row r="22" spans="1:8" ht="13.5" thickBot="1">
      <c r="A22" s="160"/>
      <c r="B22" s="167" t="s">
        <v>68</v>
      </c>
      <c r="C22" s="277">
        <f>SUM(C8:C21)</f>
        <v>1018702082.2400002</v>
      </c>
      <c r="D22" s="277">
        <f>SUM(D8:D21)</f>
        <v>38692452.059999995</v>
      </c>
      <c r="E22" s="277">
        <f>SUM(E8:E21)</f>
        <v>12210528.843999999</v>
      </c>
      <c r="F22" s="277">
        <f>SUM(F8:F21)</f>
        <v>959147493.06900024</v>
      </c>
      <c r="G22" s="277">
        <f>SUM(G8:G21)</f>
        <v>945122418.55775023</v>
      </c>
      <c r="H22" s="299">
        <f>G22/(C22+E22)</f>
        <v>0.91678228435284925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C8" sqref="C8:K25"/>
    </sheetView>
  </sheetViews>
  <sheetFormatPr defaultColWidth="9.28515625" defaultRowHeight="12.75"/>
  <cols>
    <col min="1" max="1" width="10.5703125" style="324" bestFit="1" customWidth="1"/>
    <col min="2" max="2" width="104.28515625" style="324" customWidth="1"/>
    <col min="3" max="11" width="12.7109375" style="324" customWidth="1"/>
    <col min="12" max="16384" width="9.28515625" style="324"/>
  </cols>
  <sheetData>
    <row r="1" spans="1:11">
      <c r="A1" s="324" t="s">
        <v>188</v>
      </c>
      <c r="B1" s="324" t="str">
        <f>Info!C2</f>
        <v>სს "ხალიკ ბანკი საქართველო"</v>
      </c>
    </row>
    <row r="2" spans="1:11">
      <c r="A2" s="324" t="s">
        <v>189</v>
      </c>
      <c r="B2" s="442">
        <f>'1. key ratios'!B2</f>
        <v>44834</v>
      </c>
      <c r="C2" s="325"/>
      <c r="D2" s="325"/>
    </row>
    <row r="3" spans="1:11">
      <c r="B3" s="325"/>
      <c r="C3" s="325"/>
      <c r="D3" s="325"/>
    </row>
    <row r="4" spans="1:11" ht="13.5" thickBot="1">
      <c r="A4" s="324" t="s">
        <v>519</v>
      </c>
      <c r="B4" s="293" t="s">
        <v>518</v>
      </c>
      <c r="C4" s="325"/>
      <c r="D4" s="325"/>
    </row>
    <row r="5" spans="1:11" ht="30" customHeight="1">
      <c r="A5" s="748"/>
      <c r="B5" s="749"/>
      <c r="C5" s="746" t="s">
        <v>551</v>
      </c>
      <c r="D5" s="746"/>
      <c r="E5" s="746"/>
      <c r="F5" s="746" t="s">
        <v>552</v>
      </c>
      <c r="G5" s="746"/>
      <c r="H5" s="746"/>
      <c r="I5" s="746" t="s">
        <v>553</v>
      </c>
      <c r="J5" s="746"/>
      <c r="K5" s="747"/>
    </row>
    <row r="6" spans="1:11">
      <c r="A6" s="322"/>
      <c r="B6" s="323"/>
      <c r="C6" s="639" t="s">
        <v>27</v>
      </c>
      <c r="D6" s="639" t="s">
        <v>96</v>
      </c>
      <c r="E6" s="639" t="s">
        <v>68</v>
      </c>
      <c r="F6" s="639" t="s">
        <v>27</v>
      </c>
      <c r="G6" s="639" t="s">
        <v>96</v>
      </c>
      <c r="H6" s="639" t="s">
        <v>68</v>
      </c>
      <c r="I6" s="639" t="s">
        <v>27</v>
      </c>
      <c r="J6" s="639" t="s">
        <v>96</v>
      </c>
      <c r="K6" s="327" t="s">
        <v>68</v>
      </c>
    </row>
    <row r="7" spans="1:11">
      <c r="A7" s="328" t="s">
        <v>489</v>
      </c>
      <c r="B7" s="321"/>
      <c r="C7" s="321"/>
      <c r="D7" s="321"/>
      <c r="E7" s="321"/>
      <c r="F7" s="321"/>
      <c r="G7" s="321"/>
      <c r="H7" s="321"/>
      <c r="I7" s="321"/>
      <c r="J7" s="321"/>
      <c r="K7" s="329"/>
    </row>
    <row r="8" spans="1:11">
      <c r="A8" s="320">
        <v>1</v>
      </c>
      <c r="B8" s="306" t="s">
        <v>489</v>
      </c>
      <c r="C8" s="659"/>
      <c r="D8" s="659"/>
      <c r="E8" s="659"/>
      <c r="F8" s="466">
        <v>76008331.659805983</v>
      </c>
      <c r="G8" s="466">
        <v>228004119.63119403</v>
      </c>
      <c r="H8" s="466">
        <v>304012451.29100007</v>
      </c>
      <c r="I8" s="466">
        <v>50721795.973238811</v>
      </c>
      <c r="J8" s="466">
        <v>194985146.30283582</v>
      </c>
      <c r="K8" s="466">
        <v>245706942.27607462</v>
      </c>
    </row>
    <row r="9" spans="1:11">
      <c r="A9" s="328" t="s">
        <v>490</v>
      </c>
      <c r="B9" s="321"/>
      <c r="C9" s="660"/>
      <c r="D9" s="660"/>
      <c r="E9" s="660"/>
      <c r="F9" s="660"/>
      <c r="G9" s="660"/>
      <c r="H9" s="660"/>
      <c r="I9" s="660"/>
      <c r="J9" s="660"/>
      <c r="K9" s="661"/>
    </row>
    <row r="10" spans="1:11">
      <c r="A10" s="330">
        <v>2</v>
      </c>
      <c r="B10" s="307" t="s">
        <v>491</v>
      </c>
      <c r="C10" s="466">
        <v>9324502.4486567378</v>
      </c>
      <c r="D10" s="466">
        <v>58599173.030447721</v>
      </c>
      <c r="E10" s="466">
        <v>67923675.479104638</v>
      </c>
      <c r="F10" s="466">
        <v>1892697.511708955</v>
      </c>
      <c r="G10" s="466">
        <v>14510365.292745523</v>
      </c>
      <c r="H10" s="466">
        <v>16403062.804454478</v>
      </c>
      <c r="I10" s="466">
        <v>509535.67444776127</v>
      </c>
      <c r="J10" s="466">
        <v>3480743.4503358211</v>
      </c>
      <c r="K10" s="466">
        <v>3990279.1247835816</v>
      </c>
    </row>
    <row r="11" spans="1:11">
      <c r="A11" s="330">
        <v>3</v>
      </c>
      <c r="B11" s="307" t="s">
        <v>492</v>
      </c>
      <c r="C11" s="466">
        <v>146483761.39597017</v>
      </c>
      <c r="D11" s="466">
        <v>577534540.01526272</v>
      </c>
      <c r="E11" s="466">
        <v>724018301.41123295</v>
      </c>
      <c r="F11" s="466">
        <v>70057331.955309689</v>
      </c>
      <c r="G11" s="466">
        <v>57420813.100905947</v>
      </c>
      <c r="H11" s="466">
        <v>127478145.05621564</v>
      </c>
      <c r="I11" s="466">
        <v>51588669.715716429</v>
      </c>
      <c r="J11" s="466">
        <v>42304998.03467463</v>
      </c>
      <c r="K11" s="466">
        <v>93893667.750391051</v>
      </c>
    </row>
    <row r="12" spans="1:11">
      <c r="A12" s="330">
        <v>4</v>
      </c>
      <c r="B12" s="307" t="s">
        <v>493</v>
      </c>
      <c r="C12" s="466">
        <v>0</v>
      </c>
      <c r="D12" s="625">
        <v>0</v>
      </c>
      <c r="E12" s="625">
        <v>0</v>
      </c>
      <c r="F12" s="625">
        <v>0</v>
      </c>
      <c r="G12" s="625">
        <v>0</v>
      </c>
      <c r="H12" s="625">
        <v>0</v>
      </c>
      <c r="I12" s="625">
        <v>0</v>
      </c>
      <c r="J12" s="625">
        <v>0</v>
      </c>
      <c r="K12" s="624">
        <v>0</v>
      </c>
    </row>
    <row r="13" spans="1:11">
      <c r="A13" s="330">
        <v>5</v>
      </c>
      <c r="B13" s="307" t="s">
        <v>494</v>
      </c>
      <c r="C13" s="466">
        <v>22180542.849552236</v>
      </c>
      <c r="D13" s="466">
        <v>17001832.714029856</v>
      </c>
      <c r="E13" s="466">
        <v>39182375.563582115</v>
      </c>
      <c r="F13" s="466">
        <v>4782666.1519097025</v>
      </c>
      <c r="G13" s="466">
        <v>6954116.8390641799</v>
      </c>
      <c r="H13" s="466">
        <v>11736782.990973882</v>
      </c>
      <c r="I13" s="466">
        <v>1494345.1371417921</v>
      </c>
      <c r="J13" s="466">
        <v>1638494.7842611941</v>
      </c>
      <c r="K13" s="466">
        <v>3132839.9214029862</v>
      </c>
    </row>
    <row r="14" spans="1:11">
      <c r="A14" s="330">
        <v>6</v>
      </c>
      <c r="B14" s="307" t="s">
        <v>509</v>
      </c>
      <c r="C14" s="466">
        <v>0</v>
      </c>
      <c r="D14" s="625">
        <v>0</v>
      </c>
      <c r="E14" s="625">
        <v>0</v>
      </c>
      <c r="F14" s="625">
        <v>0</v>
      </c>
      <c r="G14" s="625">
        <v>0</v>
      </c>
      <c r="H14" s="625">
        <v>0</v>
      </c>
      <c r="I14" s="625">
        <v>0</v>
      </c>
      <c r="J14" s="625">
        <v>0</v>
      </c>
      <c r="K14" s="624">
        <v>0</v>
      </c>
    </row>
    <row r="15" spans="1:11">
      <c r="A15" s="330">
        <v>7</v>
      </c>
      <c r="B15" s="307" t="s">
        <v>496</v>
      </c>
      <c r="C15" s="466">
        <v>7703869.9694477608</v>
      </c>
      <c r="D15" s="466">
        <v>15606482.011044782</v>
      </c>
      <c r="E15" s="466">
        <v>23310351.980492536</v>
      </c>
      <c r="F15" s="466">
        <v>817216.39880597021</v>
      </c>
      <c r="G15" s="466">
        <v>9198482.5205970146</v>
      </c>
      <c r="H15" s="466">
        <v>10015698.919402985</v>
      </c>
      <c r="I15" s="466">
        <v>817216.39880597021</v>
      </c>
      <c r="J15" s="466">
        <v>9198482.5205970146</v>
      </c>
      <c r="K15" s="466">
        <v>10015698.919402985</v>
      </c>
    </row>
    <row r="16" spans="1:11">
      <c r="A16" s="330">
        <v>8</v>
      </c>
      <c r="B16" s="308" t="s">
        <v>497</v>
      </c>
      <c r="C16" s="466">
        <v>185692676.66362691</v>
      </c>
      <c r="D16" s="466">
        <v>668742027.77078509</v>
      </c>
      <c r="E16" s="466">
        <v>854434704.43441224</v>
      </c>
      <c r="F16" s="466">
        <v>77549912.017734334</v>
      </c>
      <c r="G16" s="466">
        <v>88083777.753312662</v>
      </c>
      <c r="H16" s="466">
        <v>165633689.771047</v>
      </c>
      <c r="I16" s="466">
        <v>54409766.926111951</v>
      </c>
      <c r="J16" s="466">
        <v>56622718.789868668</v>
      </c>
      <c r="K16" s="466">
        <v>111032485.7159806</v>
      </c>
    </row>
    <row r="17" spans="1:11">
      <c r="A17" s="328" t="s">
        <v>498</v>
      </c>
      <c r="B17" s="321"/>
      <c r="C17" s="660"/>
      <c r="D17" s="660"/>
      <c r="E17" s="660"/>
      <c r="F17" s="660"/>
      <c r="G17" s="660"/>
      <c r="H17" s="660"/>
      <c r="I17" s="660"/>
      <c r="J17" s="660"/>
      <c r="K17" s="661"/>
    </row>
    <row r="18" spans="1:11">
      <c r="A18" s="330">
        <v>9</v>
      </c>
      <c r="B18" s="307" t="s">
        <v>499</v>
      </c>
      <c r="C18" s="466">
        <v>0</v>
      </c>
      <c r="D18" s="625">
        <v>0</v>
      </c>
      <c r="E18" s="625">
        <v>0</v>
      </c>
      <c r="F18" s="625">
        <v>0</v>
      </c>
      <c r="G18" s="625">
        <v>0</v>
      </c>
      <c r="H18" s="625">
        <v>0</v>
      </c>
      <c r="I18" s="625">
        <v>0</v>
      </c>
      <c r="J18" s="625">
        <v>0</v>
      </c>
      <c r="K18" s="624">
        <v>0</v>
      </c>
    </row>
    <row r="19" spans="1:11">
      <c r="A19" s="330">
        <v>10</v>
      </c>
      <c r="B19" s="307" t="s">
        <v>500</v>
      </c>
      <c r="C19" s="466">
        <v>190016135.92820898</v>
      </c>
      <c r="D19" s="466">
        <v>338066789.08238804</v>
      </c>
      <c r="E19" s="466">
        <v>528082925.01059711</v>
      </c>
      <c r="F19" s="466">
        <v>2580223.9212686568</v>
      </c>
      <c r="G19" s="466">
        <v>4828099.4870149251</v>
      </c>
      <c r="H19" s="466">
        <v>7408323.408283582</v>
      </c>
      <c r="I19" s="466">
        <v>27866759.607835822</v>
      </c>
      <c r="J19" s="466">
        <v>39335666.069104478</v>
      </c>
      <c r="K19" s="466">
        <v>67202425.676940292</v>
      </c>
    </row>
    <row r="20" spans="1:11">
      <c r="A20" s="330">
        <v>11</v>
      </c>
      <c r="B20" s="307" t="s">
        <v>501</v>
      </c>
      <c r="C20" s="466">
        <v>9254235.8844776154</v>
      </c>
      <c r="D20" s="466">
        <v>1350487.5625373137</v>
      </c>
      <c r="E20" s="466">
        <v>10604723.447014933</v>
      </c>
      <c r="F20" s="466">
        <v>7235499.04671642</v>
      </c>
      <c r="G20" s="466">
        <v>0</v>
      </c>
      <c r="H20" s="466">
        <v>7235499.04671642</v>
      </c>
      <c r="I20" s="466">
        <v>7235499.04671642</v>
      </c>
      <c r="J20" s="466">
        <v>0</v>
      </c>
      <c r="K20" s="466">
        <v>7235499.04671642</v>
      </c>
    </row>
    <row r="21" spans="1:11" ht="13.5" thickBot="1">
      <c r="A21" s="221">
        <v>12</v>
      </c>
      <c r="B21" s="331" t="s">
        <v>502</v>
      </c>
      <c r="C21" s="466">
        <v>199270371.81268659</v>
      </c>
      <c r="D21" s="466">
        <v>339417276.64492536</v>
      </c>
      <c r="E21" s="466">
        <v>538687648.45761204</v>
      </c>
      <c r="F21" s="466">
        <v>9815722.9679850768</v>
      </c>
      <c r="G21" s="466">
        <v>4828099.4870149251</v>
      </c>
      <c r="H21" s="466">
        <v>14643822.455000002</v>
      </c>
      <c r="I21" s="466">
        <v>35102258.654552244</v>
      </c>
      <c r="J21" s="466">
        <v>39335666.069104478</v>
      </c>
      <c r="K21" s="466">
        <v>74437924.723656714</v>
      </c>
    </row>
    <row r="22" spans="1:11" ht="38.25" customHeight="1" thickBot="1">
      <c r="A22" s="318"/>
      <c r="B22" s="319"/>
      <c r="C22" s="319"/>
      <c r="D22" s="319"/>
      <c r="E22" s="319"/>
      <c r="F22" s="745" t="s">
        <v>503</v>
      </c>
      <c r="G22" s="746"/>
      <c r="H22" s="746"/>
      <c r="I22" s="745" t="s">
        <v>504</v>
      </c>
      <c r="J22" s="746"/>
      <c r="K22" s="747"/>
    </row>
    <row r="23" spans="1:11">
      <c r="A23" s="312">
        <v>13</v>
      </c>
      <c r="B23" s="309" t="s">
        <v>489</v>
      </c>
      <c r="C23" s="317"/>
      <c r="D23" s="317"/>
      <c r="E23" s="317"/>
      <c r="F23" s="662">
        <v>76008331.659805983</v>
      </c>
      <c r="G23" s="662">
        <v>228004119.63119403</v>
      </c>
      <c r="H23" s="662">
        <v>304012451.29100007</v>
      </c>
      <c r="I23" s="662">
        <v>50721795.973238811</v>
      </c>
      <c r="J23" s="662">
        <v>194985146.30283582</v>
      </c>
      <c r="K23" s="663">
        <v>245706942.27607462</v>
      </c>
    </row>
    <row r="24" spans="1:11" ht="13.5" thickBot="1">
      <c r="A24" s="313">
        <v>14</v>
      </c>
      <c r="B24" s="310" t="s">
        <v>505</v>
      </c>
      <c r="C24" s="332"/>
      <c r="D24" s="316"/>
      <c r="E24" s="473"/>
      <c r="F24" s="664">
        <v>67734189.049749255</v>
      </c>
      <c r="G24" s="664">
        <v>83255678.266297743</v>
      </c>
      <c r="H24" s="664">
        <v>150989867.31604698</v>
      </c>
      <c r="I24" s="664">
        <v>19307508.271559708</v>
      </c>
      <c r="J24" s="664">
        <v>17287052.72076419</v>
      </c>
      <c r="K24" s="665">
        <v>36594560.99232389</v>
      </c>
    </row>
    <row r="25" spans="1:11" ht="13.5" thickBot="1">
      <c r="A25" s="314">
        <v>15</v>
      </c>
      <c r="B25" s="311" t="s">
        <v>506</v>
      </c>
      <c r="C25" s="315"/>
      <c r="D25" s="315"/>
      <c r="E25" s="315"/>
      <c r="F25" s="626">
        <v>1.1221560740024443</v>
      </c>
      <c r="G25" s="626">
        <v>2.7386014309067384</v>
      </c>
      <c r="H25" s="626">
        <v>2.0134626031205873</v>
      </c>
      <c r="I25" s="626">
        <v>2.627050329842556</v>
      </c>
      <c r="J25" s="626">
        <v>11.279259076281473</v>
      </c>
      <c r="K25" s="627">
        <v>6.7143022245194945</v>
      </c>
    </row>
    <row r="28" spans="1:11" ht="38.25">
      <c r="B28" s="24" t="s">
        <v>550</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90" zoomScaleNormal="90" workbookViewId="0">
      <pane xSplit="1" ySplit="5" topLeftCell="C6" activePane="bottomRight" state="frozen"/>
      <selection pane="topRight" activeCell="B1" sqref="B1"/>
      <selection pane="bottomLeft" activeCell="A5" sqref="A5"/>
      <selection pane="bottomRight" activeCell="C7" sqref="C7:N21"/>
    </sheetView>
  </sheetViews>
  <sheetFormatPr defaultColWidth="9.28515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28515625" style="13"/>
  </cols>
  <sheetData>
    <row r="1" spans="1:14">
      <c r="A1" s="5" t="s">
        <v>188</v>
      </c>
      <c r="B1" s="70" t="str">
        <f>Info!C2</f>
        <v>სს "ხალიკ ბანკი საქართველო"</v>
      </c>
    </row>
    <row r="2" spans="1:14" ht="14.25" customHeight="1">
      <c r="A2" s="70" t="s">
        <v>189</v>
      </c>
      <c r="B2" s="442">
        <f>'1. key ratios'!B2</f>
        <v>44834</v>
      </c>
    </row>
    <row r="3" spans="1:14" ht="14.25" customHeight="1"/>
    <row r="4" spans="1:14" ht="15.75" thickBot="1">
      <c r="A4" s="2" t="s">
        <v>417</v>
      </c>
      <c r="B4" s="95" t="s">
        <v>77</v>
      </c>
    </row>
    <row r="5" spans="1:14" s="26" customFormat="1" ht="12.75">
      <c r="A5" s="176"/>
      <c r="B5" s="177"/>
      <c r="C5" s="178" t="s">
        <v>0</v>
      </c>
      <c r="D5" s="178" t="s">
        <v>1</v>
      </c>
      <c r="E5" s="178" t="s">
        <v>2</v>
      </c>
      <c r="F5" s="178" t="s">
        <v>3</v>
      </c>
      <c r="G5" s="178" t="s">
        <v>4</v>
      </c>
      <c r="H5" s="178" t="s">
        <v>5</v>
      </c>
      <c r="I5" s="178" t="s">
        <v>237</v>
      </c>
      <c r="J5" s="178" t="s">
        <v>238</v>
      </c>
      <c r="K5" s="178" t="s">
        <v>239</v>
      </c>
      <c r="L5" s="178" t="s">
        <v>240</v>
      </c>
      <c r="M5" s="178" t="s">
        <v>241</v>
      </c>
      <c r="N5" s="179" t="s">
        <v>242</v>
      </c>
    </row>
    <row r="6" spans="1:14" ht="45">
      <c r="A6" s="168"/>
      <c r="B6" s="107"/>
      <c r="C6" s="108" t="s">
        <v>87</v>
      </c>
      <c r="D6" s="109" t="s">
        <v>76</v>
      </c>
      <c r="E6" s="110" t="s">
        <v>86</v>
      </c>
      <c r="F6" s="111">
        <v>0</v>
      </c>
      <c r="G6" s="111">
        <v>0.2</v>
      </c>
      <c r="H6" s="111">
        <v>0.35</v>
      </c>
      <c r="I6" s="111">
        <v>0.5</v>
      </c>
      <c r="J6" s="111">
        <v>0.75</v>
      </c>
      <c r="K6" s="111">
        <v>1</v>
      </c>
      <c r="L6" s="111">
        <v>1.5</v>
      </c>
      <c r="M6" s="111">
        <v>2.5</v>
      </c>
      <c r="N6" s="169" t="s">
        <v>77</v>
      </c>
    </row>
    <row r="7" spans="1:14">
      <c r="A7" s="170">
        <v>1</v>
      </c>
      <c r="B7" s="112" t="s">
        <v>78</v>
      </c>
      <c r="C7" s="282">
        <f>SUM(C8:C13)</f>
        <v>5000000</v>
      </c>
      <c r="D7" s="107"/>
      <c r="E7" s="285">
        <f t="shared" ref="E7:M7" si="0">SUM(E8:E13)</f>
        <v>100000</v>
      </c>
      <c r="F7" s="282">
        <f>SUM(F8:F13)</f>
        <v>0</v>
      </c>
      <c r="G7" s="282">
        <f t="shared" si="0"/>
        <v>0</v>
      </c>
      <c r="H7" s="282">
        <f t="shared" si="0"/>
        <v>0</v>
      </c>
      <c r="I7" s="282">
        <f t="shared" si="0"/>
        <v>0</v>
      </c>
      <c r="J7" s="282">
        <f t="shared" si="0"/>
        <v>0</v>
      </c>
      <c r="K7" s="282">
        <f t="shared" si="0"/>
        <v>100000</v>
      </c>
      <c r="L7" s="282">
        <f t="shared" si="0"/>
        <v>0</v>
      </c>
      <c r="M7" s="282">
        <f t="shared" si="0"/>
        <v>0</v>
      </c>
      <c r="N7" s="171">
        <f>SUM(N8:N13)</f>
        <v>100000</v>
      </c>
    </row>
    <row r="8" spans="1:14">
      <c r="A8" s="170">
        <v>1.1000000000000001</v>
      </c>
      <c r="B8" s="113" t="s">
        <v>79</v>
      </c>
      <c r="C8" s="283">
        <v>5000000</v>
      </c>
      <c r="D8" s="114">
        <v>0.02</v>
      </c>
      <c r="E8" s="285">
        <f>C8*D8</f>
        <v>100000</v>
      </c>
      <c r="F8" s="283"/>
      <c r="G8" s="283"/>
      <c r="H8" s="283"/>
      <c r="I8" s="283"/>
      <c r="J8" s="283"/>
      <c r="K8" s="283">
        <f>E8</f>
        <v>100000</v>
      </c>
      <c r="L8" s="283"/>
      <c r="M8" s="283"/>
      <c r="N8" s="171">
        <f>SUMPRODUCT($F$6:$M$6,F8:M8)</f>
        <v>100000</v>
      </c>
    </row>
    <row r="9" spans="1:14">
      <c r="A9" s="170">
        <v>1.2</v>
      </c>
      <c r="B9" s="113" t="s">
        <v>80</v>
      </c>
      <c r="C9" s="283">
        <v>0</v>
      </c>
      <c r="D9" s="114">
        <v>0.05</v>
      </c>
      <c r="E9" s="285">
        <f>C9*D9</f>
        <v>0</v>
      </c>
      <c r="F9" s="283"/>
      <c r="G9" s="283"/>
      <c r="H9" s="283"/>
      <c r="I9" s="283"/>
      <c r="J9" s="283"/>
      <c r="K9" s="283"/>
      <c r="L9" s="283"/>
      <c r="M9" s="283"/>
      <c r="N9" s="171">
        <f t="shared" ref="N9:N12" si="1">SUMPRODUCT($F$6:$M$6,F9:M9)</f>
        <v>0</v>
      </c>
    </row>
    <row r="10" spans="1:14">
      <c r="A10" s="170">
        <v>1.3</v>
      </c>
      <c r="B10" s="113" t="s">
        <v>81</v>
      </c>
      <c r="C10" s="283">
        <v>0</v>
      </c>
      <c r="D10" s="114">
        <v>0.08</v>
      </c>
      <c r="E10" s="285">
        <f>C10*D10</f>
        <v>0</v>
      </c>
      <c r="F10" s="283"/>
      <c r="G10" s="283"/>
      <c r="H10" s="283"/>
      <c r="I10" s="283"/>
      <c r="J10" s="283"/>
      <c r="K10" s="283"/>
      <c r="L10" s="283"/>
      <c r="M10" s="283"/>
      <c r="N10" s="171">
        <f>SUMPRODUCT($F$6:$M$6,F10:M10)</f>
        <v>0</v>
      </c>
    </row>
    <row r="11" spans="1:14">
      <c r="A11" s="170">
        <v>1.4</v>
      </c>
      <c r="B11" s="113" t="s">
        <v>82</v>
      </c>
      <c r="C11" s="283">
        <v>0</v>
      </c>
      <c r="D11" s="114">
        <v>0.11</v>
      </c>
      <c r="E11" s="285">
        <f>C11*D11</f>
        <v>0</v>
      </c>
      <c r="F11" s="283"/>
      <c r="G11" s="283"/>
      <c r="H11" s="283"/>
      <c r="I11" s="283"/>
      <c r="J11" s="283"/>
      <c r="K11" s="283"/>
      <c r="L11" s="283"/>
      <c r="M11" s="283"/>
      <c r="N11" s="171">
        <f t="shared" si="1"/>
        <v>0</v>
      </c>
    </row>
    <row r="12" spans="1:14">
      <c r="A12" s="170">
        <v>1.5</v>
      </c>
      <c r="B12" s="113" t="s">
        <v>83</v>
      </c>
      <c r="C12" s="283">
        <v>0</v>
      </c>
      <c r="D12" s="114">
        <v>0.14000000000000001</v>
      </c>
      <c r="E12" s="285">
        <f>C12*D12</f>
        <v>0</v>
      </c>
      <c r="F12" s="283"/>
      <c r="G12" s="283"/>
      <c r="H12" s="283"/>
      <c r="I12" s="283"/>
      <c r="J12" s="283"/>
      <c r="K12" s="283"/>
      <c r="L12" s="283"/>
      <c r="M12" s="283"/>
      <c r="N12" s="171">
        <f t="shared" si="1"/>
        <v>0</v>
      </c>
    </row>
    <row r="13" spans="1:14">
      <c r="A13" s="170">
        <v>1.6</v>
      </c>
      <c r="B13" s="115" t="s">
        <v>84</v>
      </c>
      <c r="C13" s="283">
        <v>0</v>
      </c>
      <c r="D13" s="116"/>
      <c r="E13" s="283"/>
      <c r="F13" s="283"/>
      <c r="G13" s="283"/>
      <c r="H13" s="283"/>
      <c r="I13" s="283"/>
      <c r="J13" s="283"/>
      <c r="K13" s="283"/>
      <c r="L13" s="283"/>
      <c r="M13" s="283"/>
      <c r="N13" s="171">
        <f>SUMPRODUCT($F$6:$M$6,F13:M13)</f>
        <v>0</v>
      </c>
    </row>
    <row r="14" spans="1:14">
      <c r="A14" s="170">
        <v>2</v>
      </c>
      <c r="B14" s="117" t="s">
        <v>85</v>
      </c>
      <c r="C14" s="282">
        <f>SUM(C15:C20)</f>
        <v>0</v>
      </c>
      <c r="D14" s="107"/>
      <c r="E14" s="285">
        <f t="shared" ref="E14:M14" si="2">SUM(E15:E20)</f>
        <v>0</v>
      </c>
      <c r="F14" s="283">
        <f t="shared" si="2"/>
        <v>0</v>
      </c>
      <c r="G14" s="283">
        <f t="shared" si="2"/>
        <v>0</v>
      </c>
      <c r="H14" s="283">
        <f t="shared" si="2"/>
        <v>0</v>
      </c>
      <c r="I14" s="283">
        <f t="shared" si="2"/>
        <v>0</v>
      </c>
      <c r="J14" s="283">
        <f t="shared" si="2"/>
        <v>0</v>
      </c>
      <c r="K14" s="283">
        <f t="shared" si="2"/>
        <v>0</v>
      </c>
      <c r="L14" s="283">
        <f t="shared" si="2"/>
        <v>0</v>
      </c>
      <c r="M14" s="283">
        <f t="shared" si="2"/>
        <v>0</v>
      </c>
      <c r="N14" s="171">
        <f>SUM(N15:N20)</f>
        <v>0</v>
      </c>
    </row>
    <row r="15" spans="1:14">
      <c r="A15" s="170">
        <v>2.1</v>
      </c>
      <c r="B15" s="115" t="s">
        <v>79</v>
      </c>
      <c r="C15" s="283">
        <v>0</v>
      </c>
      <c r="D15" s="114">
        <v>5.0000000000000001E-3</v>
      </c>
      <c r="E15" s="285">
        <f>C15*D15</f>
        <v>0</v>
      </c>
      <c r="F15" s="283"/>
      <c r="G15" s="283"/>
      <c r="H15" s="283"/>
      <c r="I15" s="283"/>
      <c r="J15" s="283"/>
      <c r="K15" s="283"/>
      <c r="L15" s="283"/>
      <c r="M15" s="283"/>
      <c r="N15" s="171">
        <f>SUMPRODUCT($F$6:$M$6,F15:M15)</f>
        <v>0</v>
      </c>
    </row>
    <row r="16" spans="1:14">
      <c r="A16" s="170">
        <v>2.2000000000000002</v>
      </c>
      <c r="B16" s="115" t="s">
        <v>80</v>
      </c>
      <c r="C16" s="283">
        <v>0</v>
      </c>
      <c r="D16" s="114">
        <v>0.01</v>
      </c>
      <c r="E16" s="285">
        <f>C16*D16</f>
        <v>0</v>
      </c>
      <c r="F16" s="283"/>
      <c r="G16" s="283"/>
      <c r="H16" s="283"/>
      <c r="I16" s="283"/>
      <c r="J16" s="283"/>
      <c r="K16" s="283"/>
      <c r="L16" s="283"/>
      <c r="M16" s="283"/>
      <c r="N16" s="171">
        <f t="shared" ref="N16:N20" si="3">SUMPRODUCT($F$6:$M$6,F16:M16)</f>
        <v>0</v>
      </c>
    </row>
    <row r="17" spans="1:14">
      <c r="A17" s="170">
        <v>2.2999999999999998</v>
      </c>
      <c r="B17" s="115" t="s">
        <v>81</v>
      </c>
      <c r="C17" s="283">
        <v>0</v>
      </c>
      <c r="D17" s="114">
        <v>0.02</v>
      </c>
      <c r="E17" s="285">
        <f>C17*D17</f>
        <v>0</v>
      </c>
      <c r="F17" s="283"/>
      <c r="G17" s="283"/>
      <c r="H17" s="283"/>
      <c r="I17" s="283"/>
      <c r="J17" s="283"/>
      <c r="K17" s="283"/>
      <c r="L17" s="283"/>
      <c r="M17" s="283"/>
      <c r="N17" s="171">
        <f t="shared" si="3"/>
        <v>0</v>
      </c>
    </row>
    <row r="18" spans="1:14">
      <c r="A18" s="170">
        <v>2.4</v>
      </c>
      <c r="B18" s="115" t="s">
        <v>82</v>
      </c>
      <c r="C18" s="283">
        <v>0</v>
      </c>
      <c r="D18" s="114">
        <v>0.03</v>
      </c>
      <c r="E18" s="285">
        <f>C18*D18</f>
        <v>0</v>
      </c>
      <c r="F18" s="283"/>
      <c r="G18" s="283"/>
      <c r="H18" s="283"/>
      <c r="I18" s="283"/>
      <c r="J18" s="283"/>
      <c r="K18" s="283"/>
      <c r="L18" s="283"/>
      <c r="M18" s="283"/>
      <c r="N18" s="171">
        <f t="shared" si="3"/>
        <v>0</v>
      </c>
    </row>
    <row r="19" spans="1:14">
      <c r="A19" s="170">
        <v>2.5</v>
      </c>
      <c r="B19" s="115" t="s">
        <v>83</v>
      </c>
      <c r="C19" s="283">
        <v>0</v>
      </c>
      <c r="D19" s="114">
        <v>0.04</v>
      </c>
      <c r="E19" s="285">
        <f>C19*D19</f>
        <v>0</v>
      </c>
      <c r="F19" s="283"/>
      <c r="G19" s="283"/>
      <c r="H19" s="283"/>
      <c r="I19" s="283"/>
      <c r="J19" s="283"/>
      <c r="K19" s="283"/>
      <c r="L19" s="283"/>
      <c r="M19" s="283"/>
      <c r="N19" s="171">
        <f t="shared" si="3"/>
        <v>0</v>
      </c>
    </row>
    <row r="20" spans="1:14">
      <c r="A20" s="170">
        <v>2.6</v>
      </c>
      <c r="B20" s="115" t="s">
        <v>84</v>
      </c>
      <c r="C20" s="283">
        <v>0</v>
      </c>
      <c r="D20" s="116"/>
      <c r="E20" s="286"/>
      <c r="F20" s="283"/>
      <c r="G20" s="283"/>
      <c r="H20" s="283"/>
      <c r="I20" s="283"/>
      <c r="J20" s="283"/>
      <c r="K20" s="283"/>
      <c r="L20" s="283"/>
      <c r="M20" s="283"/>
      <c r="N20" s="171">
        <f t="shared" si="3"/>
        <v>0</v>
      </c>
    </row>
    <row r="21" spans="1:14" ht="15.75" thickBot="1">
      <c r="A21" s="172">
        <v>3</v>
      </c>
      <c r="B21" s="173" t="s">
        <v>68</v>
      </c>
      <c r="C21" s="284">
        <f>C14+C7</f>
        <v>5000000</v>
      </c>
      <c r="D21" s="174"/>
      <c r="E21" s="287">
        <f>E14+E7</f>
        <v>100000</v>
      </c>
      <c r="F21" s="288">
        <f>F7+F14</f>
        <v>0</v>
      </c>
      <c r="G21" s="288">
        <f t="shared" ref="G21:L21" si="4">G7+G14</f>
        <v>0</v>
      </c>
      <c r="H21" s="288">
        <f t="shared" si="4"/>
        <v>0</v>
      </c>
      <c r="I21" s="288">
        <f t="shared" si="4"/>
        <v>0</v>
      </c>
      <c r="J21" s="288">
        <f t="shared" si="4"/>
        <v>0</v>
      </c>
      <c r="K21" s="288">
        <f t="shared" si="4"/>
        <v>100000</v>
      </c>
      <c r="L21" s="288">
        <f t="shared" si="4"/>
        <v>0</v>
      </c>
      <c r="M21" s="288">
        <f>M7+M14</f>
        <v>0</v>
      </c>
      <c r="N21" s="175">
        <f>N14+N7</f>
        <v>100000</v>
      </c>
    </row>
    <row r="22" spans="1:14">
      <c r="E22" s="289"/>
      <c r="F22" s="289"/>
      <c r="G22" s="289"/>
      <c r="H22" s="289"/>
      <c r="I22" s="289"/>
      <c r="J22" s="289"/>
      <c r="K22" s="289"/>
      <c r="L22" s="289"/>
      <c r="M22" s="28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8" workbookViewId="0">
      <selection activeCell="C6" sqref="C6:C41"/>
    </sheetView>
  </sheetViews>
  <sheetFormatPr defaultRowHeight="15"/>
  <cols>
    <col min="1" max="1" width="11.42578125" customWidth="1"/>
    <col min="2" max="2" width="76.7109375" style="4" customWidth="1"/>
    <col min="3" max="3" width="22.7109375" customWidth="1"/>
  </cols>
  <sheetData>
    <row r="1" spans="1:3">
      <c r="A1" s="324" t="s">
        <v>188</v>
      </c>
      <c r="B1" t="str">
        <f>Info!C2</f>
        <v>სს "ხალიკ ბანკი საქართველო"</v>
      </c>
    </row>
    <row r="2" spans="1:3">
      <c r="A2" s="324" t="s">
        <v>189</v>
      </c>
      <c r="B2" s="442">
        <f>'1. key ratios'!B2</f>
        <v>44834</v>
      </c>
    </row>
    <row r="3" spans="1:3">
      <c r="A3" s="324"/>
      <c r="B3"/>
    </row>
    <row r="4" spans="1:3">
      <c r="A4" s="324" t="s">
        <v>595</v>
      </c>
      <c r="B4" t="s">
        <v>554</v>
      </c>
    </row>
    <row r="5" spans="1:3">
      <c r="A5" s="378"/>
      <c r="B5" s="378" t="s">
        <v>555</v>
      </c>
      <c r="C5" s="390"/>
    </row>
    <row r="6" spans="1:3">
      <c r="A6" s="379">
        <v>1</v>
      </c>
      <c r="B6" s="391" t="s">
        <v>607</v>
      </c>
      <c r="C6" s="392">
        <v>1023267265.2400001</v>
      </c>
    </row>
    <row r="7" spans="1:3">
      <c r="A7" s="379">
        <v>2</v>
      </c>
      <c r="B7" s="391" t="s">
        <v>556</v>
      </c>
      <c r="C7" s="392">
        <v>-6506289</v>
      </c>
    </row>
    <row r="8" spans="1:3">
      <c r="A8" s="380">
        <v>3</v>
      </c>
      <c r="B8" s="393" t="s">
        <v>557</v>
      </c>
      <c r="C8" s="394">
        <f>C6+C7</f>
        <v>1016760976.2400001</v>
      </c>
    </row>
    <row r="9" spans="1:3">
      <c r="A9" s="381"/>
      <c r="B9" s="381" t="s">
        <v>558</v>
      </c>
      <c r="C9" s="395"/>
    </row>
    <row r="10" spans="1:3">
      <c r="A10" s="382">
        <v>4</v>
      </c>
      <c r="B10" s="396" t="s">
        <v>559</v>
      </c>
      <c r="C10" s="392">
        <v>0</v>
      </c>
    </row>
    <row r="11" spans="1:3">
      <c r="A11" s="382">
        <v>5</v>
      </c>
      <c r="B11" s="397" t="s">
        <v>560</v>
      </c>
      <c r="C11" s="392">
        <v>0</v>
      </c>
    </row>
    <row r="12" spans="1:3">
      <c r="A12" s="382" t="s">
        <v>561</v>
      </c>
      <c r="B12" s="391" t="s">
        <v>562</v>
      </c>
      <c r="C12" s="394">
        <f>'15. CCR'!E21</f>
        <v>100000</v>
      </c>
    </row>
    <row r="13" spans="1:3">
      <c r="A13" s="383">
        <v>6</v>
      </c>
      <c r="B13" s="398" t="s">
        <v>563</v>
      </c>
      <c r="C13" s="392">
        <v>0</v>
      </c>
    </row>
    <row r="14" spans="1:3">
      <c r="A14" s="383">
        <v>7</v>
      </c>
      <c r="B14" s="399" t="s">
        <v>564</v>
      </c>
      <c r="C14" s="392">
        <v>0</v>
      </c>
    </row>
    <row r="15" spans="1:3">
      <c r="A15" s="384">
        <v>8</v>
      </c>
      <c r="B15" s="391" t="s">
        <v>565</v>
      </c>
      <c r="C15" s="392">
        <v>0</v>
      </c>
    </row>
    <row r="16" spans="1:3" ht="24">
      <c r="A16" s="383">
        <v>9</v>
      </c>
      <c r="B16" s="399" t="s">
        <v>566</v>
      </c>
      <c r="C16" s="392">
        <v>0</v>
      </c>
    </row>
    <row r="17" spans="1:3">
      <c r="A17" s="383">
        <v>10</v>
      </c>
      <c r="B17" s="399" t="s">
        <v>567</v>
      </c>
      <c r="C17" s="392">
        <v>0</v>
      </c>
    </row>
    <row r="18" spans="1:3">
      <c r="A18" s="385">
        <v>11</v>
      </c>
      <c r="B18" s="400" t="s">
        <v>568</v>
      </c>
      <c r="C18" s="394">
        <f>SUM(C10:C17)</f>
        <v>100000</v>
      </c>
    </row>
    <row r="19" spans="1:3">
      <c r="A19" s="381"/>
      <c r="B19" s="381" t="s">
        <v>569</v>
      </c>
      <c r="C19" s="401"/>
    </row>
    <row r="20" spans="1:3">
      <c r="A20" s="383">
        <v>12</v>
      </c>
      <c r="B20" s="396" t="s">
        <v>570</v>
      </c>
      <c r="C20" s="392">
        <v>0</v>
      </c>
    </row>
    <row r="21" spans="1:3">
      <c r="A21" s="383">
        <v>13</v>
      </c>
      <c r="B21" s="396" t="s">
        <v>571</v>
      </c>
      <c r="C21" s="392">
        <v>0</v>
      </c>
    </row>
    <row r="22" spans="1:3">
      <c r="A22" s="383">
        <v>14</v>
      </c>
      <c r="B22" s="396" t="s">
        <v>572</v>
      </c>
      <c r="C22" s="392">
        <v>0</v>
      </c>
    </row>
    <row r="23" spans="1:3" ht="24">
      <c r="A23" s="383" t="s">
        <v>573</v>
      </c>
      <c r="B23" s="396" t="s">
        <v>574</v>
      </c>
      <c r="C23" s="392">
        <v>0</v>
      </c>
    </row>
    <row r="24" spans="1:3">
      <c r="A24" s="383">
        <v>15</v>
      </c>
      <c r="B24" s="396" t="s">
        <v>575</v>
      </c>
      <c r="C24" s="392">
        <v>0</v>
      </c>
    </row>
    <row r="25" spans="1:3">
      <c r="A25" s="383" t="s">
        <v>576</v>
      </c>
      <c r="B25" s="391" t="s">
        <v>577</v>
      </c>
      <c r="C25" s="392">
        <v>0</v>
      </c>
    </row>
    <row r="26" spans="1:3">
      <c r="A26" s="385">
        <v>16</v>
      </c>
      <c r="B26" s="400" t="s">
        <v>578</v>
      </c>
      <c r="C26" s="394">
        <f>SUM(C20:C25)</f>
        <v>0</v>
      </c>
    </row>
    <row r="27" spans="1:3">
      <c r="A27" s="381"/>
      <c r="B27" s="381" t="s">
        <v>579</v>
      </c>
      <c r="C27" s="395"/>
    </row>
    <row r="28" spans="1:3">
      <c r="A28" s="382">
        <v>17</v>
      </c>
      <c r="B28" s="391" t="s">
        <v>580</v>
      </c>
      <c r="C28" s="392">
        <v>38692451.939999998</v>
      </c>
    </row>
    <row r="29" spans="1:3">
      <c r="A29" s="382">
        <v>18</v>
      </c>
      <c r="B29" s="391" t="s">
        <v>581</v>
      </c>
      <c r="C29" s="392">
        <v>-26481923.119999997</v>
      </c>
    </row>
    <row r="30" spans="1:3">
      <c r="A30" s="385">
        <v>19</v>
      </c>
      <c r="B30" s="400" t="s">
        <v>582</v>
      </c>
      <c r="C30" s="394">
        <f>C28+C29</f>
        <v>12210528.82</v>
      </c>
    </row>
    <row r="31" spans="1:3">
      <c r="A31" s="386"/>
      <c r="B31" s="381" t="s">
        <v>583</v>
      </c>
      <c r="C31" s="395"/>
    </row>
    <row r="32" spans="1:3">
      <c r="A32" s="382" t="s">
        <v>584</v>
      </c>
      <c r="B32" s="396" t="s">
        <v>585</v>
      </c>
      <c r="C32" s="392">
        <v>0</v>
      </c>
    </row>
    <row r="33" spans="1:3">
      <c r="A33" s="382" t="s">
        <v>586</v>
      </c>
      <c r="B33" s="397" t="s">
        <v>587</v>
      </c>
      <c r="C33" s="392">
        <v>0</v>
      </c>
    </row>
    <row r="34" spans="1:3">
      <c r="A34" s="381"/>
      <c r="B34" s="381" t="s">
        <v>588</v>
      </c>
      <c r="C34" s="395"/>
    </row>
    <row r="35" spans="1:3">
      <c r="A35" s="385">
        <v>20</v>
      </c>
      <c r="B35" s="400" t="s">
        <v>89</v>
      </c>
      <c r="C35" s="394">
        <f>'1. key ratios'!C9</f>
        <v>119619277</v>
      </c>
    </row>
    <row r="36" spans="1:3">
      <c r="A36" s="385">
        <v>21</v>
      </c>
      <c r="B36" s="400" t="s">
        <v>589</v>
      </c>
      <c r="C36" s="394">
        <f>C8+C18+C26+C30</f>
        <v>1029071505.0600002</v>
      </c>
    </row>
    <row r="37" spans="1:3">
      <c r="A37" s="387"/>
      <c r="B37" s="387" t="s">
        <v>554</v>
      </c>
      <c r="C37" s="395"/>
    </row>
    <row r="38" spans="1:3">
      <c r="A38" s="385">
        <v>22</v>
      </c>
      <c r="B38" s="400" t="s">
        <v>554</v>
      </c>
      <c r="C38" s="628">
        <f>IFERROR(C35/C36,0)</f>
        <v>0.1162400051034603</v>
      </c>
    </row>
    <row r="39" spans="1:3">
      <c r="A39" s="387"/>
      <c r="B39" s="387" t="s">
        <v>590</v>
      </c>
      <c r="C39" s="395"/>
    </row>
    <row r="40" spans="1:3">
      <c r="A40" s="388" t="s">
        <v>591</v>
      </c>
      <c r="B40" s="396" t="s">
        <v>592</v>
      </c>
      <c r="C40" s="392">
        <v>0</v>
      </c>
    </row>
    <row r="41" spans="1:3">
      <c r="A41" s="389" t="s">
        <v>593</v>
      </c>
      <c r="B41" s="397" t="s">
        <v>594</v>
      </c>
      <c r="C41" s="392">
        <v>0</v>
      </c>
    </row>
    <row r="43" spans="1:3">
      <c r="B43" s="411"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20" activePane="bottomRight" state="frozen"/>
      <selection pane="topRight" activeCell="C1" sqref="C1"/>
      <selection pane="bottomLeft" activeCell="A7" sqref="A7"/>
      <selection pane="bottomRight" activeCell="C8" sqref="C8:G39"/>
    </sheetView>
  </sheetViews>
  <sheetFormatPr defaultRowHeight="15"/>
  <cols>
    <col min="1" max="1" width="9.85546875" style="324" bestFit="1" customWidth="1"/>
    <col min="2" max="2" width="82.7109375" style="24" customWidth="1"/>
    <col min="3" max="7" width="17.5703125" style="324" customWidth="1"/>
  </cols>
  <sheetData>
    <row r="1" spans="1:7">
      <c r="A1" s="324" t="s">
        <v>188</v>
      </c>
      <c r="B1" s="324" t="str">
        <f>Info!C2</f>
        <v>სს "ხალიკ ბანკი საქართველო"</v>
      </c>
    </row>
    <row r="2" spans="1:7">
      <c r="A2" s="324" t="s">
        <v>189</v>
      </c>
      <c r="B2" s="442">
        <f>'1. key ratios'!B2</f>
        <v>44834</v>
      </c>
    </row>
    <row r="3" spans="1:7">
      <c r="B3" s="442"/>
    </row>
    <row r="4" spans="1:7" ht="15.75" thickBot="1">
      <c r="A4" s="324" t="s">
        <v>657</v>
      </c>
      <c r="B4" s="443" t="s">
        <v>622</v>
      </c>
    </row>
    <row r="5" spans="1:7">
      <c r="A5" s="444"/>
      <c r="B5" s="445"/>
      <c r="C5" s="750" t="s">
        <v>623</v>
      </c>
      <c r="D5" s="750"/>
      <c r="E5" s="750"/>
      <c r="F5" s="750"/>
      <c r="G5" s="751" t="s">
        <v>624</v>
      </c>
    </row>
    <row r="6" spans="1:7">
      <c r="A6" s="446"/>
      <c r="B6" s="447"/>
      <c r="C6" s="448" t="s">
        <v>625</v>
      </c>
      <c r="D6" s="449" t="s">
        <v>626</v>
      </c>
      <c r="E6" s="449" t="s">
        <v>627</v>
      </c>
      <c r="F6" s="449" t="s">
        <v>628</v>
      </c>
      <c r="G6" s="752"/>
    </row>
    <row r="7" spans="1:7">
      <c r="A7" s="450"/>
      <c r="B7" s="451" t="s">
        <v>629</v>
      </c>
      <c r="C7" s="452"/>
      <c r="D7" s="452"/>
      <c r="E7" s="452"/>
      <c r="F7" s="452"/>
      <c r="G7" s="453"/>
    </row>
    <row r="8" spans="1:7">
      <c r="A8" s="454">
        <v>1</v>
      </c>
      <c r="B8" s="455" t="s">
        <v>630</v>
      </c>
      <c r="C8" s="456">
        <v>119619277</v>
      </c>
      <c r="D8" s="456">
        <v>0</v>
      </c>
      <c r="E8" s="456">
        <v>0</v>
      </c>
      <c r="F8" s="456">
        <v>194901305.41770801</v>
      </c>
      <c r="G8" s="456">
        <v>314520582.41770804</v>
      </c>
    </row>
    <row r="9" spans="1:7">
      <c r="A9" s="454">
        <v>2</v>
      </c>
      <c r="B9" s="457" t="s">
        <v>88</v>
      </c>
      <c r="C9" s="456">
        <v>119619277</v>
      </c>
      <c r="D9" s="456">
        <v>0</v>
      </c>
      <c r="E9" s="456">
        <v>0</v>
      </c>
      <c r="F9" s="456">
        <v>28352000</v>
      </c>
      <c r="G9" s="456">
        <v>147971277</v>
      </c>
    </row>
    <row r="10" spans="1:7">
      <c r="A10" s="454">
        <v>3</v>
      </c>
      <c r="B10" s="457" t="s">
        <v>631</v>
      </c>
      <c r="C10" s="458"/>
      <c r="D10" s="458"/>
      <c r="E10" s="458"/>
      <c r="F10" s="456">
        <v>166549305.41770801</v>
      </c>
      <c r="G10" s="456">
        <v>166549305.41770801</v>
      </c>
    </row>
    <row r="11" spans="1:7" ht="26.25">
      <c r="A11" s="454">
        <v>4</v>
      </c>
      <c r="B11" s="455" t="s">
        <v>632</v>
      </c>
      <c r="C11" s="456">
        <v>28623347.510000002</v>
      </c>
      <c r="D11" s="456">
        <v>18314823.600000001</v>
      </c>
      <c r="E11" s="456">
        <v>18046955.029999997</v>
      </c>
      <c r="F11" s="456">
        <v>7237409.870000001</v>
      </c>
      <c r="G11" s="456">
        <v>59315876.294999994</v>
      </c>
    </row>
    <row r="12" spans="1:7">
      <c r="A12" s="454">
        <v>5</v>
      </c>
      <c r="B12" s="457" t="s">
        <v>633</v>
      </c>
      <c r="C12" s="456">
        <v>17708619.620000001</v>
      </c>
      <c r="D12" s="456">
        <v>14012887.35</v>
      </c>
      <c r="E12" s="456">
        <v>14249536.589999998</v>
      </c>
      <c r="F12" s="456">
        <v>5594752.6400000006</v>
      </c>
      <c r="G12" s="456">
        <v>48987506.389999993</v>
      </c>
    </row>
    <row r="13" spans="1:7">
      <c r="A13" s="454">
        <v>6</v>
      </c>
      <c r="B13" s="457" t="s">
        <v>634</v>
      </c>
      <c r="C13" s="456">
        <v>10914727.890000001</v>
      </c>
      <c r="D13" s="456">
        <v>4301936.25</v>
      </c>
      <c r="E13" s="456">
        <v>3797418.4400000004</v>
      </c>
      <c r="F13" s="456">
        <v>1642657.23</v>
      </c>
      <c r="G13" s="456">
        <v>10328369.905000001</v>
      </c>
    </row>
    <row r="14" spans="1:7">
      <c r="A14" s="454">
        <v>7</v>
      </c>
      <c r="B14" s="455" t="s">
        <v>635</v>
      </c>
      <c r="C14" s="456">
        <v>263088534.97999999</v>
      </c>
      <c r="D14" s="456">
        <v>47967104.560000002</v>
      </c>
      <c r="E14" s="456">
        <v>274162300.54000002</v>
      </c>
      <c r="F14" s="456">
        <v>3984018.0199999996</v>
      </c>
      <c r="G14" s="456">
        <v>266821457.42500001</v>
      </c>
    </row>
    <row r="15" spans="1:7" ht="51.75">
      <c r="A15" s="454">
        <v>8</v>
      </c>
      <c r="B15" s="457" t="s">
        <v>636</v>
      </c>
      <c r="C15" s="456">
        <v>245936957.10999998</v>
      </c>
      <c r="D15" s="456">
        <v>10470315.68</v>
      </c>
      <c r="E15" s="456">
        <v>1501880.54</v>
      </c>
      <c r="F15" s="456">
        <v>3983901.5199999996</v>
      </c>
      <c r="G15" s="456">
        <v>130946527.425</v>
      </c>
    </row>
    <row r="16" spans="1:7" ht="26.25">
      <c r="A16" s="454">
        <v>9</v>
      </c>
      <c r="B16" s="457" t="s">
        <v>637</v>
      </c>
      <c r="C16" s="456">
        <v>17151577.869999994</v>
      </c>
      <c r="D16" s="456">
        <v>37496788.880000003</v>
      </c>
      <c r="E16" s="456">
        <v>272660420</v>
      </c>
      <c r="F16" s="456">
        <v>116.5</v>
      </c>
      <c r="G16" s="456">
        <v>135874930</v>
      </c>
    </row>
    <row r="17" spans="1:7">
      <c r="A17" s="454">
        <v>10</v>
      </c>
      <c r="B17" s="455" t="s">
        <v>638</v>
      </c>
      <c r="C17" s="456">
        <v>0</v>
      </c>
      <c r="D17" s="456">
        <v>0</v>
      </c>
      <c r="E17" s="456">
        <v>0</v>
      </c>
      <c r="F17" s="456">
        <v>0</v>
      </c>
      <c r="G17" s="456">
        <v>0</v>
      </c>
    </row>
    <row r="18" spans="1:7">
      <c r="A18" s="454">
        <v>11</v>
      </c>
      <c r="B18" s="455" t="s">
        <v>95</v>
      </c>
      <c r="C18" s="456">
        <v>0</v>
      </c>
      <c r="D18" s="456">
        <v>6082081.8175439304</v>
      </c>
      <c r="E18" s="456">
        <v>20814670.239822745</v>
      </c>
      <c r="F18" s="456">
        <v>14079019.122633319</v>
      </c>
      <c r="G18" s="456">
        <v>0</v>
      </c>
    </row>
    <row r="19" spans="1:7">
      <c r="A19" s="454">
        <v>12</v>
      </c>
      <c r="B19" s="457" t="s">
        <v>639</v>
      </c>
      <c r="C19" s="458"/>
      <c r="D19" s="456">
        <v>0</v>
      </c>
      <c r="E19" s="456">
        <v>0</v>
      </c>
      <c r="F19" s="456">
        <v>0</v>
      </c>
      <c r="G19" s="456">
        <v>0</v>
      </c>
    </row>
    <row r="20" spans="1:7" ht="26.25">
      <c r="A20" s="454">
        <v>13</v>
      </c>
      <c r="B20" s="457" t="s">
        <v>640</v>
      </c>
      <c r="C20" s="456">
        <v>0</v>
      </c>
      <c r="D20" s="456">
        <v>6082081.8175439304</v>
      </c>
      <c r="E20" s="456">
        <v>20814670.239822745</v>
      </c>
      <c r="F20" s="456">
        <v>14079019.122633319</v>
      </c>
      <c r="G20" s="456">
        <v>0</v>
      </c>
    </row>
    <row r="21" spans="1:7">
      <c r="A21" s="459">
        <v>14</v>
      </c>
      <c r="B21" s="460" t="s">
        <v>641</v>
      </c>
      <c r="C21" s="458"/>
      <c r="D21" s="458"/>
      <c r="E21" s="458"/>
      <c r="F21" s="458"/>
      <c r="G21" s="461">
        <f>SUM(G8,G11,G14,G17,G18)</f>
        <v>640657916.13770807</v>
      </c>
    </row>
    <row r="22" spans="1:7">
      <c r="A22" s="462"/>
      <c r="B22" s="478" t="s">
        <v>642</v>
      </c>
      <c r="C22" s="463"/>
      <c r="D22" s="464"/>
      <c r="E22" s="463"/>
      <c r="F22" s="463"/>
      <c r="G22" s="465"/>
    </row>
    <row r="23" spans="1:7">
      <c r="A23" s="454">
        <v>15</v>
      </c>
      <c r="B23" s="455" t="s">
        <v>489</v>
      </c>
      <c r="C23" s="456">
        <v>322336490.03000003</v>
      </c>
      <c r="D23" s="456">
        <v>0</v>
      </c>
      <c r="E23" s="456">
        <v>0</v>
      </c>
      <c r="F23" s="456">
        <v>752903.78</v>
      </c>
      <c r="G23" s="456">
        <v>3772836.7285000002</v>
      </c>
    </row>
    <row r="24" spans="1:7">
      <c r="A24" s="454">
        <v>16</v>
      </c>
      <c r="B24" s="455" t="s">
        <v>643</v>
      </c>
      <c r="C24" s="456">
        <v>285312.49</v>
      </c>
      <c r="D24" s="456">
        <v>77284767.158199906</v>
      </c>
      <c r="E24" s="456">
        <v>49444219.190199971</v>
      </c>
      <c r="F24" s="456">
        <v>353909456.94559908</v>
      </c>
      <c r="G24" s="456">
        <v>358561776.90750909</v>
      </c>
    </row>
    <row r="25" spans="1:7" ht="26.25">
      <c r="A25" s="454">
        <v>17</v>
      </c>
      <c r="B25" s="457" t="s">
        <v>644</v>
      </c>
      <c r="C25" s="456">
        <v>0</v>
      </c>
      <c r="D25" s="456">
        <v>0</v>
      </c>
      <c r="E25" s="456">
        <v>0</v>
      </c>
      <c r="F25" s="456">
        <v>0</v>
      </c>
      <c r="G25" s="456">
        <v>0</v>
      </c>
    </row>
    <row r="26" spans="1:7" ht="39">
      <c r="A26" s="454">
        <v>18</v>
      </c>
      <c r="B26" s="457" t="s">
        <v>645</v>
      </c>
      <c r="C26" s="456" vm="4">
        <v>285312.49</v>
      </c>
      <c r="D26" s="456">
        <v>16608534.572799999</v>
      </c>
      <c r="E26" s="456">
        <v>5627865.4726</v>
      </c>
      <c r="F26" s="456">
        <v>962903.71020000009</v>
      </c>
      <c r="G26" s="456">
        <v>6310913.5059200004</v>
      </c>
    </row>
    <row r="27" spans="1:7">
      <c r="A27" s="454">
        <v>19</v>
      </c>
      <c r="B27" s="457" t="s">
        <v>646</v>
      </c>
      <c r="C27" s="456">
        <v>0</v>
      </c>
      <c r="D27" s="456">
        <v>47633416.835999891</v>
      </c>
      <c r="E27" s="456">
        <v>34139328.772599973</v>
      </c>
      <c r="F27" s="456">
        <v>191674204.49319887</v>
      </c>
      <c r="G27" s="456">
        <v>203809446.62351894</v>
      </c>
    </row>
    <row r="28" spans="1:7">
      <c r="A28" s="454">
        <v>20</v>
      </c>
      <c r="B28" s="467" t="s">
        <v>647</v>
      </c>
      <c r="C28" s="456">
        <v>0</v>
      </c>
      <c r="D28" s="456">
        <v>0</v>
      </c>
      <c r="E28" s="456">
        <v>0</v>
      </c>
      <c r="F28" s="456">
        <v>0</v>
      </c>
      <c r="G28" s="456">
        <v>0</v>
      </c>
    </row>
    <row r="29" spans="1:7">
      <c r="A29" s="454">
        <v>21</v>
      </c>
      <c r="B29" s="457" t="s">
        <v>648</v>
      </c>
      <c r="C29" s="456">
        <v>0</v>
      </c>
      <c r="D29" s="456">
        <v>13042815.749400023</v>
      </c>
      <c r="E29" s="456">
        <v>9677024.9450000003</v>
      </c>
      <c r="F29" s="456">
        <v>160439898.7422002</v>
      </c>
      <c r="G29" s="456">
        <v>147733834.27807018</v>
      </c>
    </row>
    <row r="30" spans="1:7">
      <c r="A30" s="454">
        <v>22</v>
      </c>
      <c r="B30" s="467" t="s">
        <v>647</v>
      </c>
      <c r="C30" s="456">
        <v>0</v>
      </c>
      <c r="D30" s="456">
        <v>0</v>
      </c>
      <c r="E30" s="456">
        <v>0</v>
      </c>
      <c r="F30" s="456">
        <v>0</v>
      </c>
      <c r="G30" s="456">
        <v>0</v>
      </c>
    </row>
    <row r="31" spans="1:7" ht="26.25">
      <c r="A31" s="454">
        <v>23</v>
      </c>
      <c r="B31" s="457" t="s">
        <v>649</v>
      </c>
      <c r="C31" s="456">
        <v>0</v>
      </c>
      <c r="D31" s="456">
        <v>0</v>
      </c>
      <c r="E31" s="456">
        <v>0</v>
      </c>
      <c r="F31" s="456">
        <v>832450</v>
      </c>
      <c r="G31" s="456">
        <v>707582.5</v>
      </c>
    </row>
    <row r="32" spans="1:7">
      <c r="A32" s="454">
        <v>24</v>
      </c>
      <c r="B32" s="455" t="s">
        <v>650</v>
      </c>
      <c r="C32" s="456">
        <v>0</v>
      </c>
      <c r="D32" s="456">
        <v>0</v>
      </c>
      <c r="E32" s="456">
        <v>0</v>
      </c>
      <c r="F32" s="456">
        <v>0</v>
      </c>
      <c r="G32" s="456">
        <v>0</v>
      </c>
    </row>
    <row r="33" spans="1:7">
      <c r="A33" s="454">
        <v>25</v>
      </c>
      <c r="B33" s="455" t="s">
        <v>165</v>
      </c>
      <c r="C33" s="456">
        <f>SUM(C34:C35)</f>
        <v>25913734.600000098</v>
      </c>
      <c r="D33" s="456">
        <f>SUM(D34:D35)</f>
        <v>70000431.319000438</v>
      </c>
      <c r="E33" s="456">
        <f>SUM(E34:E35)</f>
        <v>18502583.743000023</v>
      </c>
      <c r="F33" s="456">
        <f>SUM(F34:F35)</f>
        <v>90697280.904000595</v>
      </c>
      <c r="G33" s="456">
        <f>SUM(G34:G35)</f>
        <v>160684182.140001</v>
      </c>
    </row>
    <row r="34" spans="1:7">
      <c r="A34" s="454">
        <v>26</v>
      </c>
      <c r="B34" s="457" t="s">
        <v>651</v>
      </c>
      <c r="C34" s="458"/>
      <c r="D34" s="456">
        <v>138137.25999999978</v>
      </c>
      <c r="E34" s="456">
        <v>0</v>
      </c>
      <c r="F34" s="456">
        <v>0</v>
      </c>
      <c r="G34" s="456">
        <v>138137.25999999978</v>
      </c>
    </row>
    <row r="35" spans="1:7">
      <c r="A35" s="454">
        <v>27</v>
      </c>
      <c r="B35" s="457" t="s">
        <v>652</v>
      </c>
      <c r="C35" s="456">
        <v>25913734.600000098</v>
      </c>
      <c r="D35" s="456">
        <v>69862294.059000432</v>
      </c>
      <c r="E35" s="456">
        <v>18502583.743000023</v>
      </c>
      <c r="F35" s="456">
        <v>90697280.904000595</v>
      </c>
      <c r="G35" s="456">
        <v>160546044.88000101</v>
      </c>
    </row>
    <row r="36" spans="1:7">
      <c r="A36" s="454">
        <v>28</v>
      </c>
      <c r="B36" s="455" t="s">
        <v>653</v>
      </c>
      <c r="C36" s="456">
        <v>25874354.370000001</v>
      </c>
      <c r="D36" s="456">
        <v>2864996.3799999994</v>
      </c>
      <c r="E36" s="456">
        <v>4259895.4300000006</v>
      </c>
      <c r="F36" s="456">
        <v>5533334.6399999997</v>
      </c>
      <c r="G36" s="456">
        <v>2615949.4050000003</v>
      </c>
    </row>
    <row r="37" spans="1:7">
      <c r="A37" s="459">
        <v>29</v>
      </c>
      <c r="B37" s="460" t="s">
        <v>654</v>
      </c>
      <c r="C37" s="458"/>
      <c r="D37" s="458"/>
      <c r="E37" s="458"/>
      <c r="F37" s="458"/>
      <c r="G37" s="461">
        <f>SUM(G23:G24,G32:G33,G36)</f>
        <v>525634745.18101007</v>
      </c>
    </row>
    <row r="38" spans="1:7">
      <c r="A38" s="450"/>
      <c r="B38" s="468"/>
      <c r="C38" s="469"/>
      <c r="D38" s="469"/>
      <c r="E38" s="469"/>
      <c r="F38" s="469"/>
      <c r="G38" s="470"/>
    </row>
    <row r="39" spans="1:7" ht="15.75" thickBot="1">
      <c r="A39" s="471">
        <v>30</v>
      </c>
      <c r="B39" s="472" t="s">
        <v>622</v>
      </c>
      <c r="C39" s="332"/>
      <c r="D39" s="316"/>
      <c r="E39" s="316"/>
      <c r="F39" s="473"/>
      <c r="G39" s="474">
        <f>IFERROR(G21/G37,0)</f>
        <v>1.218827183726388</v>
      </c>
    </row>
    <row r="42" spans="1:7" ht="39">
      <c r="B42" s="24"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Normal="100" workbookViewId="0">
      <pane xSplit="1" ySplit="5" topLeftCell="B11" activePane="bottomRight" state="frozen"/>
      <selection pane="topRight" activeCell="B1" sqref="B1"/>
      <selection pane="bottomLeft" activeCell="A6" sqref="A6"/>
      <selection pane="bottomRight" activeCell="D21" sqref="D21"/>
    </sheetView>
  </sheetViews>
  <sheetFormatPr defaultRowHeight="15.75"/>
  <cols>
    <col min="1" max="1" width="9.5703125" style="20" bestFit="1" customWidth="1"/>
    <col min="2" max="2" width="88.28515625" style="17" customWidth="1"/>
    <col min="3" max="3" width="12.7109375" style="17" customWidth="1"/>
    <col min="4" max="7" width="12.7109375" style="2" customWidth="1"/>
    <col min="8" max="8" width="10" customWidth="1"/>
    <col min="9" max="13" width="6.7109375" customWidth="1"/>
  </cols>
  <sheetData>
    <row r="1" spans="1:12">
      <c r="A1" s="18" t="s">
        <v>188</v>
      </c>
      <c r="B1" s="410" t="str">
        <f>Info!C2</f>
        <v>სს "ხალიკ ბანკი საქართველო"</v>
      </c>
    </row>
    <row r="2" spans="1:12">
      <c r="A2" s="18" t="s">
        <v>189</v>
      </c>
      <c r="B2" s="430">
        <v>44834</v>
      </c>
      <c r="C2" s="30"/>
      <c r="D2" s="19"/>
      <c r="E2" s="19"/>
      <c r="F2" s="19"/>
      <c r="G2" s="19"/>
      <c r="H2" s="1"/>
    </row>
    <row r="3" spans="1:12">
      <c r="A3" s="18"/>
      <c r="C3" s="30"/>
      <c r="D3" s="19"/>
      <c r="E3" s="19"/>
      <c r="F3" s="19"/>
      <c r="G3" s="19"/>
      <c r="H3" s="1"/>
    </row>
    <row r="4" spans="1:12" ht="16.5" thickBot="1">
      <c r="A4" s="71" t="s">
        <v>404</v>
      </c>
      <c r="B4" s="210" t="s">
        <v>223</v>
      </c>
      <c r="C4" s="211"/>
      <c r="D4" s="212"/>
      <c r="E4" s="212"/>
      <c r="F4" s="212"/>
      <c r="G4" s="212"/>
      <c r="H4" s="1"/>
    </row>
    <row r="5" spans="1:12" ht="15">
      <c r="A5" s="302" t="s">
        <v>26</v>
      </c>
      <c r="B5" s="303"/>
      <c r="C5" s="431" t="str">
        <f>INT((MONTH($B$2))/3)&amp;"Q"&amp;"-"&amp;YEAR($B$2)</f>
        <v>3Q-2022</v>
      </c>
      <c r="D5" s="431" t="str">
        <f>IF(INT(MONTH($B$2))=3, "4"&amp;"Q"&amp;"-"&amp;YEAR($B$2)-1, IF(INT(MONTH($B$2))=6, "1"&amp;"Q"&amp;"-"&amp;YEAR($B$2), IF(INT(MONTH($B$2))=9, "2"&amp;"Q"&amp;"-"&amp;YEAR($B$2),IF(INT(MONTH($B$2))=12, "3"&amp;"Q"&amp;"-"&amp;YEAR($B$2), 0))))</f>
        <v>2Q-2022</v>
      </c>
      <c r="E5" s="431" t="str">
        <f>IF(INT(MONTH($B$2))=3, "3"&amp;"Q"&amp;"-"&amp;YEAR($B$2)-1, IF(INT(MONTH($B$2))=6, "4"&amp;"Q"&amp;"-"&amp;YEAR($B$2)-1, IF(INT(MONTH($B$2))=9, "1"&amp;"Q"&amp;"-"&amp;YEAR($B$2),IF(INT(MONTH($B$2))=12, "2"&amp;"Q"&amp;"-"&amp;YEAR($B$2), 0))))</f>
        <v>1Q-2022</v>
      </c>
      <c r="F5" s="431" t="str">
        <f>IF(INT(MONTH($B$2))=3, "2"&amp;"Q"&amp;"-"&amp;YEAR($B$2)-1, IF(INT(MONTH($B$2))=6, "3"&amp;"Q"&amp;"-"&amp;YEAR($B$2)-1, IF(INT(MONTH($B$2))=9, "4"&amp;"Q"&amp;"-"&amp;YEAR($B$2)-1,IF(INT(MONTH($B$2))=12, "1"&amp;"Q"&amp;"-"&amp;YEAR($B$2), 0))))</f>
        <v>4Q-2021</v>
      </c>
      <c r="G5" s="432" t="str">
        <f>IF(INT(MONTH($B$2))=3, "1"&amp;"Q"&amp;"-"&amp;YEAR($B$2)-1, IF(INT(MONTH($B$2))=6, "2"&amp;"Q"&amp;"-"&amp;YEAR($B$2)-1, IF(INT(MONTH($B$2))=9, "3"&amp;"Q"&amp;"-"&amp;YEAR($B$2)-1,IF(INT(MONTH($B$2))=12, "4"&amp;"Q"&amp;"-"&amp;YEAR($B$2)-1, 0))))</f>
        <v>3Q-2021</v>
      </c>
    </row>
    <row r="6" spans="1:12" ht="15">
      <c r="A6" s="433"/>
      <c r="B6" s="434" t="s">
        <v>186</v>
      </c>
      <c r="C6" s="304"/>
      <c r="D6" s="304"/>
      <c r="E6" s="304"/>
      <c r="F6" s="304"/>
      <c r="G6" s="305"/>
    </row>
    <row r="7" spans="1:12" ht="15">
      <c r="A7" s="433"/>
      <c r="B7" s="435" t="s">
        <v>190</v>
      </c>
      <c r="C7" s="304"/>
      <c r="D7" s="304"/>
      <c r="E7" s="304"/>
      <c r="F7" s="304"/>
      <c r="G7" s="305"/>
    </row>
    <row r="8" spans="1:12" ht="15">
      <c r="A8" s="415">
        <v>1</v>
      </c>
      <c r="B8" s="416" t="s">
        <v>23</v>
      </c>
      <c r="C8" s="436">
        <v>119619277</v>
      </c>
      <c r="D8" s="436">
        <v>114457601</v>
      </c>
      <c r="E8" s="436">
        <v>114273683.11</v>
      </c>
      <c r="F8" s="436">
        <v>110553165</v>
      </c>
      <c r="G8" s="642">
        <v>104417244</v>
      </c>
      <c r="H8" s="640"/>
      <c r="I8" s="640"/>
      <c r="J8" s="640"/>
      <c r="K8" s="640"/>
      <c r="L8" s="640"/>
    </row>
    <row r="9" spans="1:12" ht="15">
      <c r="A9" s="415">
        <v>2</v>
      </c>
      <c r="B9" s="416" t="s">
        <v>89</v>
      </c>
      <c r="C9" s="436">
        <v>119619277</v>
      </c>
      <c r="D9" s="436">
        <v>114457601</v>
      </c>
      <c r="E9" s="436">
        <v>114273683.11</v>
      </c>
      <c r="F9" s="436">
        <v>110553165</v>
      </c>
      <c r="G9" s="642">
        <v>104417244</v>
      </c>
      <c r="H9" s="640"/>
      <c r="I9" s="640"/>
      <c r="J9" s="640"/>
      <c r="K9" s="640"/>
      <c r="L9" s="640"/>
    </row>
    <row r="10" spans="1:12" ht="15">
      <c r="A10" s="415">
        <v>3</v>
      </c>
      <c r="B10" s="416" t="s">
        <v>88</v>
      </c>
      <c r="C10" s="436">
        <v>157844186.92000002</v>
      </c>
      <c r="D10" s="436">
        <v>153879790.56</v>
      </c>
      <c r="E10" s="436">
        <v>156185751.75633252</v>
      </c>
      <c r="F10" s="436">
        <v>152498908.23152125</v>
      </c>
      <c r="G10" s="642">
        <v>145383607.26999998</v>
      </c>
      <c r="H10" s="640"/>
      <c r="I10" s="640"/>
      <c r="J10" s="640"/>
      <c r="K10" s="640"/>
      <c r="L10" s="640"/>
    </row>
    <row r="11" spans="1:12" ht="15">
      <c r="A11" s="415">
        <v>4</v>
      </c>
      <c r="B11" s="416" t="s">
        <v>613</v>
      </c>
      <c r="C11" s="436">
        <v>66714681.570645191</v>
      </c>
      <c r="D11" s="436">
        <v>60315975.857173987</v>
      </c>
      <c r="E11" s="436">
        <v>63291119.264022753</v>
      </c>
      <c r="F11" s="436">
        <v>58157043.430187099</v>
      </c>
      <c r="G11" s="642">
        <v>51961178.577858374</v>
      </c>
      <c r="H11" s="640"/>
      <c r="I11" s="640"/>
      <c r="J11" s="640"/>
      <c r="K11" s="640"/>
      <c r="L11" s="640"/>
    </row>
    <row r="12" spans="1:12" ht="15">
      <c r="A12" s="415">
        <v>5</v>
      </c>
      <c r="B12" s="416" t="s">
        <v>614</v>
      </c>
      <c r="C12" s="436">
        <v>88978404.580899194</v>
      </c>
      <c r="D12" s="436">
        <v>80449290.444606692</v>
      </c>
      <c r="E12" s="436">
        <v>84419405.606022686</v>
      </c>
      <c r="F12" s="436">
        <v>77574442.177130118</v>
      </c>
      <c r="G12" s="642">
        <v>69308229.843704909</v>
      </c>
      <c r="H12" s="640"/>
      <c r="I12" s="640"/>
      <c r="J12" s="640"/>
      <c r="K12" s="640"/>
      <c r="L12" s="640"/>
    </row>
    <row r="13" spans="1:12" ht="15">
      <c r="A13" s="415">
        <v>6</v>
      </c>
      <c r="B13" s="416" t="s">
        <v>615</v>
      </c>
      <c r="C13" s="436">
        <v>126303914.61367115</v>
      </c>
      <c r="D13" s="436">
        <v>114090229.60220805</v>
      </c>
      <c r="E13" s="436">
        <v>119779500.66489604</v>
      </c>
      <c r="F13" s="436">
        <v>120401661.87184264</v>
      </c>
      <c r="G13" s="642">
        <v>107668901.84483157</v>
      </c>
      <c r="H13" s="640"/>
      <c r="I13" s="640"/>
      <c r="J13" s="640"/>
      <c r="K13" s="640"/>
      <c r="L13" s="640"/>
    </row>
    <row r="14" spans="1:12" ht="15">
      <c r="A14" s="433"/>
      <c r="B14" s="434" t="s">
        <v>617</v>
      </c>
      <c r="C14" s="304"/>
      <c r="D14" s="304"/>
      <c r="E14" s="304"/>
      <c r="F14" s="304"/>
      <c r="G14" s="305"/>
      <c r="H14" s="640"/>
      <c r="I14" s="640"/>
      <c r="J14" s="640"/>
      <c r="K14" s="640"/>
      <c r="L14" s="640"/>
    </row>
    <row r="15" spans="1:12" ht="15" customHeight="1">
      <c r="A15" s="415">
        <v>7</v>
      </c>
      <c r="B15" s="416" t="s">
        <v>616</v>
      </c>
      <c r="C15" s="436">
        <v>1004061992.5786666</v>
      </c>
      <c r="D15" s="436">
        <v>894636175.53499377</v>
      </c>
      <c r="E15" s="436">
        <v>928800731.45242</v>
      </c>
      <c r="F15" s="436">
        <v>931551037.7115792</v>
      </c>
      <c r="G15" s="642">
        <v>837197729.17607963</v>
      </c>
      <c r="H15" s="640"/>
      <c r="I15" s="640"/>
      <c r="J15" s="640"/>
      <c r="K15" s="640"/>
      <c r="L15" s="640"/>
    </row>
    <row r="16" spans="1:12" ht="15">
      <c r="A16" s="433"/>
      <c r="B16" s="434" t="s">
        <v>621</v>
      </c>
      <c r="C16" s="304"/>
      <c r="D16" s="304"/>
      <c r="E16" s="304"/>
      <c r="F16" s="304"/>
      <c r="G16" s="305"/>
      <c r="H16" s="640"/>
      <c r="I16" s="640"/>
      <c r="J16" s="640"/>
      <c r="K16" s="640"/>
      <c r="L16" s="640"/>
    </row>
    <row r="17" spans="1:12" s="3" customFormat="1" ht="15">
      <c r="A17" s="415"/>
      <c r="B17" s="435" t="s">
        <v>602</v>
      </c>
      <c r="C17" s="304"/>
      <c r="D17" s="304"/>
      <c r="E17" s="304"/>
      <c r="F17" s="304"/>
      <c r="G17" s="305"/>
      <c r="H17" s="640"/>
      <c r="I17" s="640"/>
      <c r="J17" s="640"/>
      <c r="K17" s="640"/>
      <c r="L17" s="640"/>
    </row>
    <row r="18" spans="1:12" ht="15">
      <c r="A18" s="414">
        <v>8</v>
      </c>
      <c r="B18" s="437" t="s">
        <v>611</v>
      </c>
      <c r="C18" s="641">
        <v>0.11913535009206917</v>
      </c>
      <c r="D18" s="641">
        <v>0.12793759533762894</v>
      </c>
      <c r="E18" s="641">
        <v>0.12303358432039944</v>
      </c>
      <c r="F18" s="641">
        <v>0.11867644447220159</v>
      </c>
      <c r="G18" s="643">
        <v>0.12472232109702598</v>
      </c>
      <c r="H18" s="640"/>
      <c r="I18" s="640"/>
      <c r="J18" s="640"/>
      <c r="K18" s="640"/>
      <c r="L18" s="640"/>
    </row>
    <row r="19" spans="1:12" ht="15" customHeight="1">
      <c r="A19" s="414">
        <v>9</v>
      </c>
      <c r="B19" s="437" t="s">
        <v>610</v>
      </c>
      <c r="C19" s="641">
        <v>0.11913535009206917</v>
      </c>
      <c r="D19" s="641">
        <v>0.12793759533762894</v>
      </c>
      <c r="E19" s="641">
        <v>0.12303358432039944</v>
      </c>
      <c r="F19" s="641">
        <v>0.11867644447220159</v>
      </c>
      <c r="G19" s="643">
        <v>0.12472232109702598</v>
      </c>
      <c r="H19" s="640"/>
      <c r="I19" s="640"/>
      <c r="J19" s="640"/>
      <c r="K19" s="640"/>
      <c r="L19" s="640"/>
    </row>
    <row r="20" spans="1:12" ht="15">
      <c r="A20" s="414">
        <v>10</v>
      </c>
      <c r="B20" s="437" t="s">
        <v>612</v>
      </c>
      <c r="C20" s="641">
        <v>0.15720561886285442</v>
      </c>
      <c r="D20" s="641">
        <v>0.17200264729735487</v>
      </c>
      <c r="E20" s="641">
        <v>0.16815851502624865</v>
      </c>
      <c r="F20" s="641">
        <v>0.1637042975188408</v>
      </c>
      <c r="G20" s="643">
        <v>0.17365504253466849</v>
      </c>
      <c r="H20" s="640"/>
      <c r="I20" s="640"/>
      <c r="J20" s="640"/>
      <c r="K20" s="640"/>
      <c r="L20" s="640"/>
    </row>
    <row r="21" spans="1:12" ht="15">
      <c r="A21" s="414">
        <v>11</v>
      </c>
      <c r="B21" s="416" t="s">
        <v>613</v>
      </c>
      <c r="C21" s="641">
        <v>6.6444783353771061E-2</v>
      </c>
      <c r="D21" s="641">
        <v>6.7419558370870644E-2</v>
      </c>
      <c r="E21" s="641">
        <v>6.8142839600320651E-2</v>
      </c>
      <c r="F21" s="641">
        <v>6.2430335081858718E-2</v>
      </c>
      <c r="G21" s="643">
        <v>6.2065599041931811E-2</v>
      </c>
      <c r="H21" s="640"/>
      <c r="I21" s="640"/>
      <c r="J21" s="640"/>
      <c r="K21" s="640"/>
      <c r="L21" s="640"/>
    </row>
    <row r="22" spans="1:12" ht="15">
      <c r="A22" s="414">
        <v>12</v>
      </c>
      <c r="B22" s="416" t="s">
        <v>614</v>
      </c>
      <c r="C22" s="641">
        <v>8.8618437146875562E-2</v>
      </c>
      <c r="D22" s="641">
        <v>8.9924030175169131E-2</v>
      </c>
      <c r="E22" s="641">
        <v>9.0890761330485959E-2</v>
      </c>
      <c r="F22" s="641">
        <v>8.3274494940929061E-2</v>
      </c>
      <c r="G22" s="643">
        <v>8.2785974481696167E-2</v>
      </c>
      <c r="H22" s="640"/>
      <c r="I22" s="640"/>
      <c r="J22" s="640"/>
      <c r="K22" s="640"/>
      <c r="L22" s="640"/>
    </row>
    <row r="23" spans="1:12" ht="15">
      <c r="A23" s="414">
        <v>13</v>
      </c>
      <c r="B23" s="416" t="s">
        <v>615</v>
      </c>
      <c r="C23" s="641">
        <v>0.12579294460623203</v>
      </c>
      <c r="D23" s="641">
        <v>0.12752695757466093</v>
      </c>
      <c r="E23" s="641">
        <v>0.12896146246309456</v>
      </c>
      <c r="F23" s="641">
        <v>0.1292485940089958</v>
      </c>
      <c r="G23" s="643">
        <v>0.12860629943513216</v>
      </c>
      <c r="H23" s="640"/>
      <c r="I23" s="640"/>
      <c r="J23" s="640"/>
      <c r="K23" s="640"/>
      <c r="L23" s="640"/>
    </row>
    <row r="24" spans="1:12" ht="15">
      <c r="A24" s="433"/>
      <c r="B24" s="434" t="s">
        <v>6</v>
      </c>
      <c r="C24" s="304"/>
      <c r="D24" s="304"/>
      <c r="E24" s="304"/>
      <c r="F24" s="304"/>
      <c r="G24" s="305"/>
      <c r="H24" s="640"/>
      <c r="I24" s="640"/>
      <c r="J24" s="640"/>
      <c r="K24" s="640"/>
      <c r="L24" s="640"/>
    </row>
    <row r="25" spans="1:12" ht="15" customHeight="1">
      <c r="A25" s="438">
        <v>14</v>
      </c>
      <c r="B25" s="439" t="s">
        <v>7</v>
      </c>
      <c r="C25" s="641">
        <v>6.8318024579078082E-2</v>
      </c>
      <c r="D25" s="641">
        <v>6.7888174239845875E-2</v>
      </c>
      <c r="E25" s="641">
        <v>6.785767502684989E-2</v>
      </c>
      <c r="F25" s="641">
        <v>7.0996030650170461E-2</v>
      </c>
      <c r="G25" s="643">
        <v>7.1152577170614476E-2</v>
      </c>
      <c r="H25" s="640"/>
      <c r="I25" s="640"/>
      <c r="J25" s="640"/>
      <c r="K25" s="640"/>
      <c r="L25" s="640"/>
    </row>
    <row r="26" spans="1:12" ht="15">
      <c r="A26" s="438">
        <v>15</v>
      </c>
      <c r="B26" s="439" t="s">
        <v>8</v>
      </c>
      <c r="C26" s="641">
        <v>3.2173035837006439E-2</v>
      </c>
      <c r="D26" s="641">
        <v>3.307384785746588E-2</v>
      </c>
      <c r="E26" s="641">
        <v>3.4561277509920885E-2</v>
      </c>
      <c r="F26" s="641">
        <v>2.8853543877150761E-2</v>
      </c>
      <c r="G26" s="643">
        <v>2.7892907360479488E-2</v>
      </c>
      <c r="H26" s="640"/>
      <c r="I26" s="640"/>
      <c r="J26" s="640"/>
      <c r="K26" s="640"/>
      <c r="L26" s="640"/>
    </row>
    <row r="27" spans="1:12" ht="15">
      <c r="A27" s="438">
        <v>16</v>
      </c>
      <c r="B27" s="439" t="s">
        <v>9</v>
      </c>
      <c r="C27" s="641">
        <v>2.2097022808048997E-2</v>
      </c>
      <c r="D27" s="641">
        <v>1.9927345818298199E-2</v>
      </c>
      <c r="E27" s="641">
        <v>1.3914228457733751E-2</v>
      </c>
      <c r="F27" s="641">
        <v>2.2578621041568908E-2</v>
      </c>
      <c r="G27" s="643">
        <v>2.2111788915519671E-2</v>
      </c>
      <c r="H27" s="640"/>
      <c r="I27" s="640"/>
      <c r="J27" s="640"/>
      <c r="K27" s="640"/>
      <c r="L27" s="640"/>
    </row>
    <row r="28" spans="1:12" ht="15">
      <c r="A28" s="438">
        <v>17</v>
      </c>
      <c r="B28" s="439" t="s">
        <v>224</v>
      </c>
      <c r="C28" s="641">
        <v>3.614498874207165E-2</v>
      </c>
      <c r="D28" s="641">
        <v>3.4814326382379995E-2</v>
      </c>
      <c r="E28" s="641">
        <v>3.3296397516929005E-2</v>
      </c>
      <c r="F28" s="641">
        <v>4.2142486773019704E-2</v>
      </c>
      <c r="G28" s="643">
        <v>4.3259669810134981E-2</v>
      </c>
      <c r="H28" s="640"/>
      <c r="I28" s="640"/>
      <c r="J28" s="640"/>
      <c r="K28" s="640"/>
      <c r="L28" s="640"/>
    </row>
    <row r="29" spans="1:12" ht="15">
      <c r="A29" s="438">
        <v>18</v>
      </c>
      <c r="B29" s="439" t="s">
        <v>10</v>
      </c>
      <c r="C29" s="641">
        <v>1.3186249243106414E-2</v>
      </c>
      <c r="D29" s="641">
        <v>9.1152516603171044E-3</v>
      </c>
      <c r="E29" s="641">
        <v>1.6741602076584976E-2</v>
      </c>
      <c r="F29" s="641">
        <v>2.7434685512411561E-2</v>
      </c>
      <c r="G29" s="643">
        <v>2.7667343189778783E-2</v>
      </c>
      <c r="H29" s="640"/>
      <c r="I29" s="640"/>
      <c r="J29" s="640"/>
      <c r="K29" s="640"/>
      <c r="L29" s="640"/>
    </row>
    <row r="30" spans="1:12" ht="15">
      <c r="A30" s="438">
        <v>19</v>
      </c>
      <c r="B30" s="439" t="s">
        <v>11</v>
      </c>
      <c r="C30" s="641">
        <v>0.10289788324475796</v>
      </c>
      <c r="D30" s="641">
        <v>7.168769602786601E-2</v>
      </c>
      <c r="E30" s="641">
        <v>0.13658369651629262</v>
      </c>
      <c r="F30" s="641">
        <v>0.19688625087962838</v>
      </c>
      <c r="G30" s="643">
        <v>0.19364784805177956</v>
      </c>
      <c r="H30" s="640"/>
      <c r="I30" s="640"/>
      <c r="J30" s="640"/>
      <c r="K30" s="640"/>
      <c r="L30" s="640"/>
    </row>
    <row r="31" spans="1:12" ht="15">
      <c r="A31" s="433"/>
      <c r="B31" s="434" t="s">
        <v>12</v>
      </c>
      <c r="C31" s="304"/>
      <c r="D31" s="304"/>
      <c r="E31" s="304"/>
      <c r="F31" s="304"/>
      <c r="G31" s="305"/>
      <c r="H31" s="640"/>
      <c r="I31" s="640"/>
      <c r="J31" s="640"/>
      <c r="K31" s="640"/>
      <c r="L31" s="640"/>
    </row>
    <row r="32" spans="1:12" ht="15">
      <c r="A32" s="438">
        <v>20</v>
      </c>
      <c r="B32" s="439" t="s">
        <v>13</v>
      </c>
      <c r="C32" s="641">
        <v>9.6717209265753529E-2</v>
      </c>
      <c r="D32" s="641">
        <v>9.3380813959259401E-2</v>
      </c>
      <c r="E32" s="641">
        <v>7.5341586270082694E-2</v>
      </c>
      <c r="F32" s="641">
        <v>7.3861947969386596E-2</v>
      </c>
      <c r="G32" s="643">
        <v>9.9002807475713273E-2</v>
      </c>
      <c r="H32" s="640"/>
      <c r="I32" s="640"/>
      <c r="J32" s="640"/>
      <c r="K32" s="640"/>
      <c r="L32" s="640"/>
    </row>
    <row r="33" spans="1:12" ht="15" customHeight="1">
      <c r="A33" s="438">
        <v>21</v>
      </c>
      <c r="B33" s="439" t="s">
        <v>14</v>
      </c>
      <c r="C33" s="641">
        <v>6.2057020890608397E-2</v>
      </c>
      <c r="D33" s="641">
        <v>6.0996776949993683E-2</v>
      </c>
      <c r="E33" s="641">
        <v>5.3179188207088342E-2</v>
      </c>
      <c r="F33" s="641">
        <v>5.2557302352659714E-2</v>
      </c>
      <c r="G33" s="643">
        <v>6.0819272213118482E-2</v>
      </c>
      <c r="H33" s="640"/>
      <c r="I33" s="640"/>
      <c r="J33" s="640"/>
      <c r="K33" s="640"/>
      <c r="L33" s="640"/>
    </row>
    <row r="34" spans="1:12" ht="15">
      <c r="A34" s="438">
        <v>22</v>
      </c>
      <c r="B34" s="439" t="s">
        <v>15</v>
      </c>
      <c r="C34" s="641">
        <v>0.67416296856762303</v>
      </c>
      <c r="D34" s="641">
        <v>0.70669036792633155</v>
      </c>
      <c r="E34" s="641">
        <v>0.72093964072043371</v>
      </c>
      <c r="F34" s="641">
        <v>0.7221732044365029</v>
      </c>
      <c r="G34" s="643">
        <v>0.71977179354528709</v>
      </c>
      <c r="H34" s="640"/>
      <c r="I34" s="640"/>
      <c r="J34" s="640"/>
      <c r="K34" s="640"/>
      <c r="L34" s="640"/>
    </row>
    <row r="35" spans="1:12" ht="15" customHeight="1">
      <c r="A35" s="438">
        <v>23</v>
      </c>
      <c r="B35" s="439" t="s">
        <v>16</v>
      </c>
      <c r="C35" s="641">
        <v>0.69866729208964817</v>
      </c>
      <c r="D35" s="641">
        <v>0.67412315106717835</v>
      </c>
      <c r="E35" s="641">
        <v>0.668146934833866</v>
      </c>
      <c r="F35" s="641">
        <v>0.66770310732548221</v>
      </c>
      <c r="G35" s="643">
        <v>0.6917772200058111</v>
      </c>
      <c r="H35" s="640"/>
      <c r="I35" s="640"/>
      <c r="J35" s="640"/>
      <c r="K35" s="640"/>
      <c r="L35" s="640"/>
    </row>
    <row r="36" spans="1:12" ht="15">
      <c r="A36" s="438">
        <v>24</v>
      </c>
      <c r="B36" s="439" t="s">
        <v>17</v>
      </c>
      <c r="C36" s="641">
        <v>1.9364636701012072E-2</v>
      </c>
      <c r="D36" s="641">
        <v>0.19071345342633542</v>
      </c>
      <c r="E36" s="641">
        <v>0.35305477293947973</v>
      </c>
      <c r="F36" s="641">
        <v>0.40092491860335244</v>
      </c>
      <c r="G36" s="643">
        <v>0.30161798523773614</v>
      </c>
      <c r="H36" s="640"/>
      <c r="I36" s="640"/>
      <c r="J36" s="640"/>
      <c r="K36" s="640"/>
      <c r="L36" s="640"/>
    </row>
    <row r="37" spans="1:12" ht="15" customHeight="1">
      <c r="A37" s="433"/>
      <c r="B37" s="434" t="s">
        <v>18</v>
      </c>
      <c r="C37" s="304"/>
      <c r="D37" s="304"/>
      <c r="E37" s="304"/>
      <c r="F37" s="304"/>
      <c r="G37" s="305"/>
      <c r="H37" s="640"/>
      <c r="I37" s="640"/>
      <c r="J37" s="640"/>
      <c r="K37" s="640"/>
      <c r="L37" s="640"/>
    </row>
    <row r="38" spans="1:12" ht="15" customHeight="1">
      <c r="A38" s="438">
        <v>25</v>
      </c>
      <c r="B38" s="439" t="s">
        <v>19</v>
      </c>
      <c r="C38" s="641">
        <v>0.31824792297426829</v>
      </c>
      <c r="D38" s="641">
        <v>0.27405613179336408</v>
      </c>
      <c r="E38" s="641">
        <v>0.24793326056589512</v>
      </c>
      <c r="F38" s="641">
        <v>0.23726568021521488</v>
      </c>
      <c r="G38" s="643">
        <v>0.24253092119939842</v>
      </c>
      <c r="H38" s="640"/>
      <c r="I38" s="640"/>
      <c r="J38" s="640"/>
      <c r="K38" s="640"/>
      <c r="L38" s="640"/>
    </row>
    <row r="39" spans="1:12" ht="15" customHeight="1">
      <c r="A39" s="438">
        <v>26</v>
      </c>
      <c r="B39" s="439" t="s">
        <v>20</v>
      </c>
      <c r="C39" s="641">
        <v>0.81903648698413745</v>
      </c>
      <c r="D39" s="641">
        <v>0.79883472015255785</v>
      </c>
      <c r="E39" s="641">
        <v>0.76502371097796251</v>
      </c>
      <c r="F39" s="641">
        <v>0.76724763896666226</v>
      </c>
      <c r="G39" s="643">
        <v>0.80119442734561253</v>
      </c>
      <c r="H39" s="640"/>
      <c r="I39" s="640"/>
      <c r="J39" s="640"/>
      <c r="K39" s="640"/>
      <c r="L39" s="640"/>
    </row>
    <row r="40" spans="1:12" ht="15" customHeight="1">
      <c r="A40" s="438">
        <v>27</v>
      </c>
      <c r="B40" s="440" t="s">
        <v>21</v>
      </c>
      <c r="C40" s="641">
        <v>0.28371852697852989</v>
      </c>
      <c r="D40" s="641">
        <v>0.19282650590189337</v>
      </c>
      <c r="E40" s="641">
        <v>0.23076770599406063</v>
      </c>
      <c r="F40" s="641">
        <v>0.2875557051036749</v>
      </c>
      <c r="G40" s="643">
        <v>0.22411063069758203</v>
      </c>
      <c r="H40" s="640"/>
      <c r="I40" s="640"/>
      <c r="J40" s="640"/>
      <c r="K40" s="640"/>
      <c r="L40" s="640"/>
    </row>
    <row r="41" spans="1:12" ht="15" customHeight="1">
      <c r="A41" s="441"/>
      <c r="B41" s="434" t="s">
        <v>523</v>
      </c>
      <c r="C41" s="304"/>
      <c r="D41" s="304"/>
      <c r="E41" s="304"/>
      <c r="F41" s="304"/>
      <c r="G41" s="305"/>
      <c r="H41" s="640"/>
      <c r="I41" s="640"/>
      <c r="J41" s="640"/>
      <c r="K41" s="640"/>
      <c r="L41" s="640"/>
    </row>
    <row r="42" spans="1:12" ht="15" customHeight="1">
      <c r="A42" s="438">
        <v>28</v>
      </c>
      <c r="B42" s="477" t="s">
        <v>507</v>
      </c>
      <c r="C42" s="436">
        <v>304012451.29100007</v>
      </c>
      <c r="D42" s="436">
        <v>207244580.47023079</v>
      </c>
      <c r="E42" s="436">
        <v>233441136.18599999</v>
      </c>
      <c r="F42" s="436">
        <v>201846789.41261044</v>
      </c>
      <c r="G42" s="642">
        <v>165669132.44143599</v>
      </c>
      <c r="H42" s="640"/>
      <c r="I42" s="640"/>
      <c r="J42" s="640"/>
      <c r="K42" s="640"/>
      <c r="L42" s="640"/>
    </row>
    <row r="43" spans="1:12" ht="15">
      <c r="A43" s="438">
        <v>29</v>
      </c>
      <c r="B43" s="439" t="s">
        <v>508</v>
      </c>
      <c r="C43" s="436">
        <v>150989867.31604698</v>
      </c>
      <c r="D43" s="436">
        <v>134267373.65059179</v>
      </c>
      <c r="E43" s="436">
        <v>209637717.08850083</v>
      </c>
      <c r="F43" s="436">
        <v>175621778.87442183</v>
      </c>
      <c r="G43" s="642">
        <v>146808762.23263481</v>
      </c>
      <c r="H43" s="640"/>
      <c r="I43" s="640"/>
      <c r="J43" s="640"/>
      <c r="K43" s="640"/>
      <c r="L43" s="640"/>
    </row>
    <row r="44" spans="1:12" ht="15">
      <c r="A44" s="475">
        <v>30</v>
      </c>
      <c r="B44" s="476" t="s">
        <v>506</v>
      </c>
      <c r="C44" s="641">
        <v>2.0134626031205873</v>
      </c>
      <c r="D44" s="641">
        <v>1.5435215185600477</v>
      </c>
      <c r="E44" s="641">
        <v>1.1135454985299724</v>
      </c>
      <c r="F44" s="641">
        <v>1.1493266422095678</v>
      </c>
      <c r="G44" s="643">
        <v>1.128468968214001</v>
      </c>
      <c r="H44" s="640"/>
      <c r="I44" s="640"/>
      <c r="J44" s="640"/>
      <c r="K44" s="640"/>
      <c r="L44" s="640"/>
    </row>
    <row r="45" spans="1:12" ht="15">
      <c r="A45" s="475"/>
      <c r="B45" s="434" t="s">
        <v>622</v>
      </c>
      <c r="C45" s="304"/>
      <c r="D45" s="304"/>
      <c r="E45" s="304"/>
      <c r="F45" s="304"/>
      <c r="G45" s="305"/>
      <c r="H45" s="640"/>
      <c r="I45" s="640"/>
      <c r="J45" s="640"/>
      <c r="K45" s="640"/>
      <c r="L45" s="640"/>
    </row>
    <row r="46" spans="1:12" ht="15">
      <c r="A46" s="475">
        <v>31</v>
      </c>
      <c r="B46" s="476" t="s">
        <v>629</v>
      </c>
      <c r="C46" s="436">
        <v>640657916.13770807</v>
      </c>
      <c r="D46" s="436">
        <v>647854799.22950006</v>
      </c>
      <c r="E46" s="436">
        <v>622849456.30299997</v>
      </c>
      <c r="F46" s="436">
        <v>703519723.27250004</v>
      </c>
      <c r="G46" s="642">
        <v>585720015.58899999</v>
      </c>
      <c r="H46" s="640"/>
      <c r="I46" s="640"/>
      <c r="J46" s="640"/>
      <c r="K46" s="640"/>
      <c r="L46" s="640"/>
    </row>
    <row r="47" spans="1:12" ht="15">
      <c r="A47" s="475">
        <v>32</v>
      </c>
      <c r="B47" s="476" t="s">
        <v>642</v>
      </c>
      <c r="C47" s="436">
        <v>525634745.18101007</v>
      </c>
      <c r="D47" s="436">
        <v>528546693.71562022</v>
      </c>
      <c r="E47" s="436">
        <v>569582825.05810511</v>
      </c>
      <c r="F47" s="436">
        <v>580745005.39191997</v>
      </c>
      <c r="G47" s="642">
        <v>497867535.08625978</v>
      </c>
      <c r="H47" s="640"/>
      <c r="I47" s="640"/>
      <c r="J47" s="640"/>
      <c r="K47" s="640"/>
      <c r="L47" s="640"/>
    </row>
    <row r="48" spans="1:12" thickBot="1">
      <c r="A48" s="123">
        <v>33</v>
      </c>
      <c r="B48" s="238" t="s">
        <v>656</v>
      </c>
      <c r="C48" s="644">
        <v>1.218827183726388</v>
      </c>
      <c r="D48" s="644">
        <v>1.2257286005805053</v>
      </c>
      <c r="E48" s="644">
        <v>1.0935186752505415</v>
      </c>
      <c r="F48" s="644">
        <v>1.2114089948956595</v>
      </c>
      <c r="G48" s="645">
        <v>1.1764575400312436</v>
      </c>
      <c r="H48" s="640"/>
      <c r="I48" s="640"/>
      <c r="J48" s="640"/>
      <c r="K48" s="640"/>
      <c r="L48" s="640"/>
    </row>
    <row r="49" spans="1:7">
      <c r="A49" s="21"/>
    </row>
    <row r="50" spans="1:7" ht="39.75">
      <c r="B50" s="24" t="s">
        <v>601</v>
      </c>
    </row>
    <row r="51" spans="1:7" ht="65.25">
      <c r="B51" s="344" t="s">
        <v>522</v>
      </c>
      <c r="D51" s="324"/>
      <c r="E51" s="324"/>
      <c r="F51" s="324"/>
      <c r="G51" s="32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C8" sqref="C8:H22"/>
    </sheetView>
  </sheetViews>
  <sheetFormatPr defaultColWidth="9.28515625" defaultRowHeight="12.75"/>
  <cols>
    <col min="1" max="1" width="11.7109375" style="483" bestFit="1" customWidth="1"/>
    <col min="2" max="2" width="105.28515625" style="483" bestFit="1" customWidth="1"/>
    <col min="3" max="3" width="13.85546875" style="483" bestFit="1" customWidth="1"/>
    <col min="4" max="4" width="13.5703125" style="483" bestFit="1" customWidth="1"/>
    <col min="5" max="5" width="17.42578125" style="483" bestFit="1" customWidth="1"/>
    <col min="6" max="6" width="13.85546875" style="483" bestFit="1" customWidth="1"/>
    <col min="7" max="7" width="30.42578125" style="483" customWidth="1"/>
    <col min="8" max="8" width="16.140625" style="483" customWidth="1"/>
    <col min="9" max="16384" width="9.28515625" style="483"/>
  </cols>
  <sheetData>
    <row r="1" spans="1:8" ht="13.5">
      <c r="A1" s="482" t="s">
        <v>188</v>
      </c>
      <c r="B1" s="410" t="str">
        <f>Info!C2</f>
        <v>სს "ხალიკ ბანკი საქართველო"</v>
      </c>
    </row>
    <row r="2" spans="1:8">
      <c r="A2" s="484" t="s">
        <v>189</v>
      </c>
      <c r="B2" s="486">
        <f>'1. key ratios'!B2</f>
        <v>44834</v>
      </c>
    </row>
    <row r="3" spans="1:8">
      <c r="A3" s="485" t="s">
        <v>662</v>
      </c>
    </row>
    <row r="5" spans="1:8">
      <c r="A5" s="753" t="s">
        <v>663</v>
      </c>
      <c r="B5" s="754"/>
      <c r="C5" s="759" t="s">
        <v>664</v>
      </c>
      <c r="D5" s="760"/>
      <c r="E5" s="760"/>
      <c r="F5" s="760"/>
      <c r="G5" s="760"/>
      <c r="H5" s="761"/>
    </row>
    <row r="6" spans="1:8">
      <c r="A6" s="755"/>
      <c r="B6" s="756"/>
      <c r="C6" s="762"/>
      <c r="D6" s="763"/>
      <c r="E6" s="763"/>
      <c r="F6" s="763"/>
      <c r="G6" s="763"/>
      <c r="H6" s="764"/>
    </row>
    <row r="7" spans="1:8" ht="25.5">
      <c r="A7" s="757"/>
      <c r="B7" s="758"/>
      <c r="C7" s="487" t="s">
        <v>665</v>
      </c>
      <c r="D7" s="487" t="s">
        <v>666</v>
      </c>
      <c r="E7" s="487" t="s">
        <v>667</v>
      </c>
      <c r="F7" s="487" t="s">
        <v>668</v>
      </c>
      <c r="G7" s="595" t="s">
        <v>939</v>
      </c>
      <c r="H7" s="487" t="s">
        <v>68</v>
      </c>
    </row>
    <row r="8" spans="1:8">
      <c r="A8" s="488">
        <v>1</v>
      </c>
      <c r="B8" s="489" t="s">
        <v>216</v>
      </c>
      <c r="C8" s="629">
        <v>0</v>
      </c>
      <c r="D8" s="629">
        <v>0</v>
      </c>
      <c r="E8" s="629">
        <v>10923443.417562868</v>
      </c>
      <c r="F8" s="629">
        <v>5686000</v>
      </c>
      <c r="G8" s="629">
        <v>248634404.06243712</v>
      </c>
      <c r="H8" s="629">
        <f t="shared" ref="H8" si="0">SUM(C8:G8)</f>
        <v>265243847.47999999</v>
      </c>
    </row>
    <row r="9" spans="1:8">
      <c r="A9" s="488">
        <v>2</v>
      </c>
      <c r="B9" s="489" t="s">
        <v>217</v>
      </c>
      <c r="C9" s="629">
        <v>0</v>
      </c>
      <c r="D9" s="629">
        <v>0</v>
      </c>
      <c r="E9" s="629">
        <v>0</v>
      </c>
      <c r="F9" s="629">
        <v>0</v>
      </c>
      <c r="G9" s="629">
        <v>0</v>
      </c>
      <c r="H9" s="629">
        <f t="shared" ref="H9:H21" si="1">SUM(C9:G9)</f>
        <v>0</v>
      </c>
    </row>
    <row r="10" spans="1:8">
      <c r="A10" s="488">
        <v>3</v>
      </c>
      <c r="B10" s="489" t="s">
        <v>218</v>
      </c>
      <c r="C10" s="629">
        <v>0</v>
      </c>
      <c r="D10" s="629">
        <v>0</v>
      </c>
      <c r="E10" s="629">
        <v>0</v>
      </c>
      <c r="F10" s="629">
        <v>0</v>
      </c>
      <c r="G10" s="629">
        <v>0</v>
      </c>
      <c r="H10" s="629">
        <f t="shared" si="1"/>
        <v>0</v>
      </c>
    </row>
    <row r="11" spans="1:8">
      <c r="A11" s="488">
        <v>4</v>
      </c>
      <c r="B11" s="489" t="s">
        <v>219</v>
      </c>
      <c r="C11" s="629">
        <v>0</v>
      </c>
      <c r="D11" s="629">
        <v>0</v>
      </c>
      <c r="E11" s="629">
        <v>0</v>
      </c>
      <c r="F11" s="629">
        <v>0</v>
      </c>
      <c r="G11" s="629">
        <v>0</v>
      </c>
      <c r="H11" s="629">
        <f t="shared" si="1"/>
        <v>0</v>
      </c>
    </row>
    <row r="12" spans="1:8">
      <c r="A12" s="488">
        <v>5</v>
      </c>
      <c r="B12" s="489" t="s">
        <v>220</v>
      </c>
      <c r="C12" s="629">
        <v>0</v>
      </c>
      <c r="D12" s="629">
        <v>0</v>
      </c>
      <c r="E12" s="629">
        <v>0</v>
      </c>
      <c r="F12" s="629">
        <v>0</v>
      </c>
      <c r="G12" s="629">
        <v>0</v>
      </c>
      <c r="H12" s="629">
        <f t="shared" si="1"/>
        <v>0</v>
      </c>
    </row>
    <row r="13" spans="1:8">
      <c r="A13" s="488">
        <v>6</v>
      </c>
      <c r="B13" s="489" t="s">
        <v>221</v>
      </c>
      <c r="C13" s="629">
        <v>13777490.219999988</v>
      </c>
      <c r="D13" s="629">
        <v>30500000</v>
      </c>
      <c r="E13" s="629">
        <v>0</v>
      </c>
      <c r="F13" s="629">
        <v>752903.78</v>
      </c>
      <c r="G13" s="629">
        <v>0</v>
      </c>
      <c r="H13" s="629">
        <f t="shared" si="1"/>
        <v>45030393.999999985</v>
      </c>
    </row>
    <row r="14" spans="1:8">
      <c r="A14" s="488">
        <v>7</v>
      </c>
      <c r="B14" s="489" t="s">
        <v>73</v>
      </c>
      <c r="C14" s="629">
        <v>0</v>
      </c>
      <c r="D14" s="629">
        <v>92173706.289999962</v>
      </c>
      <c r="E14" s="629">
        <v>82240315.40000011</v>
      </c>
      <c r="F14" s="629">
        <v>256823229.84</v>
      </c>
      <c r="G14" s="629">
        <v>4320595.04</v>
      </c>
      <c r="H14" s="629">
        <f t="shared" si="1"/>
        <v>435557846.57000011</v>
      </c>
    </row>
    <row r="15" spans="1:8">
      <c r="A15" s="488">
        <v>8</v>
      </c>
      <c r="B15" s="491" t="s">
        <v>74</v>
      </c>
      <c r="C15" s="629">
        <v>0</v>
      </c>
      <c r="D15" s="629">
        <v>0</v>
      </c>
      <c r="E15" s="629">
        <v>0</v>
      </c>
      <c r="F15" s="629">
        <v>0</v>
      </c>
      <c r="G15" s="629">
        <v>0</v>
      </c>
      <c r="H15" s="629">
        <f t="shared" si="1"/>
        <v>0</v>
      </c>
    </row>
    <row r="16" spans="1:8">
      <c r="A16" s="488">
        <v>9</v>
      </c>
      <c r="B16" s="489" t="s">
        <v>75</v>
      </c>
      <c r="C16" s="629">
        <v>0</v>
      </c>
      <c r="D16" s="629">
        <v>0</v>
      </c>
      <c r="E16" s="629">
        <v>0</v>
      </c>
      <c r="F16" s="629">
        <v>0</v>
      </c>
      <c r="G16" s="629">
        <v>0</v>
      </c>
      <c r="H16" s="629">
        <f t="shared" si="1"/>
        <v>0</v>
      </c>
    </row>
    <row r="17" spans="1:8">
      <c r="A17" s="488">
        <v>10</v>
      </c>
      <c r="B17" s="599" t="s">
        <v>690</v>
      </c>
      <c r="C17" s="629">
        <v>0</v>
      </c>
      <c r="D17" s="629">
        <v>2915751.07</v>
      </c>
      <c r="E17" s="629">
        <v>4238770.91</v>
      </c>
      <c r="F17" s="629">
        <v>10615363.41000003</v>
      </c>
      <c r="G17" s="629">
        <v>3053179.33</v>
      </c>
      <c r="H17" s="629">
        <f t="shared" si="1"/>
        <v>20823064.720000029</v>
      </c>
    </row>
    <row r="18" spans="1:8">
      <c r="A18" s="488">
        <v>11</v>
      </c>
      <c r="B18" s="489" t="s">
        <v>70</v>
      </c>
      <c r="C18" s="629">
        <v>0</v>
      </c>
      <c r="D18" s="629">
        <v>325238.11</v>
      </c>
      <c r="E18" s="629">
        <v>2480653.2500000009</v>
      </c>
      <c r="F18" s="629">
        <v>45735149.040000007</v>
      </c>
      <c r="G18" s="629">
        <v>51.15</v>
      </c>
      <c r="H18" s="629">
        <f t="shared" si="1"/>
        <v>48541091.550000004</v>
      </c>
    </row>
    <row r="19" spans="1:8">
      <c r="A19" s="488">
        <v>12</v>
      </c>
      <c r="B19" s="489" t="s">
        <v>71</v>
      </c>
      <c r="C19" s="629">
        <v>0</v>
      </c>
      <c r="D19" s="629">
        <v>0</v>
      </c>
      <c r="E19" s="629">
        <v>0</v>
      </c>
      <c r="F19" s="629">
        <v>0</v>
      </c>
      <c r="G19" s="629">
        <v>0</v>
      </c>
      <c r="H19" s="629">
        <f t="shared" si="1"/>
        <v>0</v>
      </c>
    </row>
    <row r="20" spans="1:8">
      <c r="A20" s="492">
        <v>13</v>
      </c>
      <c r="B20" s="491" t="s">
        <v>72</v>
      </c>
      <c r="C20" s="629">
        <v>0</v>
      </c>
      <c r="D20" s="629">
        <v>0</v>
      </c>
      <c r="E20" s="629">
        <v>0</v>
      </c>
      <c r="F20" s="629">
        <v>0</v>
      </c>
      <c r="G20" s="629">
        <v>0</v>
      </c>
      <c r="H20" s="629">
        <f t="shared" si="1"/>
        <v>0</v>
      </c>
    </row>
    <row r="21" spans="1:8">
      <c r="A21" s="488">
        <v>14</v>
      </c>
      <c r="B21" s="489" t="s">
        <v>669</v>
      </c>
      <c r="C21" s="629">
        <v>13893357.619999999</v>
      </c>
      <c r="D21" s="629">
        <v>52851530.289999992</v>
      </c>
      <c r="E21" s="629">
        <v>25449733.530000009</v>
      </c>
      <c r="F21" s="629">
        <v>106293339.91000015</v>
      </c>
      <c r="G21" s="629">
        <v>25840941.769999903</v>
      </c>
      <c r="H21" s="629">
        <f t="shared" si="1"/>
        <v>224328903.12000003</v>
      </c>
    </row>
    <row r="22" spans="1:8">
      <c r="A22" s="493">
        <v>15</v>
      </c>
      <c r="B22" s="490" t="s">
        <v>68</v>
      </c>
      <c r="C22" s="629">
        <f>SUM(C18:C21)+SUM(C8:C16)</f>
        <v>27670847.839999989</v>
      </c>
      <c r="D22" s="629">
        <f t="shared" ref="D22:G22" si="2">SUM(D18:D21)+SUM(D8:D16)</f>
        <v>175850474.68999994</v>
      </c>
      <c r="E22" s="629">
        <f t="shared" si="2"/>
        <v>121094145.597563</v>
      </c>
      <c r="F22" s="629">
        <f t="shared" si="2"/>
        <v>415290622.57000017</v>
      </c>
      <c r="G22" s="629">
        <f t="shared" si="2"/>
        <v>278795992.02243704</v>
      </c>
      <c r="H22" s="629">
        <f>SUM(H18:H21)+SUM(H8:H16)</f>
        <v>1018702082.72</v>
      </c>
    </row>
    <row r="26" spans="1:8" ht="38.25">
      <c r="B26" s="598" t="s">
        <v>938</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C7" sqref="C7:I23"/>
    </sheetView>
  </sheetViews>
  <sheetFormatPr defaultColWidth="9.28515625" defaultRowHeight="12.75"/>
  <cols>
    <col min="1" max="1" width="11.7109375" style="494" bestFit="1" customWidth="1"/>
    <col min="2" max="2" width="114.7109375" style="483" customWidth="1"/>
    <col min="3" max="3" width="22.42578125" style="483" customWidth="1"/>
    <col min="4" max="4" width="23.5703125" style="483" customWidth="1"/>
    <col min="5" max="7" width="22.28515625" style="506" customWidth="1"/>
    <col min="8" max="8" width="22.28515625" style="483" customWidth="1"/>
    <col min="9" max="9" width="41.42578125" style="483" customWidth="1"/>
    <col min="10" max="16384" width="9.28515625" style="483"/>
  </cols>
  <sheetData>
    <row r="1" spans="1:9" ht="13.5">
      <c r="A1" s="482" t="s">
        <v>188</v>
      </c>
      <c r="B1" s="410" t="str">
        <f>Info!C2</f>
        <v>სს "ხალიკ ბანკი საქართველო"</v>
      </c>
      <c r="E1" s="483"/>
      <c r="F1" s="483"/>
      <c r="G1" s="483"/>
    </row>
    <row r="2" spans="1:9">
      <c r="A2" s="484" t="s">
        <v>189</v>
      </c>
      <c r="B2" s="486">
        <f>'1. key ratios'!B2</f>
        <v>44834</v>
      </c>
      <c r="E2" s="483"/>
      <c r="F2" s="483"/>
      <c r="G2" s="483"/>
    </row>
    <row r="3" spans="1:9">
      <c r="A3" s="485" t="s">
        <v>670</v>
      </c>
      <c r="E3" s="483"/>
      <c r="F3" s="483"/>
      <c r="G3" s="483"/>
    </row>
    <row r="4" spans="1:9">
      <c r="C4" s="495" t="s">
        <v>671</v>
      </c>
      <c r="D4" s="495" t="s">
        <v>672</v>
      </c>
      <c r="E4" s="495" t="s">
        <v>673</v>
      </c>
      <c r="F4" s="495" t="s">
        <v>674</v>
      </c>
      <c r="G4" s="495" t="s">
        <v>675</v>
      </c>
      <c r="H4" s="495" t="s">
        <v>676</v>
      </c>
      <c r="I4" s="495" t="s">
        <v>677</v>
      </c>
    </row>
    <row r="5" spans="1:9" ht="34.15" customHeight="1">
      <c r="A5" s="753" t="s">
        <v>680</v>
      </c>
      <c r="B5" s="754"/>
      <c r="C5" s="767" t="s">
        <v>681</v>
      </c>
      <c r="D5" s="767"/>
      <c r="E5" s="767" t="s">
        <v>682</v>
      </c>
      <c r="F5" s="767" t="s">
        <v>683</v>
      </c>
      <c r="G5" s="765" t="s">
        <v>684</v>
      </c>
      <c r="H5" s="765" t="s">
        <v>685</v>
      </c>
      <c r="I5" s="496" t="s">
        <v>686</v>
      </c>
    </row>
    <row r="6" spans="1:9" ht="38.25">
      <c r="A6" s="757"/>
      <c r="B6" s="758"/>
      <c r="C6" s="544" t="s">
        <v>687</v>
      </c>
      <c r="D6" s="544" t="s">
        <v>688</v>
      </c>
      <c r="E6" s="767"/>
      <c r="F6" s="767"/>
      <c r="G6" s="766"/>
      <c r="H6" s="766"/>
      <c r="I6" s="496" t="s">
        <v>689</v>
      </c>
    </row>
    <row r="7" spans="1:9">
      <c r="A7" s="497">
        <v>1</v>
      </c>
      <c r="B7" s="489" t="s">
        <v>216</v>
      </c>
      <c r="C7" s="666">
        <v>0</v>
      </c>
      <c r="D7" s="666">
        <v>265243847.47999999</v>
      </c>
      <c r="E7" s="666">
        <v>0</v>
      </c>
      <c r="F7" s="666">
        <v>0</v>
      </c>
      <c r="G7" s="666">
        <v>0</v>
      </c>
      <c r="H7" s="666">
        <v>0</v>
      </c>
      <c r="I7" s="500">
        <f t="shared" ref="I7:I23" si="0">C7+D7-E7-F7-G7</f>
        <v>265243847.47999999</v>
      </c>
    </row>
    <row r="8" spans="1:9">
      <c r="A8" s="497">
        <v>2</v>
      </c>
      <c r="B8" s="489" t="s">
        <v>217</v>
      </c>
      <c r="C8" s="666">
        <v>0</v>
      </c>
      <c r="D8" s="666">
        <v>0</v>
      </c>
      <c r="E8" s="666">
        <v>0</v>
      </c>
      <c r="F8" s="666">
        <v>0</v>
      </c>
      <c r="G8" s="666">
        <v>0</v>
      </c>
      <c r="H8" s="666">
        <v>0</v>
      </c>
      <c r="I8" s="500">
        <f t="shared" si="0"/>
        <v>0</v>
      </c>
    </row>
    <row r="9" spans="1:9">
      <c r="A9" s="497">
        <v>3</v>
      </c>
      <c r="B9" s="489" t="s">
        <v>218</v>
      </c>
      <c r="C9" s="666">
        <v>0</v>
      </c>
      <c r="D9" s="666">
        <v>0</v>
      </c>
      <c r="E9" s="666">
        <v>0</v>
      </c>
      <c r="F9" s="666">
        <v>0</v>
      </c>
      <c r="G9" s="666">
        <v>0</v>
      </c>
      <c r="H9" s="666">
        <v>0</v>
      </c>
      <c r="I9" s="500">
        <f t="shared" si="0"/>
        <v>0</v>
      </c>
    </row>
    <row r="10" spans="1:9">
      <c r="A10" s="497">
        <v>4</v>
      </c>
      <c r="B10" s="489" t="s">
        <v>219</v>
      </c>
      <c r="C10" s="666">
        <v>0</v>
      </c>
      <c r="D10" s="666">
        <v>0</v>
      </c>
      <c r="E10" s="666">
        <v>0</v>
      </c>
      <c r="F10" s="666">
        <v>0</v>
      </c>
      <c r="G10" s="666">
        <v>0</v>
      </c>
      <c r="H10" s="666">
        <v>0</v>
      </c>
      <c r="I10" s="500">
        <f t="shared" si="0"/>
        <v>0</v>
      </c>
    </row>
    <row r="11" spans="1:9">
      <c r="A11" s="497">
        <v>5</v>
      </c>
      <c r="B11" s="489" t="s">
        <v>220</v>
      </c>
      <c r="C11" s="666">
        <v>0</v>
      </c>
      <c r="D11" s="666">
        <v>0</v>
      </c>
      <c r="E11" s="666">
        <v>0</v>
      </c>
      <c r="F11" s="666">
        <v>0</v>
      </c>
      <c r="G11" s="666">
        <v>0</v>
      </c>
      <c r="H11" s="666">
        <v>0</v>
      </c>
      <c r="I11" s="500">
        <f t="shared" si="0"/>
        <v>0</v>
      </c>
    </row>
    <row r="12" spans="1:9">
      <c r="A12" s="497">
        <v>6</v>
      </c>
      <c r="B12" s="489" t="s">
        <v>221</v>
      </c>
      <c r="C12" s="666">
        <v>0</v>
      </c>
      <c r="D12" s="666">
        <v>45030393.999999985</v>
      </c>
      <c r="E12" s="666">
        <v>0</v>
      </c>
      <c r="F12" s="666">
        <v>0</v>
      </c>
      <c r="G12" s="666">
        <v>0</v>
      </c>
      <c r="H12" s="666">
        <v>0</v>
      </c>
      <c r="I12" s="500">
        <f t="shared" si="0"/>
        <v>45030393.999999985</v>
      </c>
    </row>
    <row r="13" spans="1:9">
      <c r="A13" s="497">
        <v>7</v>
      </c>
      <c r="B13" s="489" t="s">
        <v>73</v>
      </c>
      <c r="C13" s="666">
        <v>35694405.269999988</v>
      </c>
      <c r="D13" s="666">
        <v>419906976.2099998</v>
      </c>
      <c r="E13" s="666">
        <v>20050295.629999992</v>
      </c>
      <c r="F13" s="666">
        <v>6650808.8900000043</v>
      </c>
      <c r="G13" s="666">
        <v>0</v>
      </c>
      <c r="H13" s="666">
        <v>0</v>
      </c>
      <c r="I13" s="500">
        <f t="shared" si="0"/>
        <v>428900276.9599998</v>
      </c>
    </row>
    <row r="14" spans="1:9">
      <c r="A14" s="497">
        <v>8</v>
      </c>
      <c r="B14" s="491" t="s">
        <v>74</v>
      </c>
      <c r="C14" s="666">
        <v>0</v>
      </c>
      <c r="D14" s="666">
        <v>0</v>
      </c>
      <c r="E14" s="666">
        <v>0</v>
      </c>
      <c r="F14" s="666">
        <v>0</v>
      </c>
      <c r="G14" s="666">
        <v>0</v>
      </c>
      <c r="H14" s="666">
        <v>0</v>
      </c>
      <c r="I14" s="500">
        <f t="shared" si="0"/>
        <v>0</v>
      </c>
    </row>
    <row r="15" spans="1:9">
      <c r="A15" s="497">
        <v>9</v>
      </c>
      <c r="B15" s="489" t="s">
        <v>75</v>
      </c>
      <c r="C15" s="666">
        <v>0</v>
      </c>
      <c r="D15" s="666">
        <v>0</v>
      </c>
      <c r="E15" s="666">
        <v>0</v>
      </c>
      <c r="F15" s="666">
        <v>0</v>
      </c>
      <c r="G15" s="666">
        <v>0</v>
      </c>
      <c r="H15" s="666">
        <v>0</v>
      </c>
      <c r="I15" s="500">
        <f t="shared" si="0"/>
        <v>0</v>
      </c>
    </row>
    <row r="16" spans="1:9">
      <c r="A16" s="497">
        <v>10</v>
      </c>
      <c r="B16" s="599" t="s">
        <v>690</v>
      </c>
      <c r="C16" s="666">
        <v>32393095.629999984</v>
      </c>
      <c r="D16" s="666">
        <v>64859.219999999994</v>
      </c>
      <c r="E16" s="666">
        <v>11635415.83999997</v>
      </c>
      <c r="F16" s="666">
        <v>0</v>
      </c>
      <c r="G16" s="666">
        <v>0</v>
      </c>
      <c r="H16" s="666">
        <v>0</v>
      </c>
      <c r="I16" s="500">
        <f t="shared" si="0"/>
        <v>20822539.010000013</v>
      </c>
    </row>
    <row r="17" spans="1:9">
      <c r="A17" s="497">
        <v>11</v>
      </c>
      <c r="B17" s="489" t="s">
        <v>70</v>
      </c>
      <c r="C17" s="666">
        <v>2617829.9699999993</v>
      </c>
      <c r="D17" s="666">
        <v>46785997.200000003</v>
      </c>
      <c r="E17" s="666">
        <v>863057.17</v>
      </c>
      <c r="F17" s="666">
        <v>928039.28000000038</v>
      </c>
      <c r="G17" s="666">
        <v>0</v>
      </c>
      <c r="H17" s="666">
        <v>0</v>
      </c>
      <c r="I17" s="500">
        <f t="shared" si="0"/>
        <v>47612730.719999999</v>
      </c>
    </row>
    <row r="18" spans="1:9">
      <c r="A18" s="497">
        <v>12</v>
      </c>
      <c r="B18" s="489" t="s">
        <v>71</v>
      </c>
      <c r="C18" s="666">
        <v>0</v>
      </c>
      <c r="D18" s="666">
        <v>0</v>
      </c>
      <c r="E18" s="666">
        <v>0</v>
      </c>
      <c r="F18" s="666">
        <v>0</v>
      </c>
      <c r="G18" s="666">
        <v>0</v>
      </c>
      <c r="H18" s="666">
        <v>0</v>
      </c>
      <c r="I18" s="500">
        <f t="shared" si="0"/>
        <v>0</v>
      </c>
    </row>
    <row r="19" spans="1:9">
      <c r="A19" s="501">
        <v>13</v>
      </c>
      <c r="B19" s="491" t="s">
        <v>72</v>
      </c>
      <c r="C19" s="666">
        <v>0</v>
      </c>
      <c r="D19" s="666">
        <v>0</v>
      </c>
      <c r="E19" s="666">
        <v>0</v>
      </c>
      <c r="F19" s="666">
        <v>0</v>
      </c>
      <c r="G19" s="666">
        <v>0</v>
      </c>
      <c r="H19" s="666">
        <v>0</v>
      </c>
      <c r="I19" s="500">
        <f t="shared" si="0"/>
        <v>0</v>
      </c>
    </row>
    <row r="20" spans="1:9">
      <c r="A20" s="497">
        <v>14</v>
      </c>
      <c r="B20" s="489" t="s">
        <v>669</v>
      </c>
      <c r="C20" s="666">
        <v>43006045.149999999</v>
      </c>
      <c r="D20" s="666">
        <v>203959355.65000013</v>
      </c>
      <c r="E20" s="666">
        <v>18064232.889999963</v>
      </c>
      <c r="F20" s="666">
        <v>2134189.9900000044</v>
      </c>
      <c r="G20" s="666">
        <v>0</v>
      </c>
      <c r="H20" s="666">
        <v>0</v>
      </c>
      <c r="I20" s="500">
        <f t="shared" si="0"/>
        <v>226766977.92000017</v>
      </c>
    </row>
    <row r="21" spans="1:9" s="503" customFormat="1">
      <c r="A21" s="502">
        <v>15</v>
      </c>
      <c r="B21" s="490" t="s">
        <v>68</v>
      </c>
      <c r="C21" s="490">
        <f>SUM(C7:C15)+SUM(C17:C20)</f>
        <v>81318280.389999986</v>
      </c>
      <c r="D21" s="490">
        <f t="shared" ref="D21:H21" si="1">SUM(D7:D15)+SUM(D17:D20)</f>
        <v>980926570.53999996</v>
      </c>
      <c r="E21" s="490">
        <f t="shared" si="1"/>
        <v>38977585.689999953</v>
      </c>
      <c r="F21" s="490">
        <f t="shared" si="1"/>
        <v>9713038.1600000095</v>
      </c>
      <c r="G21" s="490">
        <f t="shared" si="1"/>
        <v>0</v>
      </c>
      <c r="H21" s="490">
        <f t="shared" si="1"/>
        <v>0</v>
      </c>
      <c r="I21" s="500">
        <f t="shared" si="0"/>
        <v>1013554227.08</v>
      </c>
    </row>
    <row r="22" spans="1:9">
      <c r="A22" s="504">
        <v>16</v>
      </c>
      <c r="B22" s="505" t="s">
        <v>691</v>
      </c>
      <c r="C22" s="666">
        <v>62189681.130000003</v>
      </c>
      <c r="D22" s="666">
        <v>586252464.84000087</v>
      </c>
      <c r="E22" s="666">
        <v>30187288.449999999</v>
      </c>
      <c r="F22" s="666">
        <v>9713038.1600000001</v>
      </c>
      <c r="G22" s="666">
        <v>0</v>
      </c>
      <c r="H22" s="666">
        <v>0</v>
      </c>
      <c r="I22" s="500">
        <f t="shared" si="0"/>
        <v>608541819.36000085</v>
      </c>
    </row>
    <row r="23" spans="1:9">
      <c r="A23" s="504">
        <v>17</v>
      </c>
      <c r="B23" s="505" t="s">
        <v>692</v>
      </c>
      <c r="C23" s="666">
        <v>0</v>
      </c>
      <c r="D23" s="666">
        <v>16903013.129999999</v>
      </c>
      <c r="E23" s="666">
        <v>0</v>
      </c>
      <c r="F23" s="666">
        <v>0</v>
      </c>
      <c r="G23" s="666">
        <v>0</v>
      </c>
      <c r="H23" s="666">
        <v>0</v>
      </c>
      <c r="I23" s="500">
        <f t="shared" si="0"/>
        <v>16903013.129999999</v>
      </c>
    </row>
    <row r="26" spans="1:9" ht="42.4" customHeight="1">
      <c r="B26" s="598" t="s">
        <v>938</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70" zoomScaleNormal="70" workbookViewId="0">
      <selection activeCell="H37" sqref="H37"/>
    </sheetView>
  </sheetViews>
  <sheetFormatPr defaultColWidth="9.28515625" defaultRowHeight="12.75"/>
  <cols>
    <col min="1" max="1" width="11" style="483" bestFit="1" customWidth="1"/>
    <col min="2" max="2" width="93.42578125" style="483" customWidth="1"/>
    <col min="3" max="8" width="22" style="483" customWidth="1"/>
    <col min="9" max="9" width="42.28515625" style="483" bestFit="1" customWidth="1"/>
    <col min="10" max="16384" width="9.28515625" style="483"/>
  </cols>
  <sheetData>
    <row r="1" spans="1:9" ht="13.5">
      <c r="A1" s="482" t="s">
        <v>188</v>
      </c>
      <c r="B1" s="410" t="str">
        <f>Info!C2</f>
        <v>სს "ხალიკ ბანკი საქართველო"</v>
      </c>
    </row>
    <row r="2" spans="1:9">
      <c r="A2" s="484" t="s">
        <v>189</v>
      </c>
      <c r="B2" s="486">
        <f>'1. key ratios'!B2</f>
        <v>44834</v>
      </c>
    </row>
    <row r="3" spans="1:9">
      <c r="A3" s="485" t="s">
        <v>693</v>
      </c>
    </row>
    <row r="4" spans="1:9">
      <c r="C4" s="495" t="s">
        <v>671</v>
      </c>
      <c r="D4" s="495" t="s">
        <v>672</v>
      </c>
      <c r="E4" s="495" t="s">
        <v>673</v>
      </c>
      <c r="F4" s="495" t="s">
        <v>674</v>
      </c>
      <c r="G4" s="495" t="s">
        <v>675</v>
      </c>
      <c r="H4" s="495" t="s">
        <v>676</v>
      </c>
      <c r="I4" s="495" t="s">
        <v>677</v>
      </c>
    </row>
    <row r="5" spans="1:9" ht="41.65" customHeight="1">
      <c r="A5" s="753" t="s">
        <v>949</v>
      </c>
      <c r="B5" s="754"/>
      <c r="C5" s="767" t="s">
        <v>681</v>
      </c>
      <c r="D5" s="767"/>
      <c r="E5" s="767" t="s">
        <v>682</v>
      </c>
      <c r="F5" s="767" t="s">
        <v>683</v>
      </c>
      <c r="G5" s="765" t="s">
        <v>684</v>
      </c>
      <c r="H5" s="765" t="s">
        <v>685</v>
      </c>
      <c r="I5" s="496" t="s">
        <v>686</v>
      </c>
    </row>
    <row r="6" spans="1:9" ht="41.65" customHeight="1">
      <c r="A6" s="757"/>
      <c r="B6" s="758"/>
      <c r="C6" s="544" t="s">
        <v>687</v>
      </c>
      <c r="D6" s="544" t="s">
        <v>688</v>
      </c>
      <c r="E6" s="767"/>
      <c r="F6" s="767"/>
      <c r="G6" s="766"/>
      <c r="H6" s="766"/>
      <c r="I6" s="496" t="s">
        <v>689</v>
      </c>
    </row>
    <row r="7" spans="1:9">
      <c r="A7" s="498">
        <v>1</v>
      </c>
      <c r="B7" s="507" t="s">
        <v>694</v>
      </c>
      <c r="C7" s="666">
        <v>2125668.6799999997</v>
      </c>
      <c r="D7" s="666">
        <v>277948402.76999998</v>
      </c>
      <c r="E7" s="666">
        <v>755530.96999999974</v>
      </c>
      <c r="F7" s="666">
        <v>237114.27000000014</v>
      </c>
      <c r="G7" s="666">
        <v>0</v>
      </c>
      <c r="H7" s="666">
        <v>0</v>
      </c>
      <c r="I7" s="500">
        <f t="shared" ref="I7:I33" si="0">C7+D7-E7-F7-G7</f>
        <v>279081426.20999998</v>
      </c>
    </row>
    <row r="8" spans="1:9">
      <c r="A8" s="498">
        <v>2</v>
      </c>
      <c r="B8" s="507" t="s">
        <v>695</v>
      </c>
      <c r="C8" s="666">
        <v>4116152.3699999987</v>
      </c>
      <c r="D8" s="666">
        <v>82859859.069999993</v>
      </c>
      <c r="E8" s="666">
        <v>1463186.13</v>
      </c>
      <c r="F8" s="666">
        <v>733596.40000000014</v>
      </c>
      <c r="G8" s="666">
        <v>0</v>
      </c>
      <c r="H8" s="666">
        <v>0</v>
      </c>
      <c r="I8" s="500">
        <f t="shared" si="0"/>
        <v>84779228.909999996</v>
      </c>
    </row>
    <row r="9" spans="1:9">
      <c r="A9" s="498">
        <v>3</v>
      </c>
      <c r="B9" s="507" t="s">
        <v>696</v>
      </c>
      <c r="C9" s="666">
        <v>0</v>
      </c>
      <c r="D9" s="666">
        <v>0</v>
      </c>
      <c r="E9" s="666">
        <v>0</v>
      </c>
      <c r="F9" s="666">
        <v>0</v>
      </c>
      <c r="G9" s="666">
        <v>0</v>
      </c>
      <c r="H9" s="666">
        <v>0</v>
      </c>
      <c r="I9" s="500">
        <f t="shared" si="0"/>
        <v>0</v>
      </c>
    </row>
    <row r="10" spans="1:9">
      <c r="A10" s="498">
        <v>4</v>
      </c>
      <c r="B10" s="507" t="s">
        <v>697</v>
      </c>
      <c r="C10" s="666">
        <v>3004556.68</v>
      </c>
      <c r="D10" s="666">
        <v>34601516.440000005</v>
      </c>
      <c r="E10" s="666">
        <v>1663024.35</v>
      </c>
      <c r="F10" s="666">
        <v>534198.73</v>
      </c>
      <c r="G10" s="666">
        <v>0</v>
      </c>
      <c r="H10" s="666">
        <v>0</v>
      </c>
      <c r="I10" s="500">
        <f t="shared" si="0"/>
        <v>35408850.040000007</v>
      </c>
    </row>
    <row r="11" spans="1:9">
      <c r="A11" s="498">
        <v>5</v>
      </c>
      <c r="B11" s="507" t="s">
        <v>698</v>
      </c>
      <c r="C11" s="666">
        <v>10726204.799999997</v>
      </c>
      <c r="D11" s="666">
        <v>91715361.040000007</v>
      </c>
      <c r="E11" s="666">
        <v>5216830.42</v>
      </c>
      <c r="F11" s="666">
        <v>1442649.1700000004</v>
      </c>
      <c r="G11" s="666">
        <v>0</v>
      </c>
      <c r="H11" s="666">
        <v>0</v>
      </c>
      <c r="I11" s="500">
        <f t="shared" si="0"/>
        <v>95782086.25</v>
      </c>
    </row>
    <row r="12" spans="1:9">
      <c r="A12" s="498">
        <v>6</v>
      </c>
      <c r="B12" s="507" t="s">
        <v>699</v>
      </c>
      <c r="C12" s="666">
        <v>1489142.96</v>
      </c>
      <c r="D12" s="666">
        <v>23706912.02</v>
      </c>
      <c r="E12" s="666">
        <v>1264623.79</v>
      </c>
      <c r="F12" s="666">
        <v>308309.24000000011</v>
      </c>
      <c r="G12" s="666">
        <v>0</v>
      </c>
      <c r="H12" s="666">
        <v>0</v>
      </c>
      <c r="I12" s="500">
        <f t="shared" si="0"/>
        <v>23623121.950000003</v>
      </c>
    </row>
    <row r="13" spans="1:9">
      <c r="A13" s="498">
        <v>7</v>
      </c>
      <c r="B13" s="507" t="s">
        <v>700</v>
      </c>
      <c r="C13" s="666">
        <v>493017.3</v>
      </c>
      <c r="D13" s="666">
        <v>1404167.8100000003</v>
      </c>
      <c r="E13" s="666">
        <v>168239.79</v>
      </c>
      <c r="F13" s="666">
        <v>23864.780000000002</v>
      </c>
      <c r="G13" s="666">
        <v>0</v>
      </c>
      <c r="H13" s="666">
        <v>0</v>
      </c>
      <c r="I13" s="500">
        <f t="shared" si="0"/>
        <v>1705080.5400000003</v>
      </c>
    </row>
    <row r="14" spans="1:9">
      <c r="A14" s="498">
        <v>8</v>
      </c>
      <c r="B14" s="507" t="s">
        <v>701</v>
      </c>
      <c r="C14" s="666">
        <v>60102.67</v>
      </c>
      <c r="D14" s="666">
        <v>4266075.4000000004</v>
      </c>
      <c r="E14" s="666">
        <v>23390.750000000004</v>
      </c>
      <c r="F14" s="666">
        <v>84105.709999999992</v>
      </c>
      <c r="G14" s="666">
        <v>0</v>
      </c>
      <c r="H14" s="666">
        <v>0</v>
      </c>
      <c r="I14" s="500">
        <f t="shared" si="0"/>
        <v>4218681.6100000003</v>
      </c>
    </row>
    <row r="15" spans="1:9">
      <c r="A15" s="498">
        <v>9</v>
      </c>
      <c r="B15" s="507" t="s">
        <v>702</v>
      </c>
      <c r="C15" s="666">
        <v>3622046.1499999994</v>
      </c>
      <c r="D15" s="666">
        <v>9770479.2199999988</v>
      </c>
      <c r="E15" s="666">
        <v>1361052.3800000001</v>
      </c>
      <c r="F15" s="666">
        <v>138777.59</v>
      </c>
      <c r="G15" s="666">
        <v>0</v>
      </c>
      <c r="H15" s="666">
        <v>0</v>
      </c>
      <c r="I15" s="500">
        <f t="shared" si="0"/>
        <v>11892695.399999997</v>
      </c>
    </row>
    <row r="16" spans="1:9">
      <c r="A16" s="498">
        <v>10</v>
      </c>
      <c r="B16" s="507" t="s">
        <v>703</v>
      </c>
      <c r="C16" s="666">
        <v>81460.23000000001</v>
      </c>
      <c r="D16" s="666">
        <v>951270.3899999999</v>
      </c>
      <c r="E16" s="666">
        <v>30960.67</v>
      </c>
      <c r="F16" s="666">
        <v>17695.09</v>
      </c>
      <c r="G16" s="666">
        <v>0</v>
      </c>
      <c r="H16" s="666">
        <v>0</v>
      </c>
      <c r="I16" s="500">
        <f t="shared" si="0"/>
        <v>984074.85999999987</v>
      </c>
    </row>
    <row r="17" spans="1:10">
      <c r="A17" s="498">
        <v>11</v>
      </c>
      <c r="B17" s="507" t="s">
        <v>704</v>
      </c>
      <c r="C17" s="666">
        <v>1126917.29</v>
      </c>
      <c r="D17" s="666">
        <v>13302507.430000002</v>
      </c>
      <c r="E17" s="666">
        <v>563042.37</v>
      </c>
      <c r="F17" s="666">
        <v>221638.19</v>
      </c>
      <c r="G17" s="666">
        <v>0</v>
      </c>
      <c r="H17" s="666">
        <v>0</v>
      </c>
      <c r="I17" s="500">
        <f t="shared" si="0"/>
        <v>13644744.160000004</v>
      </c>
    </row>
    <row r="18" spans="1:10">
      <c r="A18" s="498">
        <v>12</v>
      </c>
      <c r="B18" s="507" t="s">
        <v>705</v>
      </c>
      <c r="C18" s="666">
        <v>6308641.4399999985</v>
      </c>
      <c r="D18" s="666">
        <v>72501530.459999964</v>
      </c>
      <c r="E18" s="666">
        <v>3051688.0499999723</v>
      </c>
      <c r="F18" s="666">
        <v>1270994.1700000006</v>
      </c>
      <c r="G18" s="666">
        <v>0</v>
      </c>
      <c r="H18" s="666">
        <v>0</v>
      </c>
      <c r="I18" s="500">
        <f t="shared" si="0"/>
        <v>74487489.679999992</v>
      </c>
    </row>
    <row r="19" spans="1:10">
      <c r="A19" s="498">
        <v>13</v>
      </c>
      <c r="B19" s="507" t="s">
        <v>706</v>
      </c>
      <c r="C19" s="666">
        <v>2178088.7500000005</v>
      </c>
      <c r="D19" s="666">
        <v>50755509.329999939</v>
      </c>
      <c r="E19" s="666">
        <v>1404364.9000000006</v>
      </c>
      <c r="F19" s="666">
        <v>874593.06000000075</v>
      </c>
      <c r="G19" s="666">
        <v>0</v>
      </c>
      <c r="H19" s="666">
        <v>0</v>
      </c>
      <c r="I19" s="500">
        <f t="shared" si="0"/>
        <v>50654640.119999938</v>
      </c>
    </row>
    <row r="20" spans="1:10">
      <c r="A20" s="498">
        <v>14</v>
      </c>
      <c r="B20" s="507" t="s">
        <v>707</v>
      </c>
      <c r="C20" s="666">
        <v>4197418.3100000005</v>
      </c>
      <c r="D20" s="666">
        <v>54096102.109999985</v>
      </c>
      <c r="E20" s="666">
        <v>1963542.25</v>
      </c>
      <c r="F20" s="666">
        <v>934776.09999999986</v>
      </c>
      <c r="G20" s="666">
        <v>0</v>
      </c>
      <c r="H20" s="666">
        <v>0</v>
      </c>
      <c r="I20" s="500">
        <f t="shared" si="0"/>
        <v>55395202.069999985</v>
      </c>
    </row>
    <row r="21" spans="1:10">
      <c r="A21" s="498">
        <v>15</v>
      </c>
      <c r="B21" s="507" t="s">
        <v>708</v>
      </c>
      <c r="C21" s="666">
        <v>2783676.65</v>
      </c>
      <c r="D21" s="666">
        <v>15076190.929999998</v>
      </c>
      <c r="E21" s="666">
        <v>988127.92000000016</v>
      </c>
      <c r="F21" s="666">
        <v>269730.34000000003</v>
      </c>
      <c r="G21" s="666">
        <v>0</v>
      </c>
      <c r="H21" s="666">
        <v>0</v>
      </c>
      <c r="I21" s="500">
        <f t="shared" si="0"/>
        <v>16602009.319999997</v>
      </c>
    </row>
    <row r="22" spans="1:10">
      <c r="A22" s="498">
        <v>16</v>
      </c>
      <c r="B22" s="507" t="s">
        <v>709</v>
      </c>
      <c r="C22" s="666">
        <v>513.26</v>
      </c>
      <c r="D22" s="666">
        <v>1414996.39</v>
      </c>
      <c r="E22" s="666">
        <v>513.26</v>
      </c>
      <c r="F22" s="666">
        <v>28119.18</v>
      </c>
      <c r="G22" s="666">
        <v>0</v>
      </c>
      <c r="H22" s="666">
        <v>0</v>
      </c>
      <c r="I22" s="500">
        <f t="shared" si="0"/>
        <v>1386877.21</v>
      </c>
    </row>
    <row r="23" spans="1:10">
      <c r="A23" s="498">
        <v>17</v>
      </c>
      <c r="B23" s="507" t="s">
        <v>710</v>
      </c>
      <c r="C23" s="666">
        <v>189248.59</v>
      </c>
      <c r="D23" s="666">
        <v>11582931.390000004</v>
      </c>
      <c r="E23" s="666">
        <v>985029.71</v>
      </c>
      <c r="F23" s="666">
        <v>48886.469999999994</v>
      </c>
      <c r="G23" s="666">
        <v>0</v>
      </c>
      <c r="H23" s="666">
        <v>0</v>
      </c>
      <c r="I23" s="500">
        <f t="shared" si="0"/>
        <v>10738263.800000003</v>
      </c>
    </row>
    <row r="24" spans="1:10">
      <c r="A24" s="498">
        <v>18</v>
      </c>
      <c r="B24" s="507" t="s">
        <v>711</v>
      </c>
      <c r="C24" s="666">
        <v>19441.71</v>
      </c>
      <c r="D24" s="666">
        <v>4276005.1400000006</v>
      </c>
      <c r="E24" s="666">
        <v>6675.52</v>
      </c>
      <c r="F24" s="666">
        <v>82472.05</v>
      </c>
      <c r="G24" s="666">
        <v>0</v>
      </c>
      <c r="H24" s="666">
        <v>0</v>
      </c>
      <c r="I24" s="500">
        <f t="shared" si="0"/>
        <v>4206299.2800000012</v>
      </c>
    </row>
    <row r="25" spans="1:10">
      <c r="A25" s="498">
        <v>19</v>
      </c>
      <c r="B25" s="507" t="s">
        <v>712</v>
      </c>
      <c r="C25" s="666">
        <v>0</v>
      </c>
      <c r="D25" s="666">
        <v>1053514.67</v>
      </c>
      <c r="E25" s="666">
        <v>30016.23</v>
      </c>
      <c r="F25" s="666">
        <v>15045.519999999999</v>
      </c>
      <c r="G25" s="666">
        <v>0</v>
      </c>
      <c r="H25" s="666">
        <v>0</v>
      </c>
      <c r="I25" s="500">
        <f t="shared" si="0"/>
        <v>1008452.9199999999</v>
      </c>
    </row>
    <row r="26" spans="1:10">
      <c r="A26" s="498">
        <v>20</v>
      </c>
      <c r="B26" s="507" t="s">
        <v>713</v>
      </c>
      <c r="C26" s="666">
        <v>392830.35000000003</v>
      </c>
      <c r="D26" s="666">
        <v>25547422.91</v>
      </c>
      <c r="E26" s="666">
        <v>986344.5199999999</v>
      </c>
      <c r="F26" s="666">
        <v>333851.60000000015</v>
      </c>
      <c r="G26" s="666">
        <v>0</v>
      </c>
      <c r="H26" s="666">
        <v>0</v>
      </c>
      <c r="I26" s="500">
        <f t="shared" si="0"/>
        <v>24620057.140000001</v>
      </c>
      <c r="J26" s="508"/>
    </row>
    <row r="27" spans="1:10">
      <c r="A27" s="498">
        <v>21</v>
      </c>
      <c r="B27" s="507" t="s">
        <v>714</v>
      </c>
      <c r="C27" s="666">
        <v>1479461.6</v>
      </c>
      <c r="D27" s="666">
        <v>1192029.74</v>
      </c>
      <c r="E27" s="666">
        <v>443838.48</v>
      </c>
      <c r="F27" s="666">
        <v>23752.58</v>
      </c>
      <c r="G27" s="666">
        <v>0</v>
      </c>
      <c r="H27" s="666">
        <v>0</v>
      </c>
      <c r="I27" s="500">
        <f t="shared" si="0"/>
        <v>2203900.2799999998</v>
      </c>
      <c r="J27" s="508"/>
    </row>
    <row r="28" spans="1:10">
      <c r="A28" s="498">
        <v>22</v>
      </c>
      <c r="B28" s="507" t="s">
        <v>715</v>
      </c>
      <c r="C28" s="666">
        <v>433270.48000000004</v>
      </c>
      <c r="D28" s="666">
        <v>994760.00999999978</v>
      </c>
      <c r="E28" s="666">
        <v>198508.31</v>
      </c>
      <c r="F28" s="666">
        <v>13814.140000000001</v>
      </c>
      <c r="G28" s="666">
        <v>0</v>
      </c>
      <c r="H28" s="666">
        <v>0</v>
      </c>
      <c r="I28" s="500">
        <f t="shared" si="0"/>
        <v>1215708.0399999998</v>
      </c>
      <c r="J28" s="508"/>
    </row>
    <row r="29" spans="1:10">
      <c r="A29" s="498">
        <v>23</v>
      </c>
      <c r="B29" s="507" t="s">
        <v>716</v>
      </c>
      <c r="C29" s="666">
        <v>11917637.18</v>
      </c>
      <c r="D29" s="666">
        <v>65581981.320000015</v>
      </c>
      <c r="E29" s="666">
        <v>5353919.0399999991</v>
      </c>
      <c r="F29" s="666">
        <v>1138217.2899999998</v>
      </c>
      <c r="G29" s="666">
        <v>0</v>
      </c>
      <c r="H29" s="666">
        <v>0</v>
      </c>
      <c r="I29" s="500">
        <f t="shared" si="0"/>
        <v>71007482.170000002</v>
      </c>
      <c r="J29" s="508"/>
    </row>
    <row r="30" spans="1:10">
      <c r="A30" s="498">
        <v>24</v>
      </c>
      <c r="B30" s="507" t="s">
        <v>717</v>
      </c>
      <c r="C30" s="666">
        <v>1110662.76</v>
      </c>
      <c r="D30" s="666">
        <v>22871923.860000011</v>
      </c>
      <c r="E30" s="666">
        <v>614350.79</v>
      </c>
      <c r="F30" s="666">
        <v>394823.38000000018</v>
      </c>
      <c r="G30" s="666">
        <v>0</v>
      </c>
      <c r="H30" s="666">
        <v>0</v>
      </c>
      <c r="I30" s="500">
        <f t="shared" si="0"/>
        <v>22973412.450000014</v>
      </c>
      <c r="J30" s="508"/>
    </row>
    <row r="31" spans="1:10">
      <c r="A31" s="498">
        <v>25</v>
      </c>
      <c r="B31" s="507" t="s">
        <v>718</v>
      </c>
      <c r="C31" s="666">
        <v>4333520.92</v>
      </c>
      <c r="D31" s="666">
        <v>29055255.990000512</v>
      </c>
      <c r="E31" s="666">
        <v>1650487.85</v>
      </c>
      <c r="F31" s="666">
        <v>542013.11000000534</v>
      </c>
      <c r="G31" s="666">
        <v>0</v>
      </c>
      <c r="H31" s="666">
        <v>0</v>
      </c>
      <c r="I31" s="500">
        <f t="shared" si="0"/>
        <v>31196275.950000502</v>
      </c>
      <c r="J31" s="508"/>
    </row>
    <row r="32" spans="1:10">
      <c r="A32" s="498">
        <v>26</v>
      </c>
      <c r="B32" s="507" t="s">
        <v>719</v>
      </c>
      <c r="C32" s="666">
        <v>0</v>
      </c>
      <c r="D32" s="666">
        <v>0</v>
      </c>
      <c r="E32" s="666">
        <v>0</v>
      </c>
      <c r="F32" s="666">
        <v>0</v>
      </c>
      <c r="G32" s="666">
        <v>0</v>
      </c>
      <c r="H32" s="666">
        <v>0</v>
      </c>
      <c r="I32" s="500">
        <f t="shared" si="0"/>
        <v>0</v>
      </c>
      <c r="J32" s="508"/>
    </row>
    <row r="33" spans="1:10">
      <c r="A33" s="498">
        <v>27</v>
      </c>
      <c r="B33" s="499" t="s">
        <v>165</v>
      </c>
      <c r="C33" s="666">
        <v>19128599.260000002</v>
      </c>
      <c r="D33" s="666">
        <v>84399864.69999975</v>
      </c>
      <c r="E33" s="666">
        <v>8790297.2400000002</v>
      </c>
      <c r="F33" s="666">
        <v>0</v>
      </c>
      <c r="G33" s="666">
        <v>0</v>
      </c>
      <c r="H33" s="666">
        <v>0</v>
      </c>
      <c r="I33" s="500">
        <f t="shared" si="0"/>
        <v>94738166.71999976</v>
      </c>
      <c r="J33" s="508"/>
    </row>
    <row r="34" spans="1:10">
      <c r="A34" s="498">
        <v>28</v>
      </c>
      <c r="B34" s="509" t="s">
        <v>68</v>
      </c>
      <c r="C34" s="490">
        <f>SUM(C7:C33)</f>
        <v>81318280.390000001</v>
      </c>
      <c r="D34" s="490">
        <f t="shared" ref="D34:H34" si="1">SUM(D7:D33)</f>
        <v>980926570.53999996</v>
      </c>
      <c r="E34" s="490">
        <f t="shared" si="1"/>
        <v>38977585.689999975</v>
      </c>
      <c r="F34" s="490">
        <f t="shared" si="1"/>
        <v>9713038.1600000057</v>
      </c>
      <c r="G34" s="490">
        <f t="shared" si="1"/>
        <v>0</v>
      </c>
      <c r="H34" s="490">
        <f t="shared" si="1"/>
        <v>0</v>
      </c>
      <c r="I34" s="500">
        <f>C34+D34-E34-F34-G34</f>
        <v>1013554227.08</v>
      </c>
      <c r="J34" s="508"/>
    </row>
    <row r="35" spans="1:10">
      <c r="A35" s="508"/>
      <c r="B35" s="508"/>
      <c r="C35" s="508"/>
      <c r="D35" s="508"/>
      <c r="E35" s="508"/>
      <c r="F35" s="508"/>
      <c r="G35" s="508"/>
      <c r="H35" s="508"/>
      <c r="I35" s="508"/>
      <c r="J35" s="508"/>
    </row>
    <row r="36" spans="1:10">
      <c r="A36" s="508"/>
      <c r="B36" s="510"/>
      <c r="C36" s="508"/>
      <c r="D36" s="508"/>
      <c r="E36" s="508"/>
      <c r="F36" s="508"/>
      <c r="G36" s="508"/>
      <c r="H36" s="508"/>
      <c r="I36" s="508"/>
      <c r="J36" s="508"/>
    </row>
    <row r="37" spans="1:10">
      <c r="A37" s="508"/>
      <c r="B37" s="508"/>
      <c r="C37" s="508"/>
      <c r="D37" s="508"/>
      <c r="E37" s="508"/>
      <c r="F37" s="508"/>
      <c r="G37" s="508"/>
      <c r="H37" s="508"/>
      <c r="I37" s="508"/>
      <c r="J37" s="508"/>
    </row>
    <row r="38" spans="1:10">
      <c r="A38" s="508"/>
      <c r="B38" s="508"/>
      <c r="C38" s="508"/>
      <c r="D38" s="508"/>
      <c r="E38" s="508"/>
      <c r="F38" s="508"/>
      <c r="G38" s="508"/>
      <c r="H38" s="508"/>
      <c r="I38" s="508"/>
      <c r="J38" s="508"/>
    </row>
    <row r="39" spans="1:10">
      <c r="A39" s="508"/>
      <c r="B39" s="508"/>
      <c r="C39" s="508"/>
      <c r="D39" s="508"/>
      <c r="E39" s="508"/>
      <c r="F39" s="508"/>
      <c r="G39" s="508"/>
      <c r="H39" s="508"/>
      <c r="I39" s="508"/>
      <c r="J39" s="508"/>
    </row>
    <row r="40" spans="1:10">
      <c r="A40" s="508"/>
      <c r="B40" s="508"/>
      <c r="C40" s="508"/>
      <c r="D40" s="508"/>
      <c r="E40" s="508"/>
      <c r="F40" s="508"/>
      <c r="G40" s="508"/>
      <c r="H40" s="508"/>
      <c r="I40" s="508"/>
      <c r="J40" s="508"/>
    </row>
    <row r="41" spans="1:10">
      <c r="A41" s="508"/>
      <c r="B41" s="508"/>
      <c r="C41" s="508"/>
      <c r="D41" s="508"/>
      <c r="E41" s="508"/>
      <c r="F41" s="508"/>
      <c r="G41" s="508"/>
      <c r="H41" s="508"/>
      <c r="I41" s="508"/>
      <c r="J41" s="508"/>
    </row>
    <row r="42" spans="1:10">
      <c r="A42" s="511"/>
      <c r="B42" s="511"/>
      <c r="C42" s="508"/>
      <c r="D42" s="508"/>
      <c r="E42" s="508"/>
      <c r="F42" s="508"/>
      <c r="G42" s="508"/>
      <c r="H42" s="508"/>
      <c r="I42" s="508"/>
      <c r="J42" s="508"/>
    </row>
    <row r="43" spans="1:10">
      <c r="A43" s="511"/>
      <c r="B43" s="511"/>
      <c r="C43" s="508"/>
      <c r="D43" s="508"/>
      <c r="E43" s="508"/>
      <c r="F43" s="508"/>
      <c r="G43" s="508"/>
      <c r="H43" s="508"/>
      <c r="I43" s="508"/>
      <c r="J43" s="508"/>
    </row>
    <row r="44" spans="1:10">
      <c r="A44" s="508"/>
      <c r="B44" s="512"/>
      <c r="C44" s="508"/>
      <c r="D44" s="508"/>
      <c r="E44" s="508"/>
      <c r="F44" s="508"/>
      <c r="G44" s="508"/>
      <c r="H44" s="508"/>
      <c r="I44" s="508"/>
      <c r="J44" s="508"/>
    </row>
    <row r="45" spans="1:10">
      <c r="A45" s="508"/>
      <c r="B45" s="512"/>
      <c r="C45" s="508"/>
      <c r="D45" s="508"/>
      <c r="E45" s="508"/>
      <c r="F45" s="508"/>
      <c r="G45" s="508"/>
      <c r="H45" s="508"/>
      <c r="I45" s="508"/>
      <c r="J45" s="508"/>
    </row>
    <row r="46" spans="1:10">
      <c r="A46" s="508"/>
      <c r="B46" s="512"/>
      <c r="C46" s="508"/>
      <c r="D46" s="508"/>
      <c r="E46" s="508"/>
      <c r="F46" s="508"/>
      <c r="G46" s="508"/>
      <c r="H46" s="508"/>
      <c r="I46" s="508"/>
      <c r="J46" s="508"/>
    </row>
    <row r="47" spans="1:10">
      <c r="A47" s="508"/>
      <c r="B47" s="508"/>
      <c r="C47" s="508"/>
      <c r="D47" s="508"/>
      <c r="E47" s="508"/>
      <c r="F47" s="508"/>
      <c r="G47" s="508"/>
      <c r="H47" s="508"/>
      <c r="I47" s="508"/>
      <c r="J47" s="508"/>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70" zoomScaleNormal="70" workbookViewId="0">
      <selection activeCell="C6" sqref="C6:D19"/>
    </sheetView>
  </sheetViews>
  <sheetFormatPr defaultColWidth="9.28515625" defaultRowHeight="12.75"/>
  <cols>
    <col min="1" max="1" width="11.7109375" style="483" bestFit="1" customWidth="1"/>
    <col min="2" max="2" width="108" style="483" bestFit="1" customWidth="1"/>
    <col min="3" max="3" width="35.5703125" style="483" customWidth="1"/>
    <col min="4" max="4" width="38.42578125" style="506" customWidth="1"/>
    <col min="5" max="16384" width="9.28515625" style="483"/>
  </cols>
  <sheetData>
    <row r="1" spans="1:4" ht="13.5">
      <c r="A1" s="482" t="s">
        <v>188</v>
      </c>
      <c r="B1" s="410" t="str">
        <f>Info!C2</f>
        <v>სს "ხალიკ ბანკი საქართველო"</v>
      </c>
      <c r="D1" s="483"/>
    </row>
    <row r="2" spans="1:4">
      <c r="A2" s="484" t="s">
        <v>189</v>
      </c>
      <c r="B2" s="486">
        <f>'1. key ratios'!B2</f>
        <v>44834</v>
      </c>
      <c r="D2" s="483"/>
    </row>
    <row r="3" spans="1:4">
      <c r="A3" s="485" t="s">
        <v>720</v>
      </c>
      <c r="D3" s="483"/>
    </row>
    <row r="5" spans="1:4" ht="51">
      <c r="A5" s="768" t="s">
        <v>721</v>
      </c>
      <c r="B5" s="768"/>
      <c r="C5" s="513" t="s">
        <v>722</v>
      </c>
      <c r="D5" s="595" t="s">
        <v>723</v>
      </c>
    </row>
    <row r="6" spans="1:4" ht="15">
      <c r="A6" s="514">
        <v>1</v>
      </c>
      <c r="B6" s="515" t="s">
        <v>724</v>
      </c>
      <c r="C6" s="667">
        <v>41087895</v>
      </c>
      <c r="D6" s="498"/>
    </row>
    <row r="7" spans="1:4">
      <c r="A7" s="516">
        <v>2</v>
      </c>
      <c r="B7" s="515" t="s">
        <v>725</v>
      </c>
      <c r="C7" s="629">
        <v>6039412.5139000686</v>
      </c>
      <c r="D7" s="498">
        <f>SUM(D8:D11)</f>
        <v>0</v>
      </c>
    </row>
    <row r="8" spans="1:4" ht="15">
      <c r="A8" s="517">
        <v>2.1</v>
      </c>
      <c r="B8" s="518" t="s">
        <v>726</v>
      </c>
      <c r="C8" s="668">
        <v>3448672.7473876807</v>
      </c>
      <c r="D8" s="498"/>
    </row>
    <row r="9" spans="1:4" ht="15">
      <c r="A9" s="517">
        <v>2.2000000000000002</v>
      </c>
      <c r="B9" s="518" t="s">
        <v>727</v>
      </c>
      <c r="C9" s="668">
        <v>2590739.7665123879</v>
      </c>
      <c r="D9" s="498"/>
    </row>
    <row r="10" spans="1:4" ht="15">
      <c r="A10" s="517">
        <v>2.2999999999999998</v>
      </c>
      <c r="B10" s="518" t="s">
        <v>728</v>
      </c>
      <c r="C10" s="668">
        <v>0</v>
      </c>
      <c r="D10" s="498"/>
    </row>
    <row r="11" spans="1:4" ht="15">
      <c r="A11" s="517">
        <v>2.4</v>
      </c>
      <c r="B11" s="518" t="s">
        <v>729</v>
      </c>
      <c r="C11" s="668">
        <v>0</v>
      </c>
      <c r="D11" s="498"/>
    </row>
    <row r="12" spans="1:4" ht="15">
      <c r="A12" s="514">
        <v>3</v>
      </c>
      <c r="B12" s="515" t="s">
        <v>730</v>
      </c>
      <c r="C12" s="668">
        <v>7226981.5139000686</v>
      </c>
      <c r="D12" s="498">
        <f>SUM(D13:D18)</f>
        <v>0</v>
      </c>
    </row>
    <row r="13" spans="1:4" ht="15">
      <c r="A13" s="517">
        <v>3.1</v>
      </c>
      <c r="B13" s="518" t="s">
        <v>731</v>
      </c>
      <c r="C13" s="668">
        <v>0</v>
      </c>
      <c r="D13" s="498"/>
    </row>
    <row r="14" spans="1:4" ht="15">
      <c r="A14" s="517">
        <v>3.2</v>
      </c>
      <c r="B14" s="518" t="s">
        <v>732</v>
      </c>
      <c r="C14" s="668">
        <v>1406767.4266763437</v>
      </c>
      <c r="D14" s="498"/>
    </row>
    <row r="15" spans="1:4" ht="15">
      <c r="A15" s="517">
        <v>3.3</v>
      </c>
      <c r="B15" s="518" t="s">
        <v>733</v>
      </c>
      <c r="C15" s="668">
        <v>4192409.8461674284</v>
      </c>
      <c r="D15" s="498"/>
    </row>
    <row r="16" spans="1:4" ht="15">
      <c r="A16" s="517">
        <v>3.4</v>
      </c>
      <c r="B16" s="518" t="s">
        <v>734</v>
      </c>
      <c r="C16" s="668">
        <v>183929.5306433409</v>
      </c>
      <c r="D16" s="498"/>
    </row>
    <row r="17" spans="1:4" ht="15">
      <c r="A17" s="516">
        <v>3.5</v>
      </c>
      <c r="B17" s="518" t="s">
        <v>735</v>
      </c>
      <c r="C17" s="668">
        <v>1443874.7104129551</v>
      </c>
      <c r="D17" s="498"/>
    </row>
    <row r="18" spans="1:4" ht="15">
      <c r="A18" s="517">
        <v>3.6</v>
      </c>
      <c r="B18" s="518" t="s">
        <v>736</v>
      </c>
      <c r="C18" s="668">
        <v>0</v>
      </c>
      <c r="D18" s="498"/>
    </row>
    <row r="19" spans="1:4" ht="15">
      <c r="A19" s="519">
        <v>4</v>
      </c>
      <c r="B19" s="515" t="s">
        <v>737</v>
      </c>
      <c r="C19" s="667">
        <v>39900326</v>
      </c>
      <c r="D19" s="490">
        <f>D6+D7-D12</f>
        <v>0</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70" zoomScaleNormal="70" workbookViewId="0">
      <selection activeCell="C7" sqref="C7:D19"/>
    </sheetView>
  </sheetViews>
  <sheetFormatPr defaultColWidth="9.28515625" defaultRowHeight="12.75"/>
  <cols>
    <col min="1" max="1" width="11.7109375" style="483" bestFit="1" customWidth="1"/>
    <col min="2" max="2" width="124.7109375" style="483" customWidth="1"/>
    <col min="3" max="3" width="21.5703125" style="483" customWidth="1"/>
    <col min="4" max="4" width="49.28515625" style="506" customWidth="1"/>
    <col min="5" max="16384" width="9.28515625" style="483"/>
  </cols>
  <sheetData>
    <row r="1" spans="1:4" ht="13.5">
      <c r="A1" s="482" t="s">
        <v>188</v>
      </c>
      <c r="B1" s="410" t="str">
        <f>Info!C2</f>
        <v>სს "ხალიკ ბანკი საქართველო"</v>
      </c>
      <c r="D1" s="483"/>
    </row>
    <row r="2" spans="1:4">
      <c r="A2" s="484" t="s">
        <v>189</v>
      </c>
      <c r="B2" s="486">
        <f>'1. key ratios'!B2</f>
        <v>44834</v>
      </c>
      <c r="D2" s="483"/>
    </row>
    <row r="3" spans="1:4">
      <c r="A3" s="485" t="s">
        <v>738</v>
      </c>
      <c r="D3" s="483"/>
    </row>
    <row r="4" spans="1:4">
      <c r="A4" s="485"/>
      <c r="D4" s="483"/>
    </row>
    <row r="5" spans="1:4" ht="15" customHeight="1">
      <c r="A5" s="769" t="s">
        <v>739</v>
      </c>
      <c r="B5" s="770"/>
      <c r="C5" s="759" t="s">
        <v>740</v>
      </c>
      <c r="D5" s="773" t="s">
        <v>741</v>
      </c>
    </row>
    <row r="6" spans="1:4" ht="32.25" customHeight="1">
      <c r="A6" s="771"/>
      <c r="B6" s="772"/>
      <c r="C6" s="762"/>
      <c r="D6" s="773"/>
    </row>
    <row r="7" spans="1:4" ht="15">
      <c r="A7" s="509">
        <v>1</v>
      </c>
      <c r="B7" s="490" t="s">
        <v>742</v>
      </c>
      <c r="C7" s="669">
        <v>62902029.759999998</v>
      </c>
      <c r="D7" s="670"/>
    </row>
    <row r="8" spans="1:4" ht="15">
      <c r="A8" s="499">
        <v>2</v>
      </c>
      <c r="B8" s="499" t="s">
        <v>743</v>
      </c>
      <c r="C8" s="668">
        <v>7973363.2138887607</v>
      </c>
      <c r="D8" s="670"/>
    </row>
    <row r="9" spans="1:4" ht="15">
      <c r="A9" s="499">
        <v>3</v>
      </c>
      <c r="B9" s="520" t="s">
        <v>744</v>
      </c>
      <c r="C9" s="668">
        <v>0</v>
      </c>
      <c r="D9" s="670"/>
    </row>
    <row r="10" spans="1:4" ht="15">
      <c r="A10" s="499">
        <v>4</v>
      </c>
      <c r="B10" s="499" t="s">
        <v>745</v>
      </c>
      <c r="C10" s="668">
        <v>8689871.913888758</v>
      </c>
      <c r="D10" s="670"/>
    </row>
    <row r="11" spans="1:4" ht="15">
      <c r="A11" s="499">
        <v>5</v>
      </c>
      <c r="B11" s="521" t="s">
        <v>746</v>
      </c>
      <c r="C11" s="668">
        <v>0</v>
      </c>
      <c r="D11" s="670"/>
    </row>
    <row r="12" spans="1:4" ht="15">
      <c r="A12" s="499">
        <v>6</v>
      </c>
      <c r="B12" s="521" t="s">
        <v>747</v>
      </c>
      <c r="C12" s="668">
        <v>0</v>
      </c>
      <c r="D12" s="670"/>
    </row>
    <row r="13" spans="1:4" ht="15">
      <c r="A13" s="499">
        <v>7</v>
      </c>
      <c r="B13" s="521" t="s">
        <v>748</v>
      </c>
      <c r="C13" s="668">
        <v>3026206.02</v>
      </c>
      <c r="D13" s="670"/>
    </row>
    <row r="14" spans="1:4" ht="15">
      <c r="A14" s="499">
        <v>8</v>
      </c>
      <c r="B14" s="521" t="s">
        <v>749</v>
      </c>
      <c r="C14" s="668">
        <v>457892.37</v>
      </c>
      <c r="D14" s="671">
        <v>1593309.01</v>
      </c>
    </row>
    <row r="15" spans="1:4" ht="15">
      <c r="A15" s="499">
        <v>9</v>
      </c>
      <c r="B15" s="521" t="s">
        <v>750</v>
      </c>
      <c r="C15" s="668">
        <v>0</v>
      </c>
      <c r="D15" s="671">
        <v>0</v>
      </c>
    </row>
    <row r="16" spans="1:4" ht="15">
      <c r="A16" s="499">
        <v>10</v>
      </c>
      <c r="B16" s="521" t="s">
        <v>751</v>
      </c>
      <c r="C16" s="668">
        <v>0</v>
      </c>
      <c r="D16" s="670"/>
    </row>
    <row r="17" spans="1:4" ht="15">
      <c r="A17" s="499">
        <v>11</v>
      </c>
      <c r="B17" s="521" t="s">
        <v>752</v>
      </c>
      <c r="C17" s="668">
        <v>3028231.284746917</v>
      </c>
      <c r="D17" s="672">
        <v>0</v>
      </c>
    </row>
    <row r="18" spans="1:4" ht="26.25">
      <c r="A18" s="499">
        <v>12</v>
      </c>
      <c r="B18" s="521" t="s">
        <v>753</v>
      </c>
      <c r="C18" s="668">
        <v>2177542.23914184</v>
      </c>
      <c r="D18" s="670"/>
    </row>
    <row r="19" spans="1:4" ht="15">
      <c r="A19" s="509">
        <v>13</v>
      </c>
      <c r="B19" s="522" t="s">
        <v>754</v>
      </c>
      <c r="C19" s="667">
        <v>62185521.059999995</v>
      </c>
      <c r="D19" s="673"/>
    </row>
    <row r="22" spans="1:4">
      <c r="B22" s="482"/>
    </row>
    <row r="23" spans="1:4">
      <c r="B23" s="484"/>
    </row>
    <row r="24" spans="1:4">
      <c r="B24" s="48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55" zoomScaleNormal="55" workbookViewId="0">
      <selection activeCell="C34" sqref="C34"/>
    </sheetView>
  </sheetViews>
  <sheetFormatPr defaultColWidth="9.28515625" defaultRowHeight="12.75"/>
  <cols>
    <col min="1" max="1" width="11.7109375" style="483" bestFit="1" customWidth="1"/>
    <col min="2" max="2" width="80.7109375" style="483" customWidth="1"/>
    <col min="3" max="3" width="22.42578125" style="483" customWidth="1"/>
    <col min="4" max="5" width="22.28515625" style="483" customWidth="1"/>
    <col min="6" max="6" width="23.42578125" style="483" customWidth="1"/>
    <col min="7" max="14" width="22.28515625" style="483" customWidth="1"/>
    <col min="15" max="15" width="23.28515625" style="483" bestFit="1" customWidth="1"/>
    <col min="16" max="16" width="21.7109375" style="483" bestFit="1" customWidth="1"/>
    <col min="17" max="19" width="19" style="483" bestFit="1" customWidth="1"/>
    <col min="20" max="20" width="16.28515625" style="483" customWidth="1"/>
    <col min="21" max="21" width="10.42578125" style="483" bestFit="1" customWidth="1"/>
    <col min="22" max="22" width="20" style="483" customWidth="1"/>
    <col min="23" max="16384" width="9.28515625" style="483"/>
  </cols>
  <sheetData>
    <row r="1" spans="1:22" ht="13.5">
      <c r="A1" s="482" t="s">
        <v>188</v>
      </c>
      <c r="B1" s="410" t="str">
        <f>Info!C2</f>
        <v>სს "ხალიკ ბანკი საქართველო"</v>
      </c>
    </row>
    <row r="2" spans="1:22">
      <c r="A2" s="484" t="s">
        <v>189</v>
      </c>
      <c r="B2" s="486">
        <f>'1. key ratios'!B2</f>
        <v>44834</v>
      </c>
      <c r="C2" s="494"/>
    </row>
    <row r="3" spans="1:22">
      <c r="A3" s="485" t="s">
        <v>755</v>
      </c>
    </row>
    <row r="5" spans="1:22" ht="15" customHeight="1">
      <c r="A5" s="759" t="s">
        <v>756</v>
      </c>
      <c r="B5" s="761"/>
      <c r="C5" s="776" t="s">
        <v>757</v>
      </c>
      <c r="D5" s="777"/>
      <c r="E5" s="777"/>
      <c r="F5" s="777"/>
      <c r="G5" s="777"/>
      <c r="H5" s="777"/>
      <c r="I5" s="777"/>
      <c r="J5" s="777"/>
      <c r="K5" s="777"/>
      <c r="L5" s="777"/>
      <c r="M5" s="777"/>
      <c r="N5" s="777"/>
      <c r="O5" s="777"/>
      <c r="P5" s="777"/>
      <c r="Q5" s="777"/>
      <c r="R5" s="777"/>
      <c r="S5" s="777"/>
      <c r="T5" s="777"/>
      <c r="U5" s="778"/>
      <c r="V5" s="523"/>
    </row>
    <row r="6" spans="1:22">
      <c r="A6" s="774"/>
      <c r="B6" s="775"/>
      <c r="C6" s="779" t="s">
        <v>68</v>
      </c>
      <c r="D6" s="781" t="s">
        <v>758</v>
      </c>
      <c r="E6" s="781"/>
      <c r="F6" s="782"/>
      <c r="G6" s="783" t="s">
        <v>759</v>
      </c>
      <c r="H6" s="784"/>
      <c r="I6" s="784"/>
      <c r="J6" s="784"/>
      <c r="K6" s="785"/>
      <c r="L6" s="524"/>
      <c r="M6" s="786" t="s">
        <v>760</v>
      </c>
      <c r="N6" s="786"/>
      <c r="O6" s="766"/>
      <c r="P6" s="766"/>
      <c r="Q6" s="766"/>
      <c r="R6" s="766"/>
      <c r="S6" s="766"/>
      <c r="T6" s="766"/>
      <c r="U6" s="766"/>
      <c r="V6" s="525"/>
    </row>
    <row r="7" spans="1:22" ht="25.5">
      <c r="A7" s="762"/>
      <c r="B7" s="764"/>
      <c r="C7" s="780"/>
      <c r="D7" s="526"/>
      <c r="E7" s="496" t="s">
        <v>761</v>
      </c>
      <c r="F7" s="600" t="s">
        <v>762</v>
      </c>
      <c r="G7" s="494"/>
      <c r="H7" s="600" t="s">
        <v>761</v>
      </c>
      <c r="I7" s="496" t="s">
        <v>788</v>
      </c>
      <c r="J7" s="496" t="s">
        <v>763</v>
      </c>
      <c r="K7" s="600" t="s">
        <v>764</v>
      </c>
      <c r="L7" s="527"/>
      <c r="M7" s="544" t="s">
        <v>765</v>
      </c>
      <c r="N7" s="496" t="s">
        <v>763</v>
      </c>
      <c r="O7" s="496" t="s">
        <v>766</v>
      </c>
      <c r="P7" s="496" t="s">
        <v>767</v>
      </c>
      <c r="Q7" s="496" t="s">
        <v>768</v>
      </c>
      <c r="R7" s="496" t="s">
        <v>769</v>
      </c>
      <c r="S7" s="496" t="s">
        <v>770</v>
      </c>
      <c r="T7" s="528" t="s">
        <v>771</v>
      </c>
      <c r="U7" s="496" t="s">
        <v>772</v>
      </c>
      <c r="V7" s="523"/>
    </row>
    <row r="8" spans="1:22">
      <c r="A8" s="529">
        <v>1</v>
      </c>
      <c r="B8" s="490" t="s">
        <v>773</v>
      </c>
      <c r="C8" s="674">
        <v>642962317.26000023</v>
      </c>
      <c r="D8" s="674">
        <v>485652369.49000019</v>
      </c>
      <c r="E8" s="674">
        <v>20500879.090000004</v>
      </c>
      <c r="F8" s="674">
        <v>7053.27</v>
      </c>
      <c r="G8" s="674">
        <v>95124426.710000008</v>
      </c>
      <c r="H8" s="674">
        <v>24293921.270000003</v>
      </c>
      <c r="I8" s="674">
        <v>5469642.0699999994</v>
      </c>
      <c r="J8" s="674">
        <v>2703193.2300000004</v>
      </c>
      <c r="K8" s="674">
        <v>82241.74000000002</v>
      </c>
      <c r="L8" s="674">
        <v>62185521.059999965</v>
      </c>
      <c r="M8" s="674">
        <v>6467571.3699999992</v>
      </c>
      <c r="N8" s="674">
        <v>5084176.6399999997</v>
      </c>
      <c r="O8" s="674">
        <v>10187553.990000002</v>
      </c>
      <c r="P8" s="674">
        <v>10934760.449999999</v>
      </c>
      <c r="Q8" s="674">
        <v>4674042.58</v>
      </c>
      <c r="R8" s="674">
        <v>5404487.1600000001</v>
      </c>
      <c r="S8" s="674">
        <v>410492.1</v>
      </c>
      <c r="T8" s="674">
        <v>52721.740000000005</v>
      </c>
      <c r="U8" s="674">
        <v>2502106.6000000006</v>
      </c>
      <c r="V8" s="508"/>
    </row>
    <row r="9" spans="1:22">
      <c r="A9" s="498">
        <v>1.1000000000000001</v>
      </c>
      <c r="B9" s="530" t="s">
        <v>774</v>
      </c>
      <c r="C9" s="629">
        <v>0</v>
      </c>
      <c r="D9" s="629">
        <v>0</v>
      </c>
      <c r="E9" s="629">
        <v>0</v>
      </c>
      <c r="F9" s="629">
        <v>0</v>
      </c>
      <c r="G9" s="629">
        <v>0</v>
      </c>
      <c r="H9" s="629">
        <v>0</v>
      </c>
      <c r="I9" s="629">
        <v>0</v>
      </c>
      <c r="J9" s="629">
        <v>0</v>
      </c>
      <c r="K9" s="629">
        <v>0</v>
      </c>
      <c r="L9" s="629">
        <v>0</v>
      </c>
      <c r="M9" s="629">
        <v>0</v>
      </c>
      <c r="N9" s="629">
        <v>0</v>
      </c>
      <c r="O9" s="629">
        <v>0</v>
      </c>
      <c r="P9" s="629">
        <v>0</v>
      </c>
      <c r="Q9" s="629">
        <v>0</v>
      </c>
      <c r="R9" s="629">
        <v>0</v>
      </c>
      <c r="S9" s="629">
        <v>0</v>
      </c>
      <c r="T9" s="629">
        <v>0</v>
      </c>
      <c r="U9" s="629">
        <v>0</v>
      </c>
      <c r="V9" s="508"/>
    </row>
    <row r="10" spans="1:22">
      <c r="A10" s="498">
        <v>1.2</v>
      </c>
      <c r="B10" s="530" t="s">
        <v>775</v>
      </c>
      <c r="C10" s="629">
        <v>0</v>
      </c>
      <c r="D10" s="629">
        <v>0</v>
      </c>
      <c r="E10" s="629">
        <v>0</v>
      </c>
      <c r="F10" s="629">
        <v>0</v>
      </c>
      <c r="G10" s="629">
        <v>0</v>
      </c>
      <c r="H10" s="629">
        <v>0</v>
      </c>
      <c r="I10" s="629">
        <v>0</v>
      </c>
      <c r="J10" s="629">
        <v>0</v>
      </c>
      <c r="K10" s="629">
        <v>0</v>
      </c>
      <c r="L10" s="629">
        <v>0</v>
      </c>
      <c r="M10" s="629">
        <v>0</v>
      </c>
      <c r="N10" s="629">
        <v>0</v>
      </c>
      <c r="O10" s="629">
        <v>0</v>
      </c>
      <c r="P10" s="629">
        <v>0</v>
      </c>
      <c r="Q10" s="629">
        <v>0</v>
      </c>
      <c r="R10" s="629">
        <v>0</v>
      </c>
      <c r="S10" s="629">
        <v>0</v>
      </c>
      <c r="T10" s="629">
        <v>0</v>
      </c>
      <c r="U10" s="629">
        <v>0</v>
      </c>
      <c r="V10" s="508"/>
    </row>
    <row r="11" spans="1:22">
      <c r="A11" s="498">
        <v>1.3</v>
      </c>
      <c r="B11" s="530" t="s">
        <v>776</v>
      </c>
      <c r="C11" s="629">
        <v>0</v>
      </c>
      <c r="D11" s="629">
        <v>0</v>
      </c>
      <c r="E11" s="629">
        <v>0</v>
      </c>
      <c r="F11" s="629">
        <v>0</v>
      </c>
      <c r="G11" s="629">
        <v>0</v>
      </c>
      <c r="H11" s="629">
        <v>0</v>
      </c>
      <c r="I11" s="629">
        <v>0</v>
      </c>
      <c r="J11" s="629">
        <v>0</v>
      </c>
      <c r="K11" s="629">
        <v>0</v>
      </c>
      <c r="L11" s="629">
        <v>0</v>
      </c>
      <c r="M11" s="629">
        <v>0</v>
      </c>
      <c r="N11" s="629">
        <v>0</v>
      </c>
      <c r="O11" s="629">
        <v>0</v>
      </c>
      <c r="P11" s="629">
        <v>0</v>
      </c>
      <c r="Q11" s="629">
        <v>0</v>
      </c>
      <c r="R11" s="629">
        <v>0</v>
      </c>
      <c r="S11" s="629">
        <v>0</v>
      </c>
      <c r="T11" s="629">
        <v>0</v>
      </c>
      <c r="U11" s="629">
        <v>0</v>
      </c>
      <c r="V11" s="508"/>
    </row>
    <row r="12" spans="1:22">
      <c r="A12" s="498">
        <v>1.4</v>
      </c>
      <c r="B12" s="530" t="s">
        <v>777</v>
      </c>
      <c r="C12" s="629">
        <v>26061888.969999995</v>
      </c>
      <c r="D12" s="629">
        <v>23444726.140000001</v>
      </c>
      <c r="E12" s="629">
        <v>0</v>
      </c>
      <c r="F12" s="629">
        <v>0</v>
      </c>
      <c r="G12" s="629">
        <v>0</v>
      </c>
      <c r="H12" s="629">
        <v>0</v>
      </c>
      <c r="I12" s="629">
        <v>0</v>
      </c>
      <c r="J12" s="629">
        <v>0</v>
      </c>
      <c r="K12" s="629">
        <v>0</v>
      </c>
      <c r="L12" s="629">
        <v>2617162.83</v>
      </c>
      <c r="M12" s="629">
        <v>0</v>
      </c>
      <c r="N12" s="629">
        <v>0</v>
      </c>
      <c r="O12" s="629">
        <v>0</v>
      </c>
      <c r="P12" s="629">
        <v>726976.75</v>
      </c>
      <c r="Q12" s="629">
        <v>1352774.91</v>
      </c>
      <c r="R12" s="629">
        <v>537411.16999999993</v>
      </c>
      <c r="S12" s="629">
        <v>0</v>
      </c>
      <c r="T12" s="629">
        <v>0</v>
      </c>
      <c r="U12" s="629">
        <v>62530.17</v>
      </c>
      <c r="V12" s="508"/>
    </row>
    <row r="13" spans="1:22">
      <c r="A13" s="498">
        <v>1.5</v>
      </c>
      <c r="B13" s="530" t="s">
        <v>778</v>
      </c>
      <c r="C13" s="629">
        <v>363192527.1200003</v>
      </c>
      <c r="D13" s="629">
        <v>255069890.61999992</v>
      </c>
      <c r="E13" s="629">
        <v>13650703.880000003</v>
      </c>
      <c r="F13" s="629">
        <v>0</v>
      </c>
      <c r="G13" s="629">
        <v>77170225.290000007</v>
      </c>
      <c r="H13" s="629">
        <v>22271326.630000003</v>
      </c>
      <c r="I13" s="629">
        <v>3605450.1599999997</v>
      </c>
      <c r="J13" s="629">
        <v>1105748.6200000001</v>
      </c>
      <c r="K13" s="629">
        <v>0</v>
      </c>
      <c r="L13" s="629">
        <v>30952411.209999993</v>
      </c>
      <c r="M13" s="629">
        <v>3806661.1100000003</v>
      </c>
      <c r="N13" s="629">
        <v>4405860.1399999997</v>
      </c>
      <c r="O13" s="629">
        <v>3947963.73</v>
      </c>
      <c r="P13" s="629">
        <v>5747850.0899999999</v>
      </c>
      <c r="Q13" s="629">
        <v>2278771.9500000002</v>
      </c>
      <c r="R13" s="629">
        <v>2064522.47</v>
      </c>
      <c r="S13" s="629">
        <v>0</v>
      </c>
      <c r="T13" s="629">
        <v>0</v>
      </c>
      <c r="U13" s="629">
        <v>1061677.43</v>
      </c>
      <c r="V13" s="508"/>
    </row>
    <row r="14" spans="1:22">
      <c r="A14" s="498">
        <v>1.6</v>
      </c>
      <c r="B14" s="530" t="s">
        <v>779</v>
      </c>
      <c r="C14" s="629">
        <v>253707901.16999993</v>
      </c>
      <c r="D14" s="629">
        <v>207137752.73000026</v>
      </c>
      <c r="E14" s="629">
        <v>6850175.2100000009</v>
      </c>
      <c r="F14" s="629">
        <v>7053.27</v>
      </c>
      <c r="G14" s="629">
        <v>17954201.419999998</v>
      </c>
      <c r="H14" s="629">
        <v>2022594.6400000001</v>
      </c>
      <c r="I14" s="629">
        <v>1864191.91</v>
      </c>
      <c r="J14" s="629">
        <v>1597444.61</v>
      </c>
      <c r="K14" s="629">
        <v>82241.74000000002</v>
      </c>
      <c r="L14" s="629">
        <v>28615947.019999973</v>
      </c>
      <c r="M14" s="629">
        <v>2660910.2599999993</v>
      </c>
      <c r="N14" s="629">
        <v>678316.49999999988</v>
      </c>
      <c r="O14" s="629">
        <v>6239590.2600000016</v>
      </c>
      <c r="P14" s="629">
        <v>4459933.6100000003</v>
      </c>
      <c r="Q14" s="629">
        <v>1042495.7199999997</v>
      </c>
      <c r="R14" s="629">
        <v>2802553.5200000005</v>
      </c>
      <c r="S14" s="629">
        <v>410492.1</v>
      </c>
      <c r="T14" s="629">
        <v>52721.740000000005</v>
      </c>
      <c r="U14" s="629">
        <v>1377899.0000000005</v>
      </c>
      <c r="V14" s="508"/>
    </row>
    <row r="15" spans="1:22">
      <c r="A15" s="529">
        <v>2</v>
      </c>
      <c r="B15" s="509" t="s">
        <v>780</v>
      </c>
      <c r="C15" s="637">
        <v>16609443</v>
      </c>
      <c r="D15" s="637">
        <v>16609443</v>
      </c>
      <c r="E15" s="637">
        <v>0</v>
      </c>
      <c r="F15" s="637">
        <v>0</v>
      </c>
      <c r="G15" s="637">
        <v>0</v>
      </c>
      <c r="H15" s="637">
        <v>0</v>
      </c>
      <c r="I15" s="637">
        <v>0</v>
      </c>
      <c r="J15" s="637">
        <v>0</v>
      </c>
      <c r="K15" s="637">
        <v>0</v>
      </c>
      <c r="L15" s="637">
        <v>0</v>
      </c>
      <c r="M15" s="637">
        <v>0</v>
      </c>
      <c r="N15" s="637">
        <v>0</v>
      </c>
      <c r="O15" s="637">
        <v>0</v>
      </c>
      <c r="P15" s="637">
        <v>0</v>
      </c>
      <c r="Q15" s="637">
        <v>0</v>
      </c>
      <c r="R15" s="637">
        <v>0</v>
      </c>
      <c r="S15" s="637">
        <v>0</v>
      </c>
      <c r="T15" s="637">
        <v>0</v>
      </c>
      <c r="U15" s="637">
        <v>0</v>
      </c>
      <c r="V15" s="508"/>
    </row>
    <row r="16" spans="1:22">
      <c r="A16" s="498">
        <v>2.1</v>
      </c>
      <c r="B16" s="530" t="s">
        <v>774</v>
      </c>
      <c r="C16" s="629"/>
      <c r="D16" s="629"/>
      <c r="E16" s="629"/>
      <c r="F16" s="629"/>
      <c r="G16" s="629"/>
      <c r="H16" s="629"/>
      <c r="I16" s="629"/>
      <c r="J16" s="629"/>
      <c r="K16" s="629"/>
      <c r="L16" s="629"/>
      <c r="M16" s="629"/>
      <c r="N16" s="629"/>
      <c r="O16" s="629"/>
      <c r="P16" s="629"/>
      <c r="Q16" s="629"/>
      <c r="R16" s="629"/>
      <c r="S16" s="629"/>
      <c r="T16" s="629"/>
      <c r="U16" s="629"/>
      <c r="V16" s="508"/>
    </row>
    <row r="17" spans="1:22">
      <c r="A17" s="498">
        <v>2.2000000000000002</v>
      </c>
      <c r="B17" s="530" t="s">
        <v>775</v>
      </c>
      <c r="C17" s="629">
        <v>16609443</v>
      </c>
      <c r="D17" s="629">
        <v>16609443</v>
      </c>
      <c r="E17" s="629"/>
      <c r="F17" s="629"/>
      <c r="G17" s="629"/>
      <c r="H17" s="629"/>
      <c r="I17" s="629"/>
      <c r="J17" s="629"/>
      <c r="K17" s="629"/>
      <c r="L17" s="629"/>
      <c r="M17" s="629"/>
      <c r="N17" s="629"/>
      <c r="O17" s="629"/>
      <c r="P17" s="629"/>
      <c r="Q17" s="629"/>
      <c r="R17" s="629"/>
      <c r="S17" s="629"/>
      <c r="T17" s="629"/>
      <c r="U17" s="629"/>
      <c r="V17" s="508"/>
    </row>
    <row r="18" spans="1:22">
      <c r="A18" s="498">
        <v>2.2999999999999998</v>
      </c>
      <c r="B18" s="530" t="s">
        <v>776</v>
      </c>
      <c r="C18" s="629"/>
      <c r="D18" s="629"/>
      <c r="E18" s="629"/>
      <c r="F18" s="629"/>
      <c r="G18" s="629"/>
      <c r="H18" s="629"/>
      <c r="I18" s="629"/>
      <c r="J18" s="629"/>
      <c r="K18" s="629"/>
      <c r="L18" s="629"/>
      <c r="M18" s="629"/>
      <c r="N18" s="629"/>
      <c r="O18" s="629"/>
      <c r="P18" s="629"/>
      <c r="Q18" s="629"/>
      <c r="R18" s="629"/>
      <c r="S18" s="629"/>
      <c r="T18" s="629"/>
      <c r="U18" s="629"/>
      <c r="V18" s="508"/>
    </row>
    <row r="19" spans="1:22">
      <c r="A19" s="498">
        <v>2.4</v>
      </c>
      <c r="B19" s="530" t="s">
        <v>777</v>
      </c>
      <c r="C19" s="629"/>
      <c r="D19" s="629"/>
      <c r="E19" s="629"/>
      <c r="F19" s="629"/>
      <c r="G19" s="629"/>
      <c r="H19" s="629"/>
      <c r="I19" s="629"/>
      <c r="J19" s="629"/>
      <c r="K19" s="629"/>
      <c r="L19" s="629"/>
      <c r="M19" s="629"/>
      <c r="N19" s="629"/>
      <c r="O19" s="629"/>
      <c r="P19" s="629"/>
      <c r="Q19" s="629"/>
      <c r="R19" s="629"/>
      <c r="S19" s="629"/>
      <c r="T19" s="629"/>
      <c r="U19" s="629"/>
      <c r="V19" s="508"/>
    </row>
    <row r="20" spans="1:22">
      <c r="A20" s="498">
        <v>2.5</v>
      </c>
      <c r="B20" s="530" t="s">
        <v>778</v>
      </c>
      <c r="C20" s="629"/>
      <c r="D20" s="629"/>
      <c r="E20" s="629"/>
      <c r="F20" s="629"/>
      <c r="G20" s="629"/>
      <c r="H20" s="629"/>
      <c r="I20" s="629"/>
      <c r="J20" s="629"/>
      <c r="K20" s="629"/>
      <c r="L20" s="629"/>
      <c r="M20" s="629"/>
      <c r="N20" s="629"/>
      <c r="O20" s="629"/>
      <c r="P20" s="629"/>
      <c r="Q20" s="629"/>
      <c r="R20" s="629"/>
      <c r="S20" s="629"/>
      <c r="T20" s="629"/>
      <c r="U20" s="629"/>
      <c r="V20" s="508"/>
    </row>
    <row r="21" spans="1:22">
      <c r="A21" s="498">
        <v>2.6</v>
      </c>
      <c r="B21" s="530" t="s">
        <v>779</v>
      </c>
      <c r="C21" s="629"/>
      <c r="D21" s="629"/>
      <c r="E21" s="629"/>
      <c r="F21" s="629"/>
      <c r="G21" s="629"/>
      <c r="H21" s="629"/>
      <c r="I21" s="629"/>
      <c r="J21" s="629"/>
      <c r="K21" s="629"/>
      <c r="L21" s="629"/>
      <c r="M21" s="629"/>
      <c r="N21" s="629"/>
      <c r="O21" s="629"/>
      <c r="P21" s="629"/>
      <c r="Q21" s="629"/>
      <c r="R21" s="629"/>
      <c r="S21" s="629"/>
      <c r="T21" s="629"/>
      <c r="U21" s="629"/>
      <c r="V21" s="508"/>
    </row>
    <row r="22" spans="1:22">
      <c r="A22" s="529">
        <v>3</v>
      </c>
      <c r="B22" s="490" t="s">
        <v>781</v>
      </c>
      <c r="C22" s="675">
        <v>39366751.759999998</v>
      </c>
      <c r="D22" s="675">
        <v>32696232.459999997</v>
      </c>
      <c r="E22" s="675">
        <v>0</v>
      </c>
      <c r="F22" s="676"/>
      <c r="G22" s="675">
        <v>6623502.71</v>
      </c>
      <c r="H22" s="676"/>
      <c r="I22" s="676"/>
      <c r="J22" s="676"/>
      <c r="K22" s="676"/>
      <c r="L22" s="675">
        <v>47016.59</v>
      </c>
      <c r="M22" s="676"/>
      <c r="N22" s="676"/>
      <c r="O22" s="676"/>
      <c r="P22" s="676"/>
      <c r="Q22" s="676"/>
      <c r="R22" s="676"/>
      <c r="S22" s="676"/>
      <c r="T22" s="676"/>
      <c r="U22" s="675">
        <v>39073.5</v>
      </c>
      <c r="V22" s="508"/>
    </row>
    <row r="23" spans="1:22">
      <c r="A23" s="498">
        <v>3.1</v>
      </c>
      <c r="B23" s="530" t="s">
        <v>774</v>
      </c>
      <c r="C23" s="629">
        <v>0</v>
      </c>
      <c r="D23" s="629">
        <v>0</v>
      </c>
      <c r="E23" s="629">
        <v>0</v>
      </c>
      <c r="F23" s="676"/>
      <c r="G23" s="629">
        <v>0</v>
      </c>
      <c r="H23" s="676"/>
      <c r="I23" s="676"/>
      <c r="J23" s="676"/>
      <c r="K23" s="676"/>
      <c r="L23" s="629">
        <v>0</v>
      </c>
      <c r="M23" s="676"/>
      <c r="N23" s="676"/>
      <c r="O23" s="676"/>
      <c r="P23" s="676"/>
      <c r="Q23" s="676"/>
      <c r="R23" s="676"/>
      <c r="S23" s="676"/>
      <c r="T23" s="676"/>
      <c r="U23" s="629">
        <v>0</v>
      </c>
      <c r="V23" s="508"/>
    </row>
    <row r="24" spans="1:22">
      <c r="A24" s="498">
        <v>3.2</v>
      </c>
      <c r="B24" s="530" t="s">
        <v>775</v>
      </c>
      <c r="C24" s="629">
        <v>0</v>
      </c>
      <c r="D24" s="629">
        <v>0</v>
      </c>
      <c r="E24" s="629">
        <v>0</v>
      </c>
      <c r="F24" s="676"/>
      <c r="G24" s="629">
        <v>0</v>
      </c>
      <c r="H24" s="676"/>
      <c r="I24" s="676"/>
      <c r="J24" s="676"/>
      <c r="K24" s="676"/>
      <c r="L24" s="629">
        <v>0</v>
      </c>
      <c r="M24" s="676"/>
      <c r="N24" s="676"/>
      <c r="O24" s="676"/>
      <c r="P24" s="676"/>
      <c r="Q24" s="676"/>
      <c r="R24" s="676"/>
      <c r="S24" s="676"/>
      <c r="T24" s="676"/>
      <c r="U24" s="629">
        <v>0</v>
      </c>
      <c r="V24" s="508"/>
    </row>
    <row r="25" spans="1:22">
      <c r="A25" s="498">
        <v>3.3</v>
      </c>
      <c r="B25" s="530" t="s">
        <v>776</v>
      </c>
      <c r="C25" s="629">
        <v>0</v>
      </c>
      <c r="D25" s="629">
        <v>0</v>
      </c>
      <c r="E25" s="629">
        <v>0</v>
      </c>
      <c r="F25" s="676"/>
      <c r="G25" s="629">
        <v>0</v>
      </c>
      <c r="H25" s="676"/>
      <c r="I25" s="676"/>
      <c r="J25" s="676"/>
      <c r="K25" s="676"/>
      <c r="L25" s="629">
        <v>0</v>
      </c>
      <c r="M25" s="676"/>
      <c r="N25" s="676"/>
      <c r="O25" s="676"/>
      <c r="P25" s="676"/>
      <c r="Q25" s="676"/>
      <c r="R25" s="676"/>
      <c r="S25" s="676"/>
      <c r="T25" s="676"/>
      <c r="U25" s="629">
        <v>0</v>
      </c>
      <c r="V25" s="508"/>
    </row>
    <row r="26" spans="1:22">
      <c r="A26" s="498">
        <v>3.4</v>
      </c>
      <c r="B26" s="530" t="s">
        <v>777</v>
      </c>
      <c r="C26" s="629">
        <v>56902.46</v>
      </c>
      <c r="D26" s="629">
        <v>56902.46</v>
      </c>
      <c r="E26" s="629">
        <v>0</v>
      </c>
      <c r="F26" s="676"/>
      <c r="G26" s="629">
        <v>0</v>
      </c>
      <c r="H26" s="676"/>
      <c r="I26" s="676"/>
      <c r="J26" s="676"/>
      <c r="K26" s="676"/>
      <c r="L26" s="629">
        <v>0</v>
      </c>
      <c r="M26" s="676"/>
      <c r="N26" s="676"/>
      <c r="O26" s="676"/>
      <c r="P26" s="676"/>
      <c r="Q26" s="676"/>
      <c r="R26" s="676"/>
      <c r="S26" s="676"/>
      <c r="T26" s="676"/>
      <c r="U26" s="629">
        <v>0</v>
      </c>
      <c r="V26" s="508"/>
    </row>
    <row r="27" spans="1:22">
      <c r="A27" s="498">
        <v>3.5</v>
      </c>
      <c r="B27" s="530" t="s">
        <v>778</v>
      </c>
      <c r="C27" s="629">
        <v>36868759.649999999</v>
      </c>
      <c r="D27" s="629">
        <v>30241799.649999999</v>
      </c>
      <c r="E27" s="629">
        <v>0</v>
      </c>
      <c r="F27" s="676"/>
      <c r="G27" s="629">
        <v>6614067</v>
      </c>
      <c r="H27" s="676"/>
      <c r="I27" s="676"/>
      <c r="J27" s="676"/>
      <c r="K27" s="676"/>
      <c r="L27" s="629">
        <v>12893</v>
      </c>
      <c r="M27" s="676"/>
      <c r="N27" s="676"/>
      <c r="O27" s="676"/>
      <c r="P27" s="676"/>
      <c r="Q27" s="676"/>
      <c r="R27" s="676"/>
      <c r="S27" s="676"/>
      <c r="T27" s="676"/>
      <c r="U27" s="629">
        <v>12893</v>
      </c>
      <c r="V27" s="508"/>
    </row>
    <row r="28" spans="1:22">
      <c r="A28" s="498">
        <v>3.6</v>
      </c>
      <c r="B28" s="530" t="s">
        <v>779</v>
      </c>
      <c r="C28" s="629">
        <v>2441089.649999998</v>
      </c>
      <c r="D28" s="629">
        <v>2397530.3499999964</v>
      </c>
      <c r="E28" s="629">
        <v>0</v>
      </c>
      <c r="F28" s="676"/>
      <c r="G28" s="629">
        <v>9435.7100000000009</v>
      </c>
      <c r="H28" s="676"/>
      <c r="I28" s="676"/>
      <c r="J28" s="676"/>
      <c r="K28" s="676"/>
      <c r="L28" s="629">
        <v>34123.589999999997</v>
      </c>
      <c r="M28" s="676"/>
      <c r="N28" s="676"/>
      <c r="O28" s="676"/>
      <c r="P28" s="676"/>
      <c r="Q28" s="676"/>
      <c r="R28" s="676"/>
      <c r="S28" s="676"/>
      <c r="T28" s="676"/>
      <c r="U28" s="629">
        <v>26180.499999999996</v>
      </c>
      <c r="V28" s="50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G1" zoomScale="70" zoomScaleNormal="70" workbookViewId="0">
      <selection activeCell="C8" sqref="C8:T22"/>
    </sheetView>
  </sheetViews>
  <sheetFormatPr defaultColWidth="9.28515625" defaultRowHeight="12.75"/>
  <cols>
    <col min="1" max="1" width="11.7109375" style="483" bestFit="1" customWidth="1"/>
    <col min="2" max="2" width="90.28515625" style="483" bestFit="1" customWidth="1"/>
    <col min="3" max="3" width="20.28515625" style="483" customWidth="1"/>
    <col min="4" max="4" width="22.28515625" style="483" customWidth="1"/>
    <col min="5" max="5" width="17.140625" style="483" customWidth="1"/>
    <col min="6" max="7" width="22.28515625" style="483" customWidth="1"/>
    <col min="8" max="8" width="17.140625" style="483" customWidth="1"/>
    <col min="9" max="14" width="22.28515625" style="483" customWidth="1"/>
    <col min="15" max="15" width="23.28515625" style="483" bestFit="1" customWidth="1"/>
    <col min="16" max="16" width="21.7109375" style="483" bestFit="1" customWidth="1"/>
    <col min="17" max="19" width="19" style="483" bestFit="1" customWidth="1"/>
    <col min="20" max="20" width="15.28515625" style="483" customWidth="1"/>
    <col min="21" max="21" width="20" style="483" customWidth="1"/>
    <col min="22" max="16384" width="9.28515625" style="483"/>
  </cols>
  <sheetData>
    <row r="1" spans="1:21" ht="13.5">
      <c r="A1" s="482" t="s">
        <v>188</v>
      </c>
      <c r="B1" s="410" t="str">
        <f>Info!C2</f>
        <v>სს "ხალიკ ბანკი საქართველო"</v>
      </c>
    </row>
    <row r="2" spans="1:21">
      <c r="A2" s="484" t="s">
        <v>189</v>
      </c>
      <c r="B2" s="486">
        <f>'1. key ratios'!B2</f>
        <v>44834</v>
      </c>
    </row>
    <row r="3" spans="1:21">
      <c r="A3" s="485" t="s">
        <v>782</v>
      </c>
      <c r="C3" s="486"/>
    </row>
    <row r="4" spans="1:21">
      <c r="A4" s="485"/>
      <c r="B4" s="486"/>
      <c r="C4" s="486"/>
    </row>
    <row r="5" spans="1:21" s="506" customFormat="1" ht="13.5" customHeight="1">
      <c r="A5" s="787" t="s">
        <v>783</v>
      </c>
      <c r="B5" s="788"/>
      <c r="C5" s="793" t="s">
        <v>784</v>
      </c>
      <c r="D5" s="794"/>
      <c r="E5" s="794"/>
      <c r="F5" s="794"/>
      <c r="G5" s="794"/>
      <c r="H5" s="794"/>
      <c r="I5" s="794"/>
      <c r="J5" s="794"/>
      <c r="K5" s="794"/>
      <c r="L5" s="794"/>
      <c r="M5" s="794"/>
      <c r="N5" s="794"/>
      <c r="O5" s="794"/>
      <c r="P5" s="794"/>
      <c r="Q5" s="794"/>
      <c r="R5" s="794"/>
      <c r="S5" s="794"/>
      <c r="T5" s="795"/>
      <c r="U5" s="601"/>
    </row>
    <row r="6" spans="1:21" s="506" customFormat="1">
      <c r="A6" s="789"/>
      <c r="B6" s="790"/>
      <c r="C6" s="773" t="s">
        <v>68</v>
      </c>
      <c r="D6" s="793" t="s">
        <v>785</v>
      </c>
      <c r="E6" s="794"/>
      <c r="F6" s="795"/>
      <c r="G6" s="793" t="s">
        <v>786</v>
      </c>
      <c r="H6" s="794"/>
      <c r="I6" s="794"/>
      <c r="J6" s="794"/>
      <c r="K6" s="795"/>
      <c r="L6" s="796" t="s">
        <v>787</v>
      </c>
      <c r="M6" s="797"/>
      <c r="N6" s="797"/>
      <c r="O6" s="797"/>
      <c r="P6" s="797"/>
      <c r="Q6" s="797"/>
      <c r="R6" s="797"/>
      <c r="S6" s="797"/>
      <c r="T6" s="798"/>
      <c r="U6" s="596"/>
    </row>
    <row r="7" spans="1:21" s="506" customFormat="1" ht="25.5">
      <c r="A7" s="791"/>
      <c r="B7" s="792"/>
      <c r="C7" s="773"/>
      <c r="E7" s="544" t="s">
        <v>761</v>
      </c>
      <c r="F7" s="600" t="s">
        <v>762</v>
      </c>
      <c r="H7" s="544" t="s">
        <v>761</v>
      </c>
      <c r="I7" s="600" t="s">
        <v>788</v>
      </c>
      <c r="J7" s="600" t="s">
        <v>763</v>
      </c>
      <c r="K7" s="600" t="s">
        <v>764</v>
      </c>
      <c r="L7" s="602"/>
      <c r="M7" s="544" t="s">
        <v>765</v>
      </c>
      <c r="N7" s="600" t="s">
        <v>763</v>
      </c>
      <c r="O7" s="600" t="s">
        <v>766</v>
      </c>
      <c r="P7" s="600" t="s">
        <v>767</v>
      </c>
      <c r="Q7" s="600" t="s">
        <v>768</v>
      </c>
      <c r="R7" s="600" t="s">
        <v>769</v>
      </c>
      <c r="S7" s="600" t="s">
        <v>770</v>
      </c>
      <c r="T7" s="603" t="s">
        <v>771</v>
      </c>
      <c r="U7" s="601"/>
    </row>
    <row r="8" spans="1:21">
      <c r="A8" s="531">
        <v>1</v>
      </c>
      <c r="B8" s="522" t="s">
        <v>773</v>
      </c>
      <c r="C8" s="677">
        <v>642962317.25999928</v>
      </c>
      <c r="D8" s="637">
        <v>485652369.48999935</v>
      </c>
      <c r="E8" s="637">
        <v>20500879.090000007</v>
      </c>
      <c r="F8" s="637">
        <v>7053.27</v>
      </c>
      <c r="G8" s="637">
        <v>95124426.709999993</v>
      </c>
      <c r="H8" s="637">
        <v>24293921.270000007</v>
      </c>
      <c r="I8" s="637">
        <v>5469642.0700000003</v>
      </c>
      <c r="J8" s="637">
        <v>2703193.2300000004</v>
      </c>
      <c r="K8" s="637">
        <v>82241.740000000005</v>
      </c>
      <c r="L8" s="637">
        <v>62185521.059999965</v>
      </c>
      <c r="M8" s="637">
        <v>6467571.370000001</v>
      </c>
      <c r="N8" s="637">
        <v>5084176.6399999987</v>
      </c>
      <c r="O8" s="637">
        <v>10187553.990000006</v>
      </c>
      <c r="P8" s="637">
        <v>10934760.449999999</v>
      </c>
      <c r="Q8" s="637">
        <v>4674042.58</v>
      </c>
      <c r="R8" s="637">
        <v>5404487.1600000001</v>
      </c>
      <c r="S8" s="637">
        <v>410492.10000000003</v>
      </c>
      <c r="T8" s="637">
        <v>52721.740000000005</v>
      </c>
      <c r="U8" s="508"/>
    </row>
    <row r="9" spans="1:21">
      <c r="A9" s="530">
        <v>1.1000000000000001</v>
      </c>
      <c r="B9" s="530" t="s">
        <v>789</v>
      </c>
      <c r="C9" s="629">
        <v>632403419.66999924</v>
      </c>
      <c r="D9" s="629">
        <v>477111655.44999933</v>
      </c>
      <c r="E9" s="629">
        <v>20269940.780000009</v>
      </c>
      <c r="F9" s="629">
        <v>7053.27</v>
      </c>
      <c r="G9" s="629">
        <v>94768070.419999987</v>
      </c>
      <c r="H9" s="629">
        <v>24220647.920000006</v>
      </c>
      <c r="I9" s="629">
        <v>5383650.2400000002</v>
      </c>
      <c r="J9" s="629">
        <v>2703193.2300000004</v>
      </c>
      <c r="K9" s="629">
        <v>82241.740000000005</v>
      </c>
      <c r="L9" s="629">
        <v>60523693.799999967</v>
      </c>
      <c r="M9" s="629">
        <v>6428988.7500000009</v>
      </c>
      <c r="N9" s="629">
        <v>4985555.2899999991</v>
      </c>
      <c r="O9" s="629">
        <v>9909477.4500000067</v>
      </c>
      <c r="P9" s="629">
        <v>10424153.92</v>
      </c>
      <c r="Q9" s="629">
        <v>4521223.63</v>
      </c>
      <c r="R9" s="629">
        <v>5047651.91</v>
      </c>
      <c r="S9" s="629">
        <v>346926.17000000004</v>
      </c>
      <c r="T9" s="629">
        <v>47368.480000000003</v>
      </c>
      <c r="U9" s="508"/>
    </row>
    <row r="10" spans="1:21">
      <c r="A10" s="532" t="s">
        <v>251</v>
      </c>
      <c r="B10" s="532" t="s">
        <v>790</v>
      </c>
      <c r="C10" s="631">
        <v>597812671.33999991</v>
      </c>
      <c r="D10" s="631">
        <v>451013537.75999993</v>
      </c>
      <c r="E10" s="631">
        <v>20249433.550000001</v>
      </c>
      <c r="F10" s="631">
        <v>7053.27</v>
      </c>
      <c r="G10" s="631">
        <v>92045378.710000008</v>
      </c>
      <c r="H10" s="631">
        <v>22005116.230000004</v>
      </c>
      <c r="I10" s="631">
        <v>5382813.4900000002</v>
      </c>
      <c r="J10" s="631">
        <v>2703193.2300000004</v>
      </c>
      <c r="K10" s="631">
        <v>82241.740000000005</v>
      </c>
      <c r="L10" s="631">
        <v>54753754.869999975</v>
      </c>
      <c r="M10" s="631">
        <v>5142552.8500000006</v>
      </c>
      <c r="N10" s="631">
        <v>4983962.82</v>
      </c>
      <c r="O10" s="631">
        <v>9904403.0599999987</v>
      </c>
      <c r="P10" s="631">
        <v>9417468.9299999997</v>
      </c>
      <c r="Q10" s="631">
        <v>1366297.8</v>
      </c>
      <c r="R10" s="631">
        <v>4911804.79</v>
      </c>
      <c r="S10" s="631">
        <v>328875.80000000005</v>
      </c>
      <c r="T10" s="631">
        <v>47368.480000000003</v>
      </c>
      <c r="U10" s="508"/>
    </row>
    <row r="11" spans="1:21">
      <c r="A11" s="533" t="s">
        <v>791</v>
      </c>
      <c r="B11" s="534" t="s">
        <v>792</v>
      </c>
      <c r="C11" s="631">
        <v>468619907.31999993</v>
      </c>
      <c r="D11" s="631">
        <v>350676680.23999995</v>
      </c>
      <c r="E11" s="631">
        <v>15832611.390000002</v>
      </c>
      <c r="F11" s="631">
        <v>7053.27</v>
      </c>
      <c r="G11" s="631">
        <v>77801166.600000009</v>
      </c>
      <c r="H11" s="631">
        <v>17178173.000000004</v>
      </c>
      <c r="I11" s="631">
        <v>4457412.83</v>
      </c>
      <c r="J11" s="631">
        <v>2328619.5700000003</v>
      </c>
      <c r="K11" s="631">
        <v>33632.370000000003</v>
      </c>
      <c r="L11" s="631">
        <v>40142060.479999982</v>
      </c>
      <c r="M11" s="631">
        <v>3606777.7200000007</v>
      </c>
      <c r="N11" s="631">
        <v>2269490.8500000006</v>
      </c>
      <c r="O11" s="631">
        <v>8545145.6899999995</v>
      </c>
      <c r="P11" s="631">
        <v>6104139.3500000006</v>
      </c>
      <c r="Q11" s="631">
        <v>1071517.82</v>
      </c>
      <c r="R11" s="631">
        <v>4911804.79</v>
      </c>
      <c r="S11" s="631">
        <v>36942.370000000003</v>
      </c>
      <c r="T11" s="631">
        <v>47368.480000000003</v>
      </c>
      <c r="U11" s="508"/>
    </row>
    <row r="12" spans="1:21">
      <c r="A12" s="533" t="s">
        <v>793</v>
      </c>
      <c r="B12" s="534" t="s">
        <v>794</v>
      </c>
      <c r="C12" s="631">
        <v>77114318.879999965</v>
      </c>
      <c r="D12" s="631">
        <v>61647433.559999965</v>
      </c>
      <c r="E12" s="631">
        <v>3530805.78</v>
      </c>
      <c r="F12" s="631">
        <v>0</v>
      </c>
      <c r="G12" s="631">
        <v>9803283.0599999987</v>
      </c>
      <c r="H12" s="631">
        <v>4826943.2300000004</v>
      </c>
      <c r="I12" s="631">
        <v>925400.65999999992</v>
      </c>
      <c r="J12" s="631">
        <v>374573.66</v>
      </c>
      <c r="K12" s="631">
        <v>48609.37</v>
      </c>
      <c r="L12" s="631">
        <v>5663602.2599999988</v>
      </c>
      <c r="M12" s="631">
        <v>1535775.13</v>
      </c>
      <c r="N12" s="631">
        <v>83895.33</v>
      </c>
      <c r="O12" s="631">
        <v>910456.91</v>
      </c>
      <c r="P12" s="631">
        <v>1195395.0999999999</v>
      </c>
      <c r="Q12" s="631">
        <v>129913.22</v>
      </c>
      <c r="R12" s="631">
        <v>0</v>
      </c>
      <c r="S12" s="631">
        <v>291933.43000000005</v>
      </c>
      <c r="T12" s="631">
        <v>0</v>
      </c>
      <c r="U12" s="508"/>
    </row>
    <row r="13" spans="1:21">
      <c r="A13" s="533" t="s">
        <v>795</v>
      </c>
      <c r="B13" s="534" t="s">
        <v>796</v>
      </c>
      <c r="C13" s="629">
        <v>33242291.979999997</v>
      </c>
      <c r="D13" s="629">
        <v>20868990.919999994</v>
      </c>
      <c r="E13" s="629">
        <v>839783.74</v>
      </c>
      <c r="F13" s="629">
        <v>0</v>
      </c>
      <c r="G13" s="629">
        <v>4440929.05</v>
      </c>
      <c r="H13" s="629">
        <v>0</v>
      </c>
      <c r="I13" s="629">
        <v>0</v>
      </c>
      <c r="J13" s="629">
        <v>0</v>
      </c>
      <c r="K13" s="629">
        <v>0</v>
      </c>
      <c r="L13" s="629">
        <v>7932372.0099999998</v>
      </c>
      <c r="M13" s="629">
        <v>0</v>
      </c>
      <c r="N13" s="629">
        <v>2630576.6399999997</v>
      </c>
      <c r="O13" s="629">
        <v>448800.45999999996</v>
      </c>
      <c r="P13" s="629">
        <v>1102214.3600000001</v>
      </c>
      <c r="Q13" s="629">
        <v>164866.75999999998</v>
      </c>
      <c r="R13" s="629">
        <v>0</v>
      </c>
      <c r="S13" s="629">
        <v>0</v>
      </c>
      <c r="T13" s="629">
        <v>0</v>
      </c>
      <c r="U13" s="508"/>
    </row>
    <row r="14" spans="1:21">
      <c r="A14" s="533" t="s">
        <v>797</v>
      </c>
      <c r="B14" s="534" t="s">
        <v>798</v>
      </c>
      <c r="C14" s="631">
        <v>18836153.16</v>
      </c>
      <c r="D14" s="631">
        <v>17820433.039999999</v>
      </c>
      <c r="E14" s="631">
        <v>46232.639999999999</v>
      </c>
      <c r="F14" s="631">
        <v>0</v>
      </c>
      <c r="G14" s="631">
        <v>0</v>
      </c>
      <c r="H14" s="631">
        <v>0</v>
      </c>
      <c r="I14" s="631">
        <v>0</v>
      </c>
      <c r="J14" s="631">
        <v>0</v>
      </c>
      <c r="K14" s="631">
        <v>0</v>
      </c>
      <c r="L14" s="631">
        <v>1015720.1199999999</v>
      </c>
      <c r="M14" s="631">
        <v>0</v>
      </c>
      <c r="N14" s="631">
        <v>0</v>
      </c>
      <c r="O14" s="631">
        <v>0</v>
      </c>
      <c r="P14" s="631">
        <v>1015720.1199999999</v>
      </c>
      <c r="Q14" s="631">
        <v>0</v>
      </c>
      <c r="R14" s="631">
        <v>0</v>
      </c>
      <c r="S14" s="631">
        <v>0</v>
      </c>
      <c r="T14" s="631">
        <v>0</v>
      </c>
      <c r="U14" s="508"/>
    </row>
    <row r="15" spans="1:21">
      <c r="A15" s="535">
        <v>1.2</v>
      </c>
      <c r="B15" s="536" t="s">
        <v>799</v>
      </c>
      <c r="C15" s="631">
        <v>38310271.630000003</v>
      </c>
      <c r="D15" s="631">
        <v>9542222.0600000154</v>
      </c>
      <c r="E15" s="631">
        <v>405398.85000000003</v>
      </c>
      <c r="F15" s="631">
        <v>141.07</v>
      </c>
      <c r="G15" s="631">
        <v>9476807.4699999969</v>
      </c>
      <c r="H15" s="631">
        <v>2422064.8100000005</v>
      </c>
      <c r="I15" s="631">
        <v>538365.03</v>
      </c>
      <c r="J15" s="631">
        <v>270319.32</v>
      </c>
      <c r="K15" s="631">
        <v>8224.18</v>
      </c>
      <c r="L15" s="631">
        <v>19291242.09999999</v>
      </c>
      <c r="M15" s="631">
        <v>1954705.7799999998</v>
      </c>
      <c r="N15" s="631">
        <v>1499790.3800000001</v>
      </c>
      <c r="O15" s="631">
        <v>2973546.6699999738</v>
      </c>
      <c r="P15" s="631">
        <v>4035069.7299999995</v>
      </c>
      <c r="Q15" s="631">
        <v>1387297.5599999998</v>
      </c>
      <c r="R15" s="631">
        <v>1609388.5599999998</v>
      </c>
      <c r="S15" s="631">
        <v>116713.11</v>
      </c>
      <c r="T15" s="631">
        <v>14210.54</v>
      </c>
      <c r="U15" s="508"/>
    </row>
    <row r="16" spans="1:21">
      <c r="A16" s="537">
        <v>1.3</v>
      </c>
      <c r="B16" s="536" t="s">
        <v>800</v>
      </c>
      <c r="C16" s="630">
        <v>0</v>
      </c>
      <c r="D16" s="630">
        <v>0</v>
      </c>
      <c r="E16" s="630">
        <v>0</v>
      </c>
      <c r="F16" s="630">
        <v>0</v>
      </c>
      <c r="G16" s="630">
        <v>0</v>
      </c>
      <c r="H16" s="630">
        <v>0</v>
      </c>
      <c r="I16" s="630">
        <v>0</v>
      </c>
      <c r="J16" s="630">
        <v>0</v>
      </c>
      <c r="K16" s="630">
        <v>0</v>
      </c>
      <c r="L16" s="630">
        <v>0</v>
      </c>
      <c r="M16" s="630">
        <v>0</v>
      </c>
      <c r="N16" s="630">
        <v>0</v>
      </c>
      <c r="O16" s="630">
        <v>0</v>
      </c>
      <c r="P16" s="630">
        <v>0</v>
      </c>
      <c r="Q16" s="630">
        <v>0</v>
      </c>
      <c r="R16" s="630">
        <v>0</v>
      </c>
      <c r="S16" s="630">
        <v>0</v>
      </c>
      <c r="T16" s="630">
        <v>0</v>
      </c>
      <c r="U16" s="508"/>
    </row>
    <row r="17" spans="1:21" s="506" customFormat="1" ht="25.5">
      <c r="A17" s="538" t="s">
        <v>801</v>
      </c>
      <c r="B17" s="539" t="s">
        <v>802</v>
      </c>
      <c r="C17" s="631">
        <v>592245869.90999985</v>
      </c>
      <c r="D17" s="631">
        <v>446105893.94999981</v>
      </c>
      <c r="E17" s="631">
        <v>20235099.950000007</v>
      </c>
      <c r="F17" s="631">
        <v>7053.27</v>
      </c>
      <c r="G17" s="631">
        <v>91961663.740000024</v>
      </c>
      <c r="H17" s="631">
        <v>22005116.230000008</v>
      </c>
      <c r="I17" s="631">
        <v>5382813.4900000002</v>
      </c>
      <c r="J17" s="631">
        <v>2703193.2300000004</v>
      </c>
      <c r="K17" s="631">
        <v>82241.740000000005</v>
      </c>
      <c r="L17" s="631">
        <v>54178312.220000006</v>
      </c>
      <c r="M17" s="631">
        <v>5142552.8500000006</v>
      </c>
      <c r="N17" s="631">
        <v>4983962.8199999994</v>
      </c>
      <c r="O17" s="631">
        <v>9904403.0600000024</v>
      </c>
      <c r="P17" s="631">
        <v>8875459.6999999974</v>
      </c>
      <c r="Q17" s="631">
        <v>1366297.8</v>
      </c>
      <c r="R17" s="631">
        <v>4911804.79</v>
      </c>
      <c r="S17" s="631">
        <v>328875.80000000005</v>
      </c>
      <c r="T17" s="631">
        <v>47368.480000000003</v>
      </c>
      <c r="U17" s="512"/>
    </row>
    <row r="18" spans="1:21" s="506" customFormat="1" ht="25.5">
      <c r="A18" s="540" t="s">
        <v>803</v>
      </c>
      <c r="B18" s="540" t="s">
        <v>804</v>
      </c>
      <c r="C18" s="631">
        <v>586563467.12999976</v>
      </c>
      <c r="D18" s="631">
        <v>440423491.16999978</v>
      </c>
      <c r="E18" s="631">
        <v>20235099.950000007</v>
      </c>
      <c r="F18" s="631">
        <v>7053.27</v>
      </c>
      <c r="G18" s="631">
        <v>91961663.740000024</v>
      </c>
      <c r="H18" s="631">
        <v>22005116.230000008</v>
      </c>
      <c r="I18" s="631">
        <v>5382813.4900000002</v>
      </c>
      <c r="J18" s="631">
        <v>2703193.2300000004</v>
      </c>
      <c r="K18" s="631">
        <v>82241.740000000005</v>
      </c>
      <c r="L18" s="631">
        <v>54178312.220000006</v>
      </c>
      <c r="M18" s="631">
        <v>5142552.8500000006</v>
      </c>
      <c r="N18" s="631">
        <v>4983962.8199999994</v>
      </c>
      <c r="O18" s="631">
        <v>9904403.0600000024</v>
      </c>
      <c r="P18" s="631">
        <v>8875459.6999999974</v>
      </c>
      <c r="Q18" s="631">
        <v>1366297.8</v>
      </c>
      <c r="R18" s="631">
        <v>4911804.79</v>
      </c>
      <c r="S18" s="631">
        <v>328875.80000000005</v>
      </c>
      <c r="T18" s="631">
        <v>47368.480000000003</v>
      </c>
      <c r="U18" s="512"/>
    </row>
    <row r="19" spans="1:21" s="506" customFormat="1">
      <c r="A19" s="538" t="s">
        <v>805</v>
      </c>
      <c r="B19" s="541" t="s">
        <v>806</v>
      </c>
      <c r="C19" s="631">
        <v>680867210.49000013</v>
      </c>
      <c r="D19" s="631">
        <v>526130392.50000012</v>
      </c>
      <c r="E19" s="631">
        <v>26642201.929999992</v>
      </c>
      <c r="F19" s="631">
        <v>21251.279999999999</v>
      </c>
      <c r="G19" s="631">
        <v>86896833.839999974</v>
      </c>
      <c r="H19" s="631">
        <v>18346314.730000004</v>
      </c>
      <c r="I19" s="631">
        <v>4802602.5699999994</v>
      </c>
      <c r="J19" s="631">
        <v>2369592.6199999996</v>
      </c>
      <c r="K19" s="631">
        <v>61143.079999999994</v>
      </c>
      <c r="L19" s="631">
        <v>67839984.150000006</v>
      </c>
      <c r="M19" s="631">
        <v>8204959.4000000022</v>
      </c>
      <c r="N19" s="631">
        <v>4501356.8100000005</v>
      </c>
      <c r="O19" s="631">
        <v>12942577.859999998</v>
      </c>
      <c r="P19" s="631">
        <v>9175538.1899999995</v>
      </c>
      <c r="Q19" s="631">
        <v>2489041.0200000005</v>
      </c>
      <c r="R19" s="631">
        <v>6374387.4299999997</v>
      </c>
      <c r="S19" s="631">
        <v>149012.75999999995</v>
      </c>
      <c r="T19" s="631">
        <v>59037.859999999993</v>
      </c>
      <c r="U19" s="512"/>
    </row>
    <row r="20" spans="1:21" s="506" customFormat="1">
      <c r="A20" s="540" t="s">
        <v>807</v>
      </c>
      <c r="B20" s="540" t="s">
        <v>808</v>
      </c>
      <c r="C20" s="631">
        <v>668950588.46000016</v>
      </c>
      <c r="D20" s="631">
        <v>514239287.27000016</v>
      </c>
      <c r="E20" s="631">
        <v>26642201.929999992</v>
      </c>
      <c r="F20" s="631">
        <v>21251.279999999999</v>
      </c>
      <c r="G20" s="631">
        <v>86871317.039999977</v>
      </c>
      <c r="H20" s="631">
        <v>18346314.730000004</v>
      </c>
      <c r="I20" s="631">
        <v>4802602.5699999994</v>
      </c>
      <c r="J20" s="631">
        <v>2369592.6199999996</v>
      </c>
      <c r="K20" s="631">
        <v>61143.079999999994</v>
      </c>
      <c r="L20" s="631">
        <v>67839984.150000006</v>
      </c>
      <c r="M20" s="631">
        <v>8204959.4000000022</v>
      </c>
      <c r="N20" s="631">
        <v>4501356.8100000005</v>
      </c>
      <c r="O20" s="631">
        <v>12942577.859999998</v>
      </c>
      <c r="P20" s="631">
        <v>9175538.1899999995</v>
      </c>
      <c r="Q20" s="631">
        <v>2489041.0200000005</v>
      </c>
      <c r="R20" s="631">
        <v>6374387.4299999997</v>
      </c>
      <c r="S20" s="631">
        <v>149012.75999999995</v>
      </c>
      <c r="T20" s="631">
        <v>59037.859999999993</v>
      </c>
      <c r="U20" s="512"/>
    </row>
    <row r="21" spans="1:21" s="506" customFormat="1">
      <c r="A21" s="542">
        <v>1.4</v>
      </c>
      <c r="B21" s="583" t="s">
        <v>940</v>
      </c>
      <c r="C21" s="631">
        <v>525429.03204999992</v>
      </c>
      <c r="D21" s="631">
        <v>525429.03204999992</v>
      </c>
      <c r="E21" s="631">
        <v>236843.27099999998</v>
      </c>
      <c r="F21" s="631">
        <v>0</v>
      </c>
      <c r="G21" s="631">
        <v>0</v>
      </c>
      <c r="H21" s="631">
        <v>0</v>
      </c>
      <c r="I21" s="631">
        <v>0</v>
      </c>
      <c r="J21" s="631">
        <v>0</v>
      </c>
      <c r="K21" s="631">
        <v>0</v>
      </c>
      <c r="L21" s="631">
        <v>0</v>
      </c>
      <c r="M21" s="631">
        <v>0</v>
      </c>
      <c r="N21" s="631">
        <v>0</v>
      </c>
      <c r="O21" s="631">
        <v>0</v>
      </c>
      <c r="P21" s="631">
        <v>0</v>
      </c>
      <c r="Q21" s="631">
        <v>0</v>
      </c>
      <c r="R21" s="631">
        <v>0</v>
      </c>
      <c r="S21" s="631">
        <v>0</v>
      </c>
      <c r="T21" s="631">
        <v>0</v>
      </c>
      <c r="U21" s="512"/>
    </row>
    <row r="22" spans="1:21" s="506" customFormat="1">
      <c r="A22" s="542">
        <v>1.5</v>
      </c>
      <c r="B22" s="583" t="s">
        <v>941</v>
      </c>
      <c r="C22" s="631">
        <v>0</v>
      </c>
      <c r="D22" s="631">
        <v>0</v>
      </c>
      <c r="E22" s="631">
        <v>0</v>
      </c>
      <c r="F22" s="631">
        <v>0</v>
      </c>
      <c r="G22" s="631">
        <v>0</v>
      </c>
      <c r="H22" s="631">
        <v>0</v>
      </c>
      <c r="I22" s="631">
        <v>0</v>
      </c>
      <c r="J22" s="631">
        <v>0</v>
      </c>
      <c r="K22" s="631">
        <v>0</v>
      </c>
      <c r="L22" s="631">
        <v>0</v>
      </c>
      <c r="M22" s="631">
        <v>0</v>
      </c>
      <c r="N22" s="631">
        <v>0</v>
      </c>
      <c r="O22" s="631">
        <v>0</v>
      </c>
      <c r="P22" s="631">
        <v>0</v>
      </c>
      <c r="Q22" s="631">
        <v>0</v>
      </c>
      <c r="R22" s="631">
        <v>0</v>
      </c>
      <c r="S22" s="631">
        <v>0</v>
      </c>
      <c r="T22" s="631">
        <v>0</v>
      </c>
      <c r="U22" s="512"/>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C7" sqref="C7:N33"/>
    </sheetView>
  </sheetViews>
  <sheetFormatPr defaultColWidth="9.28515625" defaultRowHeight="12.75"/>
  <cols>
    <col min="1" max="1" width="11.7109375" style="483" bestFit="1" customWidth="1"/>
    <col min="2" max="2" width="93.42578125" style="483" customWidth="1"/>
    <col min="3" max="3" width="14.7109375" style="483" customWidth="1"/>
    <col min="4" max="4" width="14.85546875" style="483" bestFit="1" customWidth="1"/>
    <col min="5" max="5" width="13.85546875" style="483" bestFit="1" customWidth="1"/>
    <col min="6" max="6" width="17.85546875" style="547" bestFit="1" customWidth="1"/>
    <col min="7" max="7" width="12.7109375" style="547" bestFit="1" customWidth="1"/>
    <col min="8" max="8" width="13.7109375" style="483" customWidth="1"/>
    <col min="9" max="9" width="13.85546875" style="483" customWidth="1"/>
    <col min="10" max="10" width="14.85546875" style="547" bestFit="1" customWidth="1"/>
    <col min="11" max="11" width="13.85546875" style="547" bestFit="1" customWidth="1"/>
    <col min="12" max="12" width="17.85546875" style="547" bestFit="1" customWidth="1"/>
    <col min="13" max="13" width="11.7109375" style="547" bestFit="1" customWidth="1"/>
    <col min="14" max="14" width="13.42578125" style="547" customWidth="1"/>
    <col min="15" max="15" width="18.7109375" style="483" bestFit="1" customWidth="1"/>
    <col min="16" max="16384" width="9.28515625" style="483"/>
  </cols>
  <sheetData>
    <row r="1" spans="1:15" ht="13.5">
      <c r="A1" s="482" t="s">
        <v>188</v>
      </c>
      <c r="B1" s="410" t="str">
        <f>Info!C2</f>
        <v>სს "ხალიკ ბანკი საქართველო"</v>
      </c>
      <c r="F1" s="483"/>
      <c r="G1" s="483"/>
      <c r="J1" s="483"/>
      <c r="K1" s="483"/>
      <c r="L1" s="483"/>
      <c r="M1" s="483"/>
      <c r="N1" s="483"/>
    </row>
    <row r="2" spans="1:15">
      <c r="A2" s="484" t="s">
        <v>189</v>
      </c>
      <c r="B2" s="486">
        <f>'1. key ratios'!B2</f>
        <v>44834</v>
      </c>
      <c r="F2" s="483"/>
      <c r="G2" s="483"/>
      <c r="J2" s="483"/>
      <c r="K2" s="483"/>
      <c r="L2" s="483"/>
      <c r="M2" s="483"/>
      <c r="N2" s="483"/>
    </row>
    <row r="3" spans="1:15">
      <c r="A3" s="485" t="s">
        <v>811</v>
      </c>
      <c r="F3" s="483"/>
      <c r="G3" s="483"/>
      <c r="J3" s="483"/>
      <c r="K3" s="483"/>
      <c r="L3" s="483"/>
      <c r="M3" s="483"/>
      <c r="N3" s="483"/>
    </row>
    <row r="4" spans="1:15">
      <c r="F4" s="483"/>
      <c r="G4" s="483"/>
      <c r="J4" s="483"/>
      <c r="K4" s="483"/>
      <c r="L4" s="483"/>
      <c r="M4" s="483"/>
      <c r="N4" s="483"/>
    </row>
    <row r="5" spans="1:15" ht="37.5" customHeight="1">
      <c r="A5" s="753" t="s">
        <v>812</v>
      </c>
      <c r="B5" s="754"/>
      <c r="C5" s="799" t="s">
        <v>813</v>
      </c>
      <c r="D5" s="800"/>
      <c r="E5" s="800"/>
      <c r="F5" s="800"/>
      <c r="G5" s="800"/>
      <c r="H5" s="801"/>
      <c r="I5" s="802" t="s">
        <v>814</v>
      </c>
      <c r="J5" s="803"/>
      <c r="K5" s="803"/>
      <c r="L5" s="803"/>
      <c r="M5" s="803"/>
      <c r="N5" s="804"/>
      <c r="O5" s="805" t="s">
        <v>684</v>
      </c>
    </row>
    <row r="6" spans="1:15" ht="39.4" customHeight="1">
      <c r="A6" s="757"/>
      <c r="B6" s="758"/>
      <c r="C6" s="543"/>
      <c r="D6" s="544" t="s">
        <v>815</v>
      </c>
      <c r="E6" s="544" t="s">
        <v>816</v>
      </c>
      <c r="F6" s="544" t="s">
        <v>817</v>
      </c>
      <c r="G6" s="544" t="s">
        <v>818</v>
      </c>
      <c r="H6" s="544" t="s">
        <v>819</v>
      </c>
      <c r="I6" s="545"/>
      <c r="J6" s="544" t="s">
        <v>815</v>
      </c>
      <c r="K6" s="544" t="s">
        <v>816</v>
      </c>
      <c r="L6" s="544" t="s">
        <v>817</v>
      </c>
      <c r="M6" s="544" t="s">
        <v>818</v>
      </c>
      <c r="N6" s="544" t="s">
        <v>819</v>
      </c>
      <c r="O6" s="806"/>
    </row>
    <row r="7" spans="1:15">
      <c r="A7" s="498">
        <v>1</v>
      </c>
      <c r="B7" s="507" t="s">
        <v>694</v>
      </c>
      <c r="C7" s="632">
        <v>14670055.460000008</v>
      </c>
      <c r="D7" s="632">
        <v>11855708.449999997</v>
      </c>
      <c r="E7" s="632">
        <v>688678.33</v>
      </c>
      <c r="F7" s="632">
        <v>2043008.63</v>
      </c>
      <c r="G7" s="632">
        <v>17799.009999999998</v>
      </c>
      <c r="H7" s="632">
        <v>64861.039999999994</v>
      </c>
      <c r="I7" s="632">
        <v>992645.23999999953</v>
      </c>
      <c r="J7" s="632">
        <v>237114.27000000011</v>
      </c>
      <c r="K7" s="632">
        <v>68867.829999999973</v>
      </c>
      <c r="L7" s="632">
        <v>612902.59</v>
      </c>
      <c r="M7" s="632">
        <v>8899.51</v>
      </c>
      <c r="N7" s="632">
        <v>64861.039999999994</v>
      </c>
      <c r="O7" s="498"/>
    </row>
    <row r="8" spans="1:15">
      <c r="A8" s="498">
        <v>2</v>
      </c>
      <c r="B8" s="507" t="s">
        <v>695</v>
      </c>
      <c r="C8" s="632">
        <v>41560245.149999984</v>
      </c>
      <c r="D8" s="632">
        <v>36679822.390000001</v>
      </c>
      <c r="E8" s="632">
        <v>765866.69000000018</v>
      </c>
      <c r="F8" s="632">
        <v>3889477.62</v>
      </c>
      <c r="G8" s="632">
        <v>10644.58</v>
      </c>
      <c r="H8" s="632">
        <v>214433.87</v>
      </c>
      <c r="I8" s="632">
        <v>2196782.5300000007</v>
      </c>
      <c r="J8" s="632">
        <v>733596.40000000014</v>
      </c>
      <c r="K8" s="632">
        <v>76586.659999999989</v>
      </c>
      <c r="L8" s="632">
        <v>1166843.3</v>
      </c>
      <c r="M8" s="632">
        <v>5322.3</v>
      </c>
      <c r="N8" s="632">
        <v>214433.87</v>
      </c>
      <c r="O8" s="498"/>
    </row>
    <row r="9" spans="1:15">
      <c r="A9" s="498">
        <v>3</v>
      </c>
      <c r="B9" s="507" t="s">
        <v>696</v>
      </c>
      <c r="C9" s="632">
        <v>0</v>
      </c>
      <c r="D9" s="632">
        <v>0</v>
      </c>
      <c r="E9" s="632">
        <v>0</v>
      </c>
      <c r="F9" s="632">
        <v>0</v>
      </c>
      <c r="G9" s="632">
        <v>0</v>
      </c>
      <c r="H9" s="632">
        <v>0</v>
      </c>
      <c r="I9" s="632">
        <v>0</v>
      </c>
      <c r="J9" s="632">
        <v>0</v>
      </c>
      <c r="K9" s="632">
        <v>0</v>
      </c>
      <c r="L9" s="632">
        <v>0</v>
      </c>
      <c r="M9" s="632">
        <v>0</v>
      </c>
      <c r="N9" s="632">
        <v>0</v>
      </c>
      <c r="O9" s="498"/>
    </row>
    <row r="10" spans="1:15">
      <c r="A10" s="498">
        <v>4</v>
      </c>
      <c r="B10" s="507" t="s">
        <v>697</v>
      </c>
      <c r="C10" s="632">
        <v>37211246.050000004</v>
      </c>
      <c r="D10" s="632">
        <v>26709937.149999999</v>
      </c>
      <c r="E10" s="632">
        <v>7496752.2199999997</v>
      </c>
      <c r="F10" s="632">
        <v>2987439.4000000004</v>
      </c>
      <c r="G10" s="632">
        <v>0</v>
      </c>
      <c r="H10" s="632">
        <v>17117.28</v>
      </c>
      <c r="I10" s="632">
        <v>2197223.0799999996</v>
      </c>
      <c r="J10" s="632">
        <v>534198.73</v>
      </c>
      <c r="K10" s="632">
        <v>749675.22999999986</v>
      </c>
      <c r="L10" s="632">
        <v>896231.84</v>
      </c>
      <c r="M10" s="632">
        <v>0</v>
      </c>
      <c r="N10" s="632">
        <v>17117.28</v>
      </c>
      <c r="O10" s="498"/>
    </row>
    <row r="11" spans="1:15">
      <c r="A11" s="498">
        <v>5</v>
      </c>
      <c r="B11" s="507" t="s">
        <v>698</v>
      </c>
      <c r="C11" s="632">
        <v>101719441.66000004</v>
      </c>
      <c r="D11" s="632">
        <v>72132458.139999986</v>
      </c>
      <c r="E11" s="632">
        <v>18860778.719999999</v>
      </c>
      <c r="F11" s="632">
        <v>10564931.769999998</v>
      </c>
      <c r="G11" s="632">
        <v>0</v>
      </c>
      <c r="H11" s="632">
        <v>161273.03</v>
      </c>
      <c r="I11" s="632">
        <v>6659479.5900000008</v>
      </c>
      <c r="J11" s="632">
        <v>1442649.17</v>
      </c>
      <c r="K11" s="632">
        <v>1886077.8699999999</v>
      </c>
      <c r="L11" s="632">
        <v>3169479.52</v>
      </c>
      <c r="M11" s="632">
        <v>0</v>
      </c>
      <c r="N11" s="632">
        <v>161273.03</v>
      </c>
      <c r="O11" s="498"/>
    </row>
    <row r="12" spans="1:15">
      <c r="A12" s="498">
        <v>6</v>
      </c>
      <c r="B12" s="507" t="s">
        <v>699</v>
      </c>
      <c r="C12" s="632">
        <v>24726822.52</v>
      </c>
      <c r="D12" s="632">
        <v>15415462.229999997</v>
      </c>
      <c r="E12" s="632">
        <v>7822257.4199999999</v>
      </c>
      <c r="F12" s="632">
        <v>1438149.73</v>
      </c>
      <c r="G12" s="632">
        <v>0</v>
      </c>
      <c r="H12" s="632">
        <v>50953.14</v>
      </c>
      <c r="I12" s="632">
        <v>1572933.0299999996</v>
      </c>
      <c r="J12" s="632">
        <v>308309.24</v>
      </c>
      <c r="K12" s="632">
        <v>782225.74</v>
      </c>
      <c r="L12" s="632">
        <v>431444.91000000003</v>
      </c>
      <c r="M12" s="632">
        <v>0</v>
      </c>
      <c r="N12" s="632">
        <v>50953.14</v>
      </c>
      <c r="O12" s="498"/>
    </row>
    <row r="13" spans="1:15">
      <c r="A13" s="498">
        <v>7</v>
      </c>
      <c r="B13" s="507" t="s">
        <v>700</v>
      </c>
      <c r="C13" s="632">
        <v>1883003.8800000004</v>
      </c>
      <c r="D13" s="632">
        <v>1193239.29</v>
      </c>
      <c r="E13" s="632">
        <v>196877.93</v>
      </c>
      <c r="F13" s="632">
        <v>491906.66</v>
      </c>
      <c r="G13" s="632">
        <v>0</v>
      </c>
      <c r="H13" s="632">
        <v>980</v>
      </c>
      <c r="I13" s="632">
        <v>192104.56999999998</v>
      </c>
      <c r="J13" s="632">
        <v>23864.78</v>
      </c>
      <c r="K13" s="632">
        <v>19687.79</v>
      </c>
      <c r="L13" s="632">
        <v>147572</v>
      </c>
      <c r="M13" s="632">
        <v>0</v>
      </c>
      <c r="N13" s="632">
        <v>980</v>
      </c>
      <c r="O13" s="498"/>
    </row>
    <row r="14" spans="1:15">
      <c r="A14" s="498">
        <v>8</v>
      </c>
      <c r="B14" s="507" t="s">
        <v>701</v>
      </c>
      <c r="C14" s="632">
        <v>4312756.0199999996</v>
      </c>
      <c r="D14" s="632">
        <v>4205286.08</v>
      </c>
      <c r="E14" s="632">
        <v>47414.1</v>
      </c>
      <c r="F14" s="632">
        <v>59152.15</v>
      </c>
      <c r="G14" s="632">
        <v>0</v>
      </c>
      <c r="H14" s="632">
        <v>903.69</v>
      </c>
      <c r="I14" s="632">
        <v>107496.45999999999</v>
      </c>
      <c r="J14" s="632">
        <v>84105.709999999992</v>
      </c>
      <c r="K14" s="632">
        <v>4741.41</v>
      </c>
      <c r="L14" s="632">
        <v>17745.650000000001</v>
      </c>
      <c r="M14" s="632">
        <v>0</v>
      </c>
      <c r="N14" s="632">
        <v>903.69</v>
      </c>
      <c r="O14" s="498"/>
    </row>
    <row r="15" spans="1:15">
      <c r="A15" s="498">
        <v>9</v>
      </c>
      <c r="B15" s="507" t="s">
        <v>702</v>
      </c>
      <c r="C15" s="632">
        <v>13213734.989999998</v>
      </c>
      <c r="D15" s="632">
        <v>6938879.6099999994</v>
      </c>
      <c r="E15" s="632">
        <v>2652939.67</v>
      </c>
      <c r="F15" s="632">
        <v>3608796.15</v>
      </c>
      <c r="G15" s="632">
        <v>0</v>
      </c>
      <c r="H15" s="632">
        <v>13119.56</v>
      </c>
      <c r="I15" s="632">
        <v>1499829.9700000002</v>
      </c>
      <c r="J15" s="632">
        <v>138777.59</v>
      </c>
      <c r="K15" s="632">
        <v>265293.96999999997</v>
      </c>
      <c r="L15" s="632">
        <v>1082638.8500000001</v>
      </c>
      <c r="M15" s="632">
        <v>0</v>
      </c>
      <c r="N15" s="632">
        <v>13119.56</v>
      </c>
      <c r="O15" s="498"/>
    </row>
    <row r="16" spans="1:15">
      <c r="A16" s="498">
        <v>10</v>
      </c>
      <c r="B16" s="507" t="s">
        <v>703</v>
      </c>
      <c r="C16" s="632">
        <v>1031440.93</v>
      </c>
      <c r="D16" s="632">
        <v>884754.69000000006</v>
      </c>
      <c r="E16" s="632">
        <v>65226.01</v>
      </c>
      <c r="F16" s="632">
        <v>81460.23</v>
      </c>
      <c r="G16" s="632">
        <v>0</v>
      </c>
      <c r="H16" s="632">
        <v>0</v>
      </c>
      <c r="I16" s="632">
        <v>48655.759999999995</v>
      </c>
      <c r="J16" s="632">
        <v>17695.09</v>
      </c>
      <c r="K16" s="632">
        <v>6522.6</v>
      </c>
      <c r="L16" s="632">
        <v>24438.07</v>
      </c>
      <c r="M16" s="632">
        <v>0</v>
      </c>
      <c r="N16" s="632">
        <v>0</v>
      </c>
      <c r="O16" s="498"/>
    </row>
    <row r="17" spans="1:15">
      <c r="A17" s="498">
        <v>11</v>
      </c>
      <c r="B17" s="507" t="s">
        <v>704</v>
      </c>
      <c r="C17" s="632">
        <v>14407386.510000002</v>
      </c>
      <c r="D17" s="632">
        <v>11081909.220000001</v>
      </c>
      <c r="E17" s="632">
        <v>2198560</v>
      </c>
      <c r="F17" s="632">
        <v>1119615.6000000001</v>
      </c>
      <c r="G17" s="632">
        <v>0</v>
      </c>
      <c r="H17" s="632">
        <v>7301.6900000000005</v>
      </c>
      <c r="I17" s="632">
        <v>784680.56000000029</v>
      </c>
      <c r="J17" s="632">
        <v>221638.19000000003</v>
      </c>
      <c r="K17" s="632">
        <v>219856</v>
      </c>
      <c r="L17" s="632">
        <v>335884.68</v>
      </c>
      <c r="M17" s="632">
        <v>0</v>
      </c>
      <c r="N17" s="632">
        <v>7301.6900000000005</v>
      </c>
      <c r="O17" s="498"/>
    </row>
    <row r="18" spans="1:15">
      <c r="A18" s="498">
        <v>12</v>
      </c>
      <c r="B18" s="507" t="s">
        <v>705</v>
      </c>
      <c r="C18" s="632">
        <v>78425045.509999961</v>
      </c>
      <c r="D18" s="632">
        <v>63549760.909999982</v>
      </c>
      <c r="E18" s="632">
        <v>8567664.0600000024</v>
      </c>
      <c r="F18" s="632">
        <v>5107416.79</v>
      </c>
      <c r="G18" s="632">
        <v>1075027.7</v>
      </c>
      <c r="H18" s="632">
        <v>125176.04999999999</v>
      </c>
      <c r="I18" s="632">
        <v>4322682.2199999988</v>
      </c>
      <c r="J18" s="632">
        <v>1270994.1700000002</v>
      </c>
      <c r="K18" s="632">
        <v>856766.41</v>
      </c>
      <c r="L18" s="632">
        <v>1532231.73</v>
      </c>
      <c r="M18" s="632">
        <v>537513.86</v>
      </c>
      <c r="N18" s="632">
        <v>125176.04999999999</v>
      </c>
      <c r="O18" s="498"/>
    </row>
    <row r="19" spans="1:15">
      <c r="A19" s="498">
        <v>13</v>
      </c>
      <c r="B19" s="507" t="s">
        <v>706</v>
      </c>
      <c r="C19" s="632">
        <v>52416606.939999998</v>
      </c>
      <c r="D19" s="632">
        <v>43729800.469999999</v>
      </c>
      <c r="E19" s="632">
        <v>6509552.910000002</v>
      </c>
      <c r="F19" s="632">
        <v>1996886.48</v>
      </c>
      <c r="G19" s="632">
        <v>52046.91</v>
      </c>
      <c r="H19" s="632">
        <v>128320.17000000001</v>
      </c>
      <c r="I19" s="632">
        <v>2278957.96</v>
      </c>
      <c r="J19" s="632">
        <v>874593.06000000017</v>
      </c>
      <c r="K19" s="632">
        <v>650955.29</v>
      </c>
      <c r="L19" s="632">
        <v>599065.98</v>
      </c>
      <c r="M19" s="632">
        <v>26023.46</v>
      </c>
      <c r="N19" s="632">
        <v>128320.17000000001</v>
      </c>
      <c r="O19" s="498"/>
    </row>
    <row r="20" spans="1:15">
      <c r="A20" s="498">
        <v>14</v>
      </c>
      <c r="B20" s="507" t="s">
        <v>707</v>
      </c>
      <c r="C20" s="632">
        <v>57703300.029999979</v>
      </c>
      <c r="D20" s="632">
        <v>46738805.32</v>
      </c>
      <c r="E20" s="632">
        <v>6767076.3999999994</v>
      </c>
      <c r="F20" s="632">
        <v>4157669.84</v>
      </c>
      <c r="G20" s="632">
        <v>429.62</v>
      </c>
      <c r="H20" s="632">
        <v>39318.850000000006</v>
      </c>
      <c r="I20" s="632">
        <v>2898318.350000001</v>
      </c>
      <c r="J20" s="632">
        <v>934776.10000000021</v>
      </c>
      <c r="K20" s="632">
        <v>676707.64</v>
      </c>
      <c r="L20" s="632">
        <v>1247300.95</v>
      </c>
      <c r="M20" s="632">
        <v>214.81</v>
      </c>
      <c r="N20" s="632">
        <v>39318.850000000006</v>
      </c>
      <c r="O20" s="498"/>
    </row>
    <row r="21" spans="1:15">
      <c r="A21" s="498">
        <v>15</v>
      </c>
      <c r="B21" s="507" t="s">
        <v>708</v>
      </c>
      <c r="C21" s="632">
        <v>17800442.339999996</v>
      </c>
      <c r="D21" s="632">
        <v>13486516.429999998</v>
      </c>
      <c r="E21" s="632">
        <v>1530249.2600000002</v>
      </c>
      <c r="F21" s="632">
        <v>2783676.65</v>
      </c>
      <c r="G21" s="632">
        <v>0</v>
      </c>
      <c r="H21" s="632">
        <v>0</v>
      </c>
      <c r="I21" s="632">
        <v>1257858.26</v>
      </c>
      <c r="J21" s="632">
        <v>269730.34000000003</v>
      </c>
      <c r="K21" s="632">
        <v>153024.93</v>
      </c>
      <c r="L21" s="632">
        <v>835102.99</v>
      </c>
      <c r="M21" s="632">
        <v>0</v>
      </c>
      <c r="N21" s="632">
        <v>0</v>
      </c>
      <c r="O21" s="498"/>
    </row>
    <row r="22" spans="1:15">
      <c r="A22" s="498">
        <v>16</v>
      </c>
      <c r="B22" s="507" t="s">
        <v>709</v>
      </c>
      <c r="C22" s="632">
        <v>1406472.76</v>
      </c>
      <c r="D22" s="632">
        <v>1405959.5</v>
      </c>
      <c r="E22" s="632">
        <v>0</v>
      </c>
      <c r="F22" s="632">
        <v>0</v>
      </c>
      <c r="G22" s="632">
        <v>0</v>
      </c>
      <c r="H22" s="632">
        <v>513.26</v>
      </c>
      <c r="I22" s="632">
        <v>28632.44</v>
      </c>
      <c r="J22" s="632">
        <v>28119.18</v>
      </c>
      <c r="K22" s="632">
        <v>0</v>
      </c>
      <c r="L22" s="632">
        <v>0</v>
      </c>
      <c r="M22" s="632">
        <v>0</v>
      </c>
      <c r="N22" s="632">
        <v>513.26</v>
      </c>
      <c r="O22" s="498"/>
    </row>
    <row r="23" spans="1:15">
      <c r="A23" s="498">
        <v>17</v>
      </c>
      <c r="B23" s="507" t="s">
        <v>710</v>
      </c>
      <c r="C23" s="632">
        <v>11729298.93</v>
      </c>
      <c r="D23" s="632">
        <v>2444323.0099999998</v>
      </c>
      <c r="E23" s="632">
        <v>9095727.3300000001</v>
      </c>
      <c r="F23" s="632">
        <v>162559.45000000001</v>
      </c>
      <c r="G23" s="632">
        <v>0</v>
      </c>
      <c r="H23" s="632">
        <v>26689.14</v>
      </c>
      <c r="I23" s="632">
        <v>1033916.1800000002</v>
      </c>
      <c r="J23" s="632">
        <v>48886.469999999994</v>
      </c>
      <c r="K23" s="632">
        <v>909572.73</v>
      </c>
      <c r="L23" s="632">
        <v>48767.839999999997</v>
      </c>
      <c r="M23" s="632">
        <v>0</v>
      </c>
      <c r="N23" s="632">
        <v>26689.14</v>
      </c>
      <c r="O23" s="498"/>
    </row>
    <row r="24" spans="1:15">
      <c r="A24" s="498">
        <v>18</v>
      </c>
      <c r="B24" s="507" t="s">
        <v>711</v>
      </c>
      <c r="C24" s="632">
        <v>4151474.3600000003</v>
      </c>
      <c r="D24" s="632">
        <v>4123602.62</v>
      </c>
      <c r="E24" s="632">
        <v>8430.0300000000007</v>
      </c>
      <c r="F24" s="632">
        <v>19441.71</v>
      </c>
      <c r="G24" s="632">
        <v>0</v>
      </c>
      <c r="H24" s="632">
        <v>0</v>
      </c>
      <c r="I24" s="632">
        <v>89147.57</v>
      </c>
      <c r="J24" s="632">
        <v>82472.05</v>
      </c>
      <c r="K24" s="632">
        <v>843.01</v>
      </c>
      <c r="L24" s="632">
        <v>5832.51</v>
      </c>
      <c r="M24" s="632">
        <v>0</v>
      </c>
      <c r="N24" s="632">
        <v>0</v>
      </c>
      <c r="O24" s="498"/>
    </row>
    <row r="25" spans="1:15">
      <c r="A25" s="498">
        <v>19</v>
      </c>
      <c r="B25" s="507" t="s">
        <v>712</v>
      </c>
      <c r="C25" s="632">
        <v>1052438.6600000001</v>
      </c>
      <c r="D25" s="632">
        <v>752276.33000000007</v>
      </c>
      <c r="E25" s="632">
        <v>300162.33</v>
      </c>
      <c r="F25" s="632">
        <v>0</v>
      </c>
      <c r="G25" s="632">
        <v>0</v>
      </c>
      <c r="H25" s="632">
        <v>0</v>
      </c>
      <c r="I25" s="632">
        <v>45061.75</v>
      </c>
      <c r="J25" s="632">
        <v>15045.519999999999</v>
      </c>
      <c r="K25" s="632">
        <v>30016.23</v>
      </c>
      <c r="L25" s="632">
        <v>0</v>
      </c>
      <c r="M25" s="632">
        <v>0</v>
      </c>
      <c r="N25" s="632">
        <v>0</v>
      </c>
      <c r="O25" s="498"/>
    </row>
    <row r="26" spans="1:15">
      <c r="A26" s="498">
        <v>20</v>
      </c>
      <c r="B26" s="507" t="s">
        <v>713</v>
      </c>
      <c r="C26" s="632">
        <v>25625967.439999998</v>
      </c>
      <c r="D26" s="632">
        <v>16692579.850000001</v>
      </c>
      <c r="E26" s="632">
        <v>8540557.2400000002</v>
      </c>
      <c r="F26" s="632">
        <v>372202.22000000003</v>
      </c>
      <c r="G26" s="632">
        <v>0</v>
      </c>
      <c r="H26" s="632">
        <v>20628.129999999997</v>
      </c>
      <c r="I26" s="632">
        <v>1320196.1199999999</v>
      </c>
      <c r="J26" s="632">
        <v>333851.59999999998</v>
      </c>
      <c r="K26" s="632">
        <v>854055.7300000001</v>
      </c>
      <c r="L26" s="632">
        <v>111660.66</v>
      </c>
      <c r="M26" s="632">
        <v>0</v>
      </c>
      <c r="N26" s="632">
        <v>20628.129999999997</v>
      </c>
      <c r="O26" s="498"/>
    </row>
    <row r="27" spans="1:15">
      <c r="A27" s="498">
        <v>21</v>
      </c>
      <c r="B27" s="507" t="s">
        <v>714</v>
      </c>
      <c r="C27" s="632">
        <v>2667090.5300000003</v>
      </c>
      <c r="D27" s="632">
        <v>1187628.9300000002</v>
      </c>
      <c r="E27" s="632">
        <v>0</v>
      </c>
      <c r="F27" s="632">
        <v>1479461.6</v>
      </c>
      <c r="G27" s="632">
        <v>0</v>
      </c>
      <c r="H27" s="632">
        <v>0</v>
      </c>
      <c r="I27" s="632">
        <v>467591.06</v>
      </c>
      <c r="J27" s="632">
        <v>23752.58</v>
      </c>
      <c r="K27" s="632">
        <v>0</v>
      </c>
      <c r="L27" s="632">
        <v>443838.48</v>
      </c>
      <c r="M27" s="632">
        <v>0</v>
      </c>
      <c r="N27" s="632">
        <v>0</v>
      </c>
      <c r="O27" s="498"/>
    </row>
    <row r="28" spans="1:15">
      <c r="A28" s="498">
        <v>22</v>
      </c>
      <c r="B28" s="507" t="s">
        <v>715</v>
      </c>
      <c r="C28" s="632">
        <v>1417904.51</v>
      </c>
      <c r="D28" s="632">
        <v>690707.41</v>
      </c>
      <c r="E28" s="632">
        <v>293926.62</v>
      </c>
      <c r="F28" s="632">
        <v>377364.06</v>
      </c>
      <c r="G28" s="632">
        <v>0</v>
      </c>
      <c r="H28" s="632">
        <v>55906.42</v>
      </c>
      <c r="I28" s="632">
        <v>212322.45</v>
      </c>
      <c r="J28" s="632">
        <v>13814.14</v>
      </c>
      <c r="K28" s="632">
        <v>29392.67</v>
      </c>
      <c r="L28" s="632">
        <v>113209.22</v>
      </c>
      <c r="M28" s="632">
        <v>0</v>
      </c>
      <c r="N28" s="632">
        <v>55906.42</v>
      </c>
      <c r="O28" s="498"/>
    </row>
    <row r="29" spans="1:15">
      <c r="A29" s="498">
        <v>23</v>
      </c>
      <c r="B29" s="507" t="s">
        <v>716</v>
      </c>
      <c r="C29" s="632">
        <v>77061349.769999996</v>
      </c>
      <c r="D29" s="632">
        <v>56910923.669999987</v>
      </c>
      <c r="E29" s="632">
        <v>8232998.4800000004</v>
      </c>
      <c r="F29" s="632">
        <v>10451289.310000001</v>
      </c>
      <c r="G29" s="632">
        <v>141811.93999999997</v>
      </c>
      <c r="H29" s="632">
        <v>1324326.3699999999</v>
      </c>
      <c r="I29" s="632">
        <v>6492136.3299999954</v>
      </c>
      <c r="J29" s="632">
        <v>1138217.2899999996</v>
      </c>
      <c r="K29" s="632">
        <v>823299.85000000009</v>
      </c>
      <c r="L29" s="632">
        <v>3135386.810000001</v>
      </c>
      <c r="M29" s="632">
        <v>70906.010000000009</v>
      </c>
      <c r="N29" s="632">
        <v>1324326.3699999999</v>
      </c>
      <c r="O29" s="498"/>
    </row>
    <row r="30" spans="1:15">
      <c r="A30" s="498">
        <v>24</v>
      </c>
      <c r="B30" s="507" t="s">
        <v>717</v>
      </c>
      <c r="C30" s="632">
        <v>23564721.389999993</v>
      </c>
      <c r="D30" s="632">
        <v>19741169</v>
      </c>
      <c r="E30" s="632">
        <v>2712889.63</v>
      </c>
      <c r="F30" s="632">
        <v>1096572.76</v>
      </c>
      <c r="G30" s="632">
        <v>0</v>
      </c>
      <c r="H30" s="632">
        <v>14090</v>
      </c>
      <c r="I30" s="632">
        <v>1009174.1699999997</v>
      </c>
      <c r="J30" s="632">
        <v>394823.37999999995</v>
      </c>
      <c r="K30" s="632">
        <v>271288.96000000002</v>
      </c>
      <c r="L30" s="632">
        <v>328971.83</v>
      </c>
      <c r="M30" s="632">
        <v>0</v>
      </c>
      <c r="N30" s="632">
        <v>14090</v>
      </c>
      <c r="O30" s="498"/>
    </row>
    <row r="31" spans="1:15">
      <c r="A31" s="498">
        <v>25</v>
      </c>
      <c r="B31" s="507" t="s">
        <v>718</v>
      </c>
      <c r="C31" s="632">
        <v>33204071.660000023</v>
      </c>
      <c r="D31" s="632">
        <v>27100858.789999984</v>
      </c>
      <c r="E31" s="632">
        <v>1769841.3299999998</v>
      </c>
      <c r="F31" s="632">
        <v>4056395.7500000005</v>
      </c>
      <c r="G31" s="632">
        <v>40780.14</v>
      </c>
      <c r="H31" s="632">
        <v>236194.90999999997</v>
      </c>
      <c r="I31" s="632">
        <v>2192500.349999994</v>
      </c>
      <c r="J31" s="632">
        <v>542013.11</v>
      </c>
      <c r="K31" s="632">
        <v>176984.15000000002</v>
      </c>
      <c r="L31" s="632">
        <v>1216918.71</v>
      </c>
      <c r="M31" s="632">
        <v>20390.080000000002</v>
      </c>
      <c r="N31" s="632">
        <v>236194.90999999997</v>
      </c>
      <c r="O31" s="498"/>
    </row>
    <row r="32" spans="1:15">
      <c r="A32" s="498">
        <v>26</v>
      </c>
      <c r="B32" s="507" t="s">
        <v>820</v>
      </c>
      <c r="C32" s="632">
        <v>0</v>
      </c>
      <c r="D32" s="632">
        <v>0</v>
      </c>
      <c r="E32" s="632">
        <v>0</v>
      </c>
      <c r="F32" s="632">
        <v>0</v>
      </c>
      <c r="G32" s="632">
        <v>0</v>
      </c>
      <c r="H32" s="632">
        <v>0</v>
      </c>
      <c r="I32" s="632">
        <v>0</v>
      </c>
      <c r="J32" s="632">
        <v>0</v>
      </c>
      <c r="K32" s="632">
        <v>0</v>
      </c>
      <c r="L32" s="632">
        <v>0</v>
      </c>
      <c r="M32" s="632">
        <v>0</v>
      </c>
      <c r="N32" s="632">
        <v>0</v>
      </c>
      <c r="O32" s="498"/>
    </row>
    <row r="33" spans="1:15">
      <c r="A33" s="498">
        <v>27</v>
      </c>
      <c r="B33" s="546" t="s">
        <v>68</v>
      </c>
      <c r="C33" s="633">
        <f>SUM(C7:C32)</f>
        <v>642962318</v>
      </c>
      <c r="D33" s="633">
        <f t="shared" ref="D33:N33" si="0">SUM(D7:D32)</f>
        <v>485652369.49000001</v>
      </c>
      <c r="E33" s="633">
        <f t="shared" si="0"/>
        <v>95124426.710000008</v>
      </c>
      <c r="F33" s="633">
        <f t="shared" si="0"/>
        <v>58344874.560000002</v>
      </c>
      <c r="G33" s="633">
        <f t="shared" si="0"/>
        <v>1338539.8999999999</v>
      </c>
      <c r="H33" s="633">
        <f t="shared" si="0"/>
        <v>2502106.6</v>
      </c>
      <c r="I33" s="633">
        <f t="shared" si="0"/>
        <v>39900326</v>
      </c>
      <c r="J33" s="633">
        <f t="shared" si="0"/>
        <v>9713038.1599999983</v>
      </c>
      <c r="K33" s="633">
        <f t="shared" si="0"/>
        <v>9512442.7000000011</v>
      </c>
      <c r="L33" s="633">
        <f t="shared" si="0"/>
        <v>17503469.120000001</v>
      </c>
      <c r="M33" s="633">
        <f t="shared" si="0"/>
        <v>669270.03</v>
      </c>
      <c r="N33" s="633">
        <f t="shared" si="0"/>
        <v>2502106.6</v>
      </c>
      <c r="O33" s="498"/>
    </row>
    <row r="34" spans="1:15">
      <c r="A34" s="508"/>
      <c r="B34" s="508"/>
      <c r="C34" s="508"/>
      <c r="D34" s="508"/>
      <c r="E34" s="508"/>
      <c r="H34" s="508"/>
      <c r="I34" s="508"/>
      <c r="O34" s="508"/>
    </row>
    <row r="35" spans="1:15">
      <c r="A35" s="508"/>
      <c r="B35" s="510"/>
      <c r="C35" s="510"/>
      <c r="D35" s="508"/>
      <c r="E35" s="508"/>
      <c r="H35" s="508"/>
      <c r="I35" s="508"/>
      <c r="O35" s="508"/>
    </row>
    <row r="36" spans="1:15">
      <c r="A36" s="508"/>
      <c r="B36" s="508"/>
      <c r="C36" s="508"/>
      <c r="D36" s="508"/>
      <c r="E36" s="508"/>
      <c r="H36" s="508"/>
      <c r="I36" s="508"/>
      <c r="O36" s="508"/>
    </row>
    <row r="37" spans="1:15">
      <c r="A37" s="508"/>
      <c r="B37" s="508"/>
      <c r="C37" s="508"/>
      <c r="D37" s="508"/>
      <c r="E37" s="508"/>
      <c r="H37" s="508"/>
      <c r="I37" s="508"/>
      <c r="O37" s="508"/>
    </row>
    <row r="38" spans="1:15">
      <c r="A38" s="508"/>
      <c r="B38" s="508"/>
      <c r="C38" s="508"/>
      <c r="D38" s="508"/>
      <c r="E38" s="508"/>
      <c r="H38" s="508"/>
      <c r="I38" s="508"/>
      <c r="O38" s="508"/>
    </row>
    <row r="39" spans="1:15">
      <c r="A39" s="508"/>
      <c r="B39" s="508"/>
      <c r="C39" s="508"/>
      <c r="D39" s="508"/>
      <c r="E39" s="508"/>
      <c r="H39" s="508"/>
      <c r="I39" s="508"/>
      <c r="O39" s="508"/>
    </row>
    <row r="40" spans="1:15">
      <c r="A40" s="508"/>
      <c r="B40" s="508"/>
      <c r="C40" s="508"/>
      <c r="D40" s="508"/>
      <c r="E40" s="508"/>
      <c r="H40" s="508"/>
      <c r="I40" s="508"/>
      <c r="O40" s="508"/>
    </row>
    <row r="41" spans="1:15">
      <c r="A41" s="511"/>
      <c r="B41" s="511"/>
      <c r="C41" s="511"/>
      <c r="D41" s="508"/>
      <c r="E41" s="508"/>
      <c r="H41" s="508"/>
      <c r="I41" s="508"/>
      <c r="O41" s="508"/>
    </row>
    <row r="42" spans="1:15">
      <c r="A42" s="511"/>
      <c r="B42" s="511"/>
      <c r="C42" s="511"/>
      <c r="D42" s="508"/>
      <c r="E42" s="508"/>
      <c r="H42" s="508"/>
      <c r="I42" s="508"/>
      <c r="O42" s="508"/>
    </row>
    <row r="43" spans="1:15">
      <c r="A43" s="508"/>
      <c r="B43" s="512"/>
      <c r="C43" s="512"/>
      <c r="D43" s="508"/>
      <c r="E43" s="508"/>
      <c r="H43" s="508"/>
      <c r="I43" s="508"/>
      <c r="O43" s="508"/>
    </row>
    <row r="44" spans="1:15">
      <c r="A44" s="508"/>
      <c r="B44" s="512"/>
      <c r="C44" s="512"/>
      <c r="D44" s="508"/>
      <c r="E44" s="508"/>
      <c r="H44" s="508"/>
      <c r="I44" s="508"/>
      <c r="O44" s="508"/>
    </row>
    <row r="45" spans="1:15">
      <c r="A45" s="508"/>
      <c r="B45" s="512"/>
      <c r="C45" s="512"/>
      <c r="D45" s="508"/>
      <c r="E45" s="508"/>
      <c r="H45" s="508"/>
      <c r="I45" s="508"/>
      <c r="O45" s="508"/>
    </row>
    <row r="46" spans="1:15">
      <c r="A46" s="508"/>
      <c r="B46" s="508"/>
      <c r="C46" s="508"/>
      <c r="D46" s="508"/>
      <c r="E46" s="508"/>
      <c r="H46" s="508"/>
      <c r="I46" s="508"/>
      <c r="O46" s="508"/>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C6" sqref="C6:K11"/>
    </sheetView>
  </sheetViews>
  <sheetFormatPr defaultColWidth="8.7109375" defaultRowHeight="12"/>
  <cols>
    <col min="1" max="1" width="11.7109375" style="548" bestFit="1" customWidth="1"/>
    <col min="2" max="2" width="80.28515625" style="548" customWidth="1"/>
    <col min="3" max="11" width="28.28515625" style="548" customWidth="1"/>
    <col min="12" max="16384" width="8.7109375" style="548"/>
  </cols>
  <sheetData>
    <row r="1" spans="1:11" s="483" customFormat="1" ht="13.5">
      <c r="A1" s="482" t="s">
        <v>188</v>
      </c>
      <c r="B1" s="410" t="str">
        <f>Info!C2</f>
        <v>სს "ხალიკ ბანკი საქართველო"</v>
      </c>
    </row>
    <row r="2" spans="1:11" s="483" customFormat="1" ht="12.75">
      <c r="A2" s="484" t="s">
        <v>189</v>
      </c>
      <c r="B2" s="486">
        <f>'1. key ratios'!B2</f>
        <v>44834</v>
      </c>
    </row>
    <row r="3" spans="1:11" s="483" customFormat="1" ht="12.75">
      <c r="A3" s="485" t="s">
        <v>821</v>
      </c>
    </row>
    <row r="4" spans="1:11">
      <c r="C4" s="549" t="s">
        <v>671</v>
      </c>
      <c r="D4" s="549" t="s">
        <v>672</v>
      </c>
      <c r="E4" s="549" t="s">
        <v>673</v>
      </c>
      <c r="F4" s="549" t="s">
        <v>674</v>
      </c>
      <c r="G4" s="549" t="s">
        <v>675</v>
      </c>
      <c r="H4" s="549" t="s">
        <v>676</v>
      </c>
      <c r="I4" s="549" t="s">
        <v>677</v>
      </c>
      <c r="J4" s="549" t="s">
        <v>678</v>
      </c>
      <c r="K4" s="549" t="s">
        <v>679</v>
      </c>
    </row>
    <row r="5" spans="1:11" ht="103.9" customHeight="1">
      <c r="A5" s="807" t="s">
        <v>822</v>
      </c>
      <c r="B5" s="808"/>
      <c r="C5" s="487" t="s">
        <v>823</v>
      </c>
      <c r="D5" s="487" t="s">
        <v>809</v>
      </c>
      <c r="E5" s="487" t="s">
        <v>810</v>
      </c>
      <c r="F5" s="487" t="s">
        <v>824</v>
      </c>
      <c r="G5" s="487" t="s">
        <v>825</v>
      </c>
      <c r="H5" s="487" t="s">
        <v>826</v>
      </c>
      <c r="I5" s="487" t="s">
        <v>827</v>
      </c>
      <c r="J5" s="487" t="s">
        <v>828</v>
      </c>
      <c r="K5" s="487" t="s">
        <v>829</v>
      </c>
    </row>
    <row r="6" spans="1:11" ht="12.75">
      <c r="A6" s="498">
        <v>1</v>
      </c>
      <c r="B6" s="498" t="s">
        <v>830</v>
      </c>
      <c r="C6" s="629">
        <v>6079754.8799999999</v>
      </c>
      <c r="D6" s="629">
        <v>525429.03204999992</v>
      </c>
      <c r="E6" s="629">
        <v>0</v>
      </c>
      <c r="F6" s="629">
        <v>0</v>
      </c>
      <c r="G6" s="629">
        <v>585795848.93700004</v>
      </c>
      <c r="H6" s="629">
        <v>0</v>
      </c>
      <c r="I6" s="629">
        <v>15585342.459999999</v>
      </c>
      <c r="J6" s="629">
        <v>24417044.360950008</v>
      </c>
      <c r="K6" s="629">
        <v>10558897.590000002</v>
      </c>
    </row>
    <row r="7" spans="1:11" ht="12.75">
      <c r="A7" s="498">
        <v>2</v>
      </c>
      <c r="B7" s="499" t="s">
        <v>831</v>
      </c>
      <c r="C7" s="629">
        <v>0</v>
      </c>
      <c r="D7" s="629">
        <v>0</v>
      </c>
      <c r="E7" s="629">
        <v>0</v>
      </c>
      <c r="F7" s="629">
        <v>0</v>
      </c>
      <c r="G7" s="629">
        <v>0</v>
      </c>
      <c r="H7" s="629">
        <v>0</v>
      </c>
      <c r="I7" s="629">
        <v>0</v>
      </c>
      <c r="J7" s="629">
        <v>0</v>
      </c>
      <c r="K7" s="629">
        <v>0</v>
      </c>
    </row>
    <row r="8" spans="1:11" ht="12.75">
      <c r="A8" s="498">
        <v>3</v>
      </c>
      <c r="B8" s="499" t="s">
        <v>781</v>
      </c>
      <c r="C8" s="629">
        <v>3746998.62</v>
      </c>
      <c r="D8" s="629">
        <v>0</v>
      </c>
      <c r="E8" s="629">
        <v>0</v>
      </c>
      <c r="F8" s="629">
        <v>0</v>
      </c>
      <c r="G8" s="629">
        <v>10180731.34</v>
      </c>
      <c r="H8" s="629">
        <v>0</v>
      </c>
      <c r="I8" s="629">
        <v>12893</v>
      </c>
      <c r="J8" s="629">
        <v>0</v>
      </c>
      <c r="K8" s="629">
        <v>25426128.800000012</v>
      </c>
    </row>
    <row r="9" spans="1:11" ht="12.75">
      <c r="A9" s="498">
        <v>4</v>
      </c>
      <c r="B9" s="530" t="s">
        <v>832</v>
      </c>
      <c r="C9" s="629">
        <v>0</v>
      </c>
      <c r="D9" s="629">
        <v>0</v>
      </c>
      <c r="E9" s="629">
        <v>0</v>
      </c>
      <c r="F9" s="629">
        <v>0</v>
      </c>
      <c r="G9" s="629">
        <v>54178312.220000006</v>
      </c>
      <c r="H9" s="629">
        <v>0</v>
      </c>
      <c r="I9" s="629">
        <v>33433.420000000042</v>
      </c>
      <c r="J9" s="629">
        <v>6311948.1600000001</v>
      </c>
      <c r="K9" s="629">
        <v>1661827.2600000005</v>
      </c>
    </row>
    <row r="10" spans="1:11" ht="12.75">
      <c r="A10" s="498">
        <v>5</v>
      </c>
      <c r="B10" s="550" t="s">
        <v>833</v>
      </c>
      <c r="C10" s="629">
        <v>0</v>
      </c>
      <c r="D10" s="629">
        <v>0</v>
      </c>
      <c r="E10" s="629">
        <v>0</v>
      </c>
      <c r="F10" s="629">
        <v>0</v>
      </c>
      <c r="G10" s="629">
        <v>0</v>
      </c>
      <c r="H10" s="629">
        <v>0</v>
      </c>
      <c r="I10" s="629">
        <v>0</v>
      </c>
      <c r="J10" s="629">
        <v>0</v>
      </c>
      <c r="K10" s="629">
        <v>0</v>
      </c>
    </row>
    <row r="11" spans="1:11" ht="12.75">
      <c r="A11" s="498">
        <v>6</v>
      </c>
      <c r="B11" s="550" t="s">
        <v>834</v>
      </c>
      <c r="C11" s="629">
        <v>0</v>
      </c>
      <c r="D11" s="629">
        <v>0</v>
      </c>
      <c r="E11" s="629">
        <v>0</v>
      </c>
      <c r="F11" s="629">
        <v>0</v>
      </c>
      <c r="G11" s="629">
        <v>0</v>
      </c>
      <c r="H11" s="629">
        <v>0</v>
      </c>
      <c r="I11" s="629">
        <v>0</v>
      </c>
      <c r="J11" s="629">
        <v>0</v>
      </c>
      <c r="K11" s="629">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P1" zoomScale="85" zoomScaleNormal="85" workbookViewId="0">
      <selection activeCell="Q25" sqref="Q25"/>
    </sheetView>
  </sheetViews>
  <sheetFormatPr defaultRowHeight="15"/>
  <cols>
    <col min="1" max="1" width="10" bestFit="1" customWidth="1"/>
    <col min="2" max="2" width="71.7109375" customWidth="1"/>
    <col min="3" max="3" width="15.85546875" bestFit="1" customWidth="1"/>
    <col min="4" max="4" width="14.85546875" customWidth="1"/>
    <col min="5" max="5" width="12.28515625" bestFit="1" customWidth="1"/>
    <col min="6" max="6" width="16.28515625" bestFit="1" customWidth="1"/>
    <col min="7" max="8" width="11.7109375" customWidth="1"/>
    <col min="9" max="9" width="14.42578125" customWidth="1"/>
    <col min="10" max="10" width="13.28515625" bestFit="1" customWidth="1"/>
    <col min="11" max="11" width="12.28515625" bestFit="1" customWidth="1"/>
    <col min="12" max="12" width="16.28515625" bestFit="1" customWidth="1"/>
    <col min="13" max="14" width="12.85546875" customWidth="1"/>
    <col min="15" max="15" width="18" bestFit="1" customWidth="1"/>
    <col min="16" max="16" width="48" bestFit="1" customWidth="1"/>
    <col min="17" max="17" width="45.7109375" bestFit="1" customWidth="1"/>
    <col min="18" max="18" width="48" bestFit="1" customWidth="1"/>
    <col min="19" max="19" width="44.28515625" bestFit="1" customWidth="1"/>
  </cols>
  <sheetData>
    <row r="1" spans="1:19">
      <c r="A1" s="482" t="s">
        <v>188</v>
      </c>
      <c r="B1" s="410" t="str">
        <f>Info!C2</f>
        <v>სს "ხალიკ ბანკი საქართველო"</v>
      </c>
    </row>
    <row r="2" spans="1:19">
      <c r="A2" s="484" t="s">
        <v>189</v>
      </c>
      <c r="B2" s="486">
        <f>'1. key ratios'!B2</f>
        <v>44834</v>
      </c>
    </row>
    <row r="3" spans="1:19">
      <c r="A3" s="485" t="s">
        <v>962</v>
      </c>
      <c r="B3" s="483"/>
    </row>
    <row r="4" spans="1:19">
      <c r="A4" s="485"/>
      <c r="B4" s="483"/>
    </row>
    <row r="5" spans="1:19" ht="24" customHeight="1">
      <c r="A5" s="809" t="s">
        <v>992</v>
      </c>
      <c r="B5" s="809"/>
      <c r="C5" s="811" t="s">
        <v>784</v>
      </c>
      <c r="D5" s="811"/>
      <c r="E5" s="811"/>
      <c r="F5" s="811"/>
      <c r="G5" s="811"/>
      <c r="H5" s="811"/>
      <c r="I5" s="811" t="s">
        <v>1000</v>
      </c>
      <c r="J5" s="811"/>
      <c r="K5" s="811"/>
      <c r="L5" s="811"/>
      <c r="M5" s="811"/>
      <c r="N5" s="811"/>
      <c r="O5" s="810" t="s">
        <v>988</v>
      </c>
      <c r="P5" s="810" t="s">
        <v>995</v>
      </c>
      <c r="Q5" s="810" t="s">
        <v>994</v>
      </c>
      <c r="R5" s="810" t="s">
        <v>999</v>
      </c>
      <c r="S5" s="810" t="s">
        <v>989</v>
      </c>
    </row>
    <row r="6" spans="1:19" ht="36" customHeight="1">
      <c r="A6" s="809"/>
      <c r="B6" s="809"/>
      <c r="C6" s="620"/>
      <c r="D6" s="544" t="s">
        <v>815</v>
      </c>
      <c r="E6" s="544" t="s">
        <v>816</v>
      </c>
      <c r="F6" s="544" t="s">
        <v>817</v>
      </c>
      <c r="G6" s="544" t="s">
        <v>818</v>
      </c>
      <c r="H6" s="544" t="s">
        <v>819</v>
      </c>
      <c r="I6" s="620"/>
      <c r="J6" s="544" t="s">
        <v>815</v>
      </c>
      <c r="K6" s="544" t="s">
        <v>816</v>
      </c>
      <c r="L6" s="544" t="s">
        <v>817</v>
      </c>
      <c r="M6" s="544" t="s">
        <v>818</v>
      </c>
      <c r="N6" s="544" t="s">
        <v>819</v>
      </c>
      <c r="O6" s="810"/>
      <c r="P6" s="810"/>
      <c r="Q6" s="810"/>
      <c r="R6" s="810"/>
      <c r="S6" s="810"/>
    </row>
    <row r="7" spans="1:19">
      <c r="A7" s="610">
        <v>1</v>
      </c>
      <c r="B7" s="611" t="s">
        <v>963</v>
      </c>
      <c r="C7" s="635">
        <v>0</v>
      </c>
      <c r="D7" s="635">
        <v>0</v>
      </c>
      <c r="E7" s="635">
        <v>0</v>
      </c>
      <c r="F7" s="635">
        <v>0</v>
      </c>
      <c r="G7" s="635">
        <v>0</v>
      </c>
      <c r="H7" s="635">
        <v>0</v>
      </c>
      <c r="I7" s="635">
        <v>0</v>
      </c>
      <c r="J7" s="635">
        <v>0</v>
      </c>
      <c r="K7" s="635">
        <v>0</v>
      </c>
      <c r="L7" s="635">
        <v>0</v>
      </c>
      <c r="M7" s="635">
        <v>0</v>
      </c>
      <c r="N7" s="635">
        <v>0</v>
      </c>
      <c r="O7" s="635">
        <v>0</v>
      </c>
      <c r="P7" s="634">
        <v>0</v>
      </c>
      <c r="Q7" s="634">
        <v>0</v>
      </c>
      <c r="R7" s="634">
        <v>0</v>
      </c>
      <c r="S7" s="635">
        <v>0</v>
      </c>
    </row>
    <row r="8" spans="1:19">
      <c r="A8" s="610">
        <v>2</v>
      </c>
      <c r="B8" s="612" t="s">
        <v>964</v>
      </c>
      <c r="C8" s="635">
        <v>62512236.789999954</v>
      </c>
      <c r="D8" s="635">
        <v>52088694.060000017</v>
      </c>
      <c r="E8" s="635">
        <v>3611978.4000000022</v>
      </c>
      <c r="F8" s="635">
        <v>5550410.7999999989</v>
      </c>
      <c r="G8" s="635">
        <v>262556.77999999997</v>
      </c>
      <c r="H8" s="635">
        <v>998596.75000000047</v>
      </c>
      <c r="I8" s="635">
        <v>4197966.129999998</v>
      </c>
      <c r="J8" s="635">
        <v>1041769.8400000049</v>
      </c>
      <c r="K8" s="635">
        <v>361197.85000000003</v>
      </c>
      <c r="L8" s="635">
        <v>1665123.25</v>
      </c>
      <c r="M8" s="635">
        <v>131278.43999999997</v>
      </c>
      <c r="N8" s="635">
        <v>998596.75000000047</v>
      </c>
      <c r="O8" s="635">
        <v>2544</v>
      </c>
      <c r="P8" s="634">
        <v>0.1268423825334819</v>
      </c>
      <c r="Q8" s="634">
        <v>0.14035519866310545</v>
      </c>
      <c r="R8" s="634">
        <v>0.12257811179977811</v>
      </c>
      <c r="S8" s="635">
        <v>80.498816044984125</v>
      </c>
    </row>
    <row r="9" spans="1:19">
      <c r="A9" s="610">
        <v>3</v>
      </c>
      <c r="B9" s="612" t="s">
        <v>965</v>
      </c>
      <c r="C9" s="635">
        <v>0</v>
      </c>
      <c r="D9" s="635">
        <v>0</v>
      </c>
      <c r="E9" s="635">
        <v>0</v>
      </c>
      <c r="F9" s="635">
        <v>0</v>
      </c>
      <c r="G9" s="635">
        <v>0</v>
      </c>
      <c r="H9" s="635">
        <v>0</v>
      </c>
      <c r="I9" s="635">
        <v>0</v>
      </c>
      <c r="J9" s="635">
        <v>0</v>
      </c>
      <c r="K9" s="635">
        <v>0</v>
      </c>
      <c r="L9" s="635">
        <v>0</v>
      </c>
      <c r="M9" s="635">
        <v>0</v>
      </c>
      <c r="N9" s="635">
        <v>0</v>
      </c>
      <c r="O9" s="635">
        <v>0</v>
      </c>
      <c r="P9" s="634">
        <v>0</v>
      </c>
      <c r="Q9" s="634">
        <v>0</v>
      </c>
      <c r="R9" s="634">
        <v>0</v>
      </c>
      <c r="S9" s="635">
        <v>0</v>
      </c>
    </row>
    <row r="10" spans="1:19">
      <c r="A10" s="610">
        <v>4</v>
      </c>
      <c r="B10" s="612" t="s">
        <v>966</v>
      </c>
      <c r="C10" s="635">
        <v>0</v>
      </c>
      <c r="D10" s="635">
        <v>0</v>
      </c>
      <c r="E10" s="635">
        <v>0</v>
      </c>
      <c r="F10" s="635">
        <v>0</v>
      </c>
      <c r="G10" s="635">
        <v>0</v>
      </c>
      <c r="H10" s="635">
        <v>0</v>
      </c>
      <c r="I10" s="635">
        <v>0</v>
      </c>
      <c r="J10" s="635">
        <v>0</v>
      </c>
      <c r="K10" s="635">
        <v>0</v>
      </c>
      <c r="L10" s="635">
        <v>0</v>
      </c>
      <c r="M10" s="635">
        <v>0</v>
      </c>
      <c r="N10" s="635">
        <v>0</v>
      </c>
      <c r="O10" s="635">
        <v>0</v>
      </c>
      <c r="P10" s="634">
        <v>0</v>
      </c>
      <c r="Q10" s="634">
        <v>0</v>
      </c>
      <c r="R10" s="634">
        <v>0</v>
      </c>
      <c r="S10" s="635">
        <v>0</v>
      </c>
    </row>
    <row r="11" spans="1:19">
      <c r="A11" s="610">
        <v>5</v>
      </c>
      <c r="B11" s="612" t="s">
        <v>967</v>
      </c>
      <c r="C11" s="635">
        <v>482318.22999999986</v>
      </c>
      <c r="D11" s="635">
        <v>431605.91999999952</v>
      </c>
      <c r="E11" s="635">
        <v>23576.52</v>
      </c>
      <c r="F11" s="635">
        <v>4790.0200000000004</v>
      </c>
      <c r="G11" s="635">
        <v>752.45</v>
      </c>
      <c r="H11" s="635">
        <v>21593.319999999996</v>
      </c>
      <c r="I11" s="635">
        <v>34393.279999999984</v>
      </c>
      <c r="J11" s="635">
        <v>8629.0600000000104</v>
      </c>
      <c r="K11" s="635">
        <v>2357.66</v>
      </c>
      <c r="L11" s="635">
        <v>1437.01</v>
      </c>
      <c r="M11" s="635">
        <v>376.23</v>
      </c>
      <c r="N11" s="635">
        <v>21593.319999999996</v>
      </c>
      <c r="O11" s="635">
        <v>577</v>
      </c>
      <c r="P11" s="634">
        <v>0.16863823674743719</v>
      </c>
      <c r="Q11" s="634">
        <v>0.16944480008348281</v>
      </c>
      <c r="R11" s="634">
        <v>0.16013422294283258</v>
      </c>
      <c r="S11" s="635">
        <v>6.8210583923321044</v>
      </c>
    </row>
    <row r="12" spans="1:19">
      <c r="A12" s="610">
        <v>6</v>
      </c>
      <c r="B12" s="612" t="s">
        <v>968</v>
      </c>
      <c r="C12" s="635">
        <v>537883.24</v>
      </c>
      <c r="D12" s="635">
        <v>443114.29999999981</v>
      </c>
      <c r="E12" s="635">
        <v>19382.18</v>
      </c>
      <c r="F12" s="635">
        <v>8706.44</v>
      </c>
      <c r="G12" s="635">
        <v>7360.5899999999992</v>
      </c>
      <c r="H12" s="635">
        <v>59319.729999999996</v>
      </c>
      <c r="I12" s="635">
        <v>76410.310000000012</v>
      </c>
      <c r="J12" s="635">
        <v>8860.1199999999935</v>
      </c>
      <c r="K12" s="635">
        <v>1938.2099999999998</v>
      </c>
      <c r="L12" s="635">
        <v>2611.9299999999998</v>
      </c>
      <c r="M12" s="635">
        <v>3680.32</v>
      </c>
      <c r="N12" s="635">
        <v>59319.729999999996</v>
      </c>
      <c r="O12" s="635">
        <v>376</v>
      </c>
      <c r="P12" s="634">
        <v>0.23720491346510175</v>
      </c>
      <c r="Q12" s="634">
        <v>0.29587176906906493</v>
      </c>
      <c r="R12" s="634">
        <v>0.21837167461684698</v>
      </c>
      <c r="S12" s="635">
        <v>85.187849060260803</v>
      </c>
    </row>
    <row r="13" spans="1:19">
      <c r="A13" s="610">
        <v>7</v>
      </c>
      <c r="B13" s="612" t="s">
        <v>969</v>
      </c>
      <c r="C13" s="635">
        <v>96085758.879999965</v>
      </c>
      <c r="D13" s="635">
        <v>75203587.819999963</v>
      </c>
      <c r="E13" s="635">
        <v>5827153.6899999995</v>
      </c>
      <c r="F13" s="635">
        <v>14728076.43</v>
      </c>
      <c r="G13" s="635">
        <v>20489.760000000002</v>
      </c>
      <c r="H13" s="635">
        <v>306451.18</v>
      </c>
      <c r="I13" s="635">
        <v>6821906.1399999997</v>
      </c>
      <c r="J13" s="635">
        <v>1504071.7200000009</v>
      </c>
      <c r="K13" s="635">
        <v>582715.37000000011</v>
      </c>
      <c r="L13" s="635">
        <v>4418422.9899999993</v>
      </c>
      <c r="M13" s="635">
        <v>10244.879999999999</v>
      </c>
      <c r="N13" s="635">
        <v>306451.18</v>
      </c>
      <c r="O13" s="635">
        <v>915</v>
      </c>
      <c r="P13" s="634">
        <v>0.10459420905300228</v>
      </c>
      <c r="Q13" s="634">
        <v>0.11337260201238537</v>
      </c>
      <c r="R13" s="634">
        <v>8.4433270551007855E-2</v>
      </c>
      <c r="S13" s="635">
        <v>142.45239967789826</v>
      </c>
    </row>
    <row r="14" spans="1:19">
      <c r="A14" s="622">
        <v>7.1</v>
      </c>
      <c r="B14" s="613" t="s">
        <v>970</v>
      </c>
      <c r="C14" s="635">
        <v>76822840.35999997</v>
      </c>
      <c r="D14" s="635">
        <v>60121920.239999972</v>
      </c>
      <c r="E14" s="635">
        <v>4886270.9399999995</v>
      </c>
      <c r="F14" s="635">
        <v>11487708.239999998</v>
      </c>
      <c r="G14" s="635">
        <v>20489.760000000002</v>
      </c>
      <c r="H14" s="635">
        <v>306451.18</v>
      </c>
      <c r="I14" s="635">
        <v>5454074</v>
      </c>
      <c r="J14" s="635">
        <v>1202438.3400000008</v>
      </c>
      <c r="K14" s="635">
        <v>488627.10000000015</v>
      </c>
      <c r="L14" s="635">
        <v>3446312.4999999991</v>
      </c>
      <c r="M14" s="635">
        <v>10244.879999999999</v>
      </c>
      <c r="N14" s="635">
        <v>306451.18</v>
      </c>
      <c r="O14" s="635">
        <v>606</v>
      </c>
      <c r="P14" s="634">
        <v>0.10459420905300228</v>
      </c>
      <c r="Q14" s="634">
        <v>0.11162641646464434</v>
      </c>
      <c r="R14" s="634">
        <v>8.4433270551007855E-2</v>
      </c>
      <c r="S14" s="635">
        <v>142.45239967789826</v>
      </c>
    </row>
    <row r="15" spans="1:19" ht="25.5">
      <c r="A15" s="622">
        <v>7.2</v>
      </c>
      <c r="B15" s="613" t="s">
        <v>971</v>
      </c>
      <c r="C15" s="635">
        <v>7132081.7200000007</v>
      </c>
      <c r="D15" s="635">
        <v>5581085.5099999988</v>
      </c>
      <c r="E15" s="635">
        <v>393633.08999999997</v>
      </c>
      <c r="F15" s="635">
        <v>1157363.1200000001</v>
      </c>
      <c r="G15" s="635">
        <v>0</v>
      </c>
      <c r="H15" s="635">
        <v>0</v>
      </c>
      <c r="I15" s="635">
        <v>498193.97</v>
      </c>
      <c r="J15" s="635">
        <v>111621.71999999997</v>
      </c>
      <c r="K15" s="635">
        <v>39363.31</v>
      </c>
      <c r="L15" s="635">
        <v>347208.94</v>
      </c>
      <c r="M15" s="635">
        <v>0</v>
      </c>
      <c r="N15" s="635">
        <v>0</v>
      </c>
      <c r="O15" s="635">
        <v>74</v>
      </c>
      <c r="P15" s="634">
        <v>0.11248960306991497</v>
      </c>
      <c r="Q15" s="634">
        <v>0.10333253480829074</v>
      </c>
      <c r="R15" s="634">
        <v>9.7775817818053376E-2</v>
      </c>
      <c r="S15" s="635">
        <v>138.31423908946365</v>
      </c>
    </row>
    <row r="16" spans="1:19">
      <c r="A16" s="622">
        <v>7.3</v>
      </c>
      <c r="B16" s="613" t="s">
        <v>972</v>
      </c>
      <c r="C16" s="635">
        <v>12130836.79999999</v>
      </c>
      <c r="D16" s="635">
        <v>9500582.0700000003</v>
      </c>
      <c r="E16" s="635">
        <v>547249.66</v>
      </c>
      <c r="F16" s="635">
        <v>2083005.07</v>
      </c>
      <c r="G16" s="635">
        <v>0</v>
      </c>
      <c r="H16" s="635">
        <v>0</v>
      </c>
      <c r="I16" s="635">
        <v>869638.16999999958</v>
      </c>
      <c r="J16" s="635">
        <v>190011.66000000006</v>
      </c>
      <c r="K16" s="635">
        <v>54724.959999999999</v>
      </c>
      <c r="L16" s="635">
        <v>624901.54999999993</v>
      </c>
      <c r="M16" s="635">
        <v>0</v>
      </c>
      <c r="N16" s="635">
        <v>0</v>
      </c>
      <c r="O16" s="635">
        <v>235</v>
      </c>
      <c r="P16" s="634">
        <v>9.0356763967161857E-2</v>
      </c>
      <c r="Q16" s="634">
        <v>9.7809591296442122E-2</v>
      </c>
      <c r="R16" s="634">
        <v>8.7839164782361062E-2</v>
      </c>
      <c r="S16" s="635">
        <v>126.00975141026917</v>
      </c>
    </row>
    <row r="17" spans="1:19">
      <c r="A17" s="610">
        <v>8</v>
      </c>
      <c r="B17" s="612" t="s">
        <v>973</v>
      </c>
      <c r="C17" s="635">
        <v>0</v>
      </c>
      <c r="D17" s="635">
        <v>0</v>
      </c>
      <c r="E17" s="635">
        <v>0</v>
      </c>
      <c r="F17" s="635">
        <v>0</v>
      </c>
      <c r="G17" s="635">
        <v>0</v>
      </c>
      <c r="H17" s="635">
        <v>0</v>
      </c>
      <c r="I17" s="635">
        <v>0</v>
      </c>
      <c r="J17" s="635">
        <v>0</v>
      </c>
      <c r="K17" s="635">
        <v>0</v>
      </c>
      <c r="L17" s="635">
        <v>0</v>
      </c>
      <c r="M17" s="635">
        <v>0</v>
      </c>
      <c r="N17" s="635">
        <v>0</v>
      </c>
      <c r="O17" s="635">
        <v>0</v>
      </c>
      <c r="P17" s="634">
        <v>0</v>
      </c>
      <c r="Q17" s="634">
        <v>0</v>
      </c>
      <c r="R17" s="634">
        <v>0</v>
      </c>
      <c r="S17" s="635">
        <v>0</v>
      </c>
    </row>
    <row r="18" spans="1:19">
      <c r="A18" s="614">
        <v>9</v>
      </c>
      <c r="B18" s="615" t="s">
        <v>974</v>
      </c>
      <c r="C18" s="635">
        <v>0</v>
      </c>
      <c r="D18" s="635">
        <v>0</v>
      </c>
      <c r="E18" s="635">
        <v>0</v>
      </c>
      <c r="F18" s="635">
        <v>0</v>
      </c>
      <c r="G18" s="635">
        <v>0</v>
      </c>
      <c r="H18" s="635">
        <v>0</v>
      </c>
      <c r="I18" s="635">
        <v>0</v>
      </c>
      <c r="J18" s="635">
        <v>0</v>
      </c>
      <c r="K18" s="635">
        <v>0</v>
      </c>
      <c r="L18" s="635">
        <v>0</v>
      </c>
      <c r="M18" s="635">
        <v>0</v>
      </c>
      <c r="N18" s="635">
        <v>0</v>
      </c>
      <c r="O18" s="635">
        <v>0</v>
      </c>
      <c r="P18" s="634">
        <v>0</v>
      </c>
      <c r="Q18" s="634">
        <v>0</v>
      </c>
      <c r="R18" s="634">
        <v>0</v>
      </c>
      <c r="S18" s="635">
        <v>0</v>
      </c>
    </row>
    <row r="19" spans="1:19">
      <c r="A19" s="616">
        <v>10</v>
      </c>
      <c r="B19" s="617" t="s">
        <v>993</v>
      </c>
      <c r="C19" s="636">
        <v>159618197.13999993</v>
      </c>
      <c r="D19" s="636">
        <v>128167002.09999998</v>
      </c>
      <c r="E19" s="636">
        <v>9482090.7900000028</v>
      </c>
      <c r="F19" s="636">
        <v>20291983.689999998</v>
      </c>
      <c r="G19" s="636">
        <v>291159.57999999996</v>
      </c>
      <c r="H19" s="636">
        <v>1385960.9800000004</v>
      </c>
      <c r="I19" s="636">
        <v>11130675.859999998</v>
      </c>
      <c r="J19" s="636">
        <v>2563330.7400000058</v>
      </c>
      <c r="K19" s="636">
        <v>948209.09000000008</v>
      </c>
      <c r="L19" s="636">
        <v>6087595.1799999997</v>
      </c>
      <c r="M19" s="636">
        <v>145579.86999999997</v>
      </c>
      <c r="N19" s="636">
        <v>1385960.9800000004</v>
      </c>
      <c r="O19" s="636">
        <v>4412</v>
      </c>
      <c r="P19" s="678">
        <v>0.10452891968708698</v>
      </c>
      <c r="Q19" s="678">
        <v>0.11448440127019495</v>
      </c>
      <c r="R19" s="679">
        <v>0.10083878819811061</v>
      </c>
      <c r="S19" s="636">
        <v>116.13392526942249</v>
      </c>
    </row>
    <row r="20" spans="1:19" ht="25.5">
      <c r="A20" s="622">
        <v>10.1</v>
      </c>
      <c r="B20" s="613" t="s">
        <v>998</v>
      </c>
      <c r="C20" s="635">
        <v>0</v>
      </c>
      <c r="D20" s="635">
        <v>0</v>
      </c>
      <c r="E20" s="635">
        <v>0</v>
      </c>
      <c r="F20" s="635">
        <v>0</v>
      </c>
      <c r="G20" s="635">
        <v>0</v>
      </c>
      <c r="H20" s="635">
        <v>0</v>
      </c>
      <c r="I20" s="635">
        <v>0</v>
      </c>
      <c r="J20" s="635">
        <v>0</v>
      </c>
      <c r="K20" s="635">
        <v>0</v>
      </c>
      <c r="L20" s="635">
        <v>0</v>
      </c>
      <c r="M20" s="635">
        <v>0</v>
      </c>
      <c r="N20" s="635">
        <v>0</v>
      </c>
      <c r="O20" s="635">
        <v>0</v>
      </c>
      <c r="P20" s="635">
        <v>0</v>
      </c>
      <c r="Q20" s="635">
        <v>0</v>
      </c>
      <c r="R20" s="635">
        <v>0</v>
      </c>
      <c r="S20" s="635">
        <v>0</v>
      </c>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2" activePane="bottomRight" state="frozen"/>
      <selection pane="topRight" activeCell="B1" sqref="B1"/>
      <selection pane="bottomLeft" activeCell="A5" sqref="A5"/>
      <selection pane="bottomRight" activeCell="C7" sqref="C7:H41"/>
    </sheetView>
  </sheetViews>
  <sheetFormatPr defaultRowHeight="15"/>
  <cols>
    <col min="1" max="1" width="9.5703125" style="2" bestFit="1" customWidth="1"/>
    <col min="2" max="2" width="55.28515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188</v>
      </c>
      <c r="B1" s="324" t="str">
        <f>Info!C2</f>
        <v>სს "ხალიკ ბანკი საქართველო"</v>
      </c>
    </row>
    <row r="2" spans="1:8" ht="15.75">
      <c r="A2" s="18" t="s">
        <v>189</v>
      </c>
      <c r="B2" s="442">
        <f>'1. key ratios'!B2</f>
        <v>44834</v>
      </c>
    </row>
    <row r="3" spans="1:8" ht="15.75">
      <c r="A3" s="18"/>
    </row>
    <row r="4" spans="1:8" ht="16.5" thickBot="1">
      <c r="A4" s="32" t="s">
        <v>405</v>
      </c>
      <c r="B4" s="72" t="s">
        <v>243</v>
      </c>
      <c r="C4" s="32"/>
      <c r="D4" s="33"/>
      <c r="E4" s="33"/>
      <c r="F4" s="34"/>
      <c r="G4" s="34"/>
      <c r="H4" s="35" t="s">
        <v>93</v>
      </c>
    </row>
    <row r="5" spans="1:8" ht="15.75">
      <c r="A5" s="36"/>
      <c r="B5" s="37"/>
      <c r="C5" s="704" t="s">
        <v>194</v>
      </c>
      <c r="D5" s="705"/>
      <c r="E5" s="706"/>
      <c r="F5" s="704" t="s">
        <v>195</v>
      </c>
      <c r="G5" s="705"/>
      <c r="H5" s="707"/>
    </row>
    <row r="6" spans="1:8" ht="15.75">
      <c r="A6" s="38" t="s">
        <v>26</v>
      </c>
      <c r="B6" s="39" t="s">
        <v>153</v>
      </c>
      <c r="C6" s="40" t="s">
        <v>27</v>
      </c>
      <c r="D6" s="40" t="s">
        <v>94</v>
      </c>
      <c r="E6" s="40" t="s">
        <v>68</v>
      </c>
      <c r="F6" s="40" t="s">
        <v>27</v>
      </c>
      <c r="G6" s="40" t="s">
        <v>94</v>
      </c>
      <c r="H6" s="41" t="s">
        <v>68</v>
      </c>
    </row>
    <row r="7" spans="1:8" ht="15.75">
      <c r="A7" s="38">
        <v>1</v>
      </c>
      <c r="B7" s="42" t="s">
        <v>154</v>
      </c>
      <c r="C7" s="239">
        <v>4652414</v>
      </c>
      <c r="D7" s="239">
        <v>9240944</v>
      </c>
      <c r="E7" s="240">
        <f>C7+D7</f>
        <v>13893358</v>
      </c>
      <c r="F7" s="239">
        <v>6252754</v>
      </c>
      <c r="G7" s="239">
        <v>7107325</v>
      </c>
      <c r="H7" s="241">
        <f>F7+G7</f>
        <v>13360079</v>
      </c>
    </row>
    <row r="8" spans="1:8" ht="15.75">
      <c r="A8" s="38">
        <v>2</v>
      </c>
      <c r="B8" s="42" t="s">
        <v>155</v>
      </c>
      <c r="C8" s="239">
        <v>10824140</v>
      </c>
      <c r="D8" s="239">
        <v>237810264</v>
      </c>
      <c r="E8" s="240">
        <f t="shared" ref="E8:E20" si="0">C8+D8</f>
        <v>248634404</v>
      </c>
      <c r="F8" s="239">
        <v>10426656</v>
      </c>
      <c r="G8" s="239">
        <v>129136206</v>
      </c>
      <c r="H8" s="241">
        <f t="shared" ref="H8:H40" si="1">F8+G8</f>
        <v>139562862</v>
      </c>
    </row>
    <row r="9" spans="1:8" ht="15.75">
      <c r="A9" s="38">
        <v>3</v>
      </c>
      <c r="B9" s="42" t="s">
        <v>156</v>
      </c>
      <c r="C9" s="239">
        <v>31342573</v>
      </c>
      <c r="D9" s="239">
        <v>13687821</v>
      </c>
      <c r="E9" s="240">
        <f t="shared" si="0"/>
        <v>45030394</v>
      </c>
      <c r="F9" s="239">
        <v>22436352</v>
      </c>
      <c r="G9" s="239">
        <v>15061394.000000002</v>
      </c>
      <c r="H9" s="241">
        <f t="shared" si="1"/>
        <v>37497746</v>
      </c>
    </row>
    <row r="10" spans="1:8" ht="15.75">
      <c r="A10" s="38">
        <v>4</v>
      </c>
      <c r="B10" s="42" t="s">
        <v>185</v>
      </c>
      <c r="C10" s="239">
        <v>0</v>
      </c>
      <c r="D10" s="239">
        <v>0</v>
      </c>
      <c r="E10" s="240">
        <f t="shared" si="0"/>
        <v>0</v>
      </c>
      <c r="F10" s="239">
        <v>0</v>
      </c>
      <c r="G10" s="239">
        <v>0</v>
      </c>
      <c r="H10" s="241">
        <f t="shared" si="1"/>
        <v>0</v>
      </c>
    </row>
    <row r="11" spans="1:8" ht="15.75">
      <c r="A11" s="38">
        <v>5</v>
      </c>
      <c r="B11" s="42" t="s">
        <v>157</v>
      </c>
      <c r="C11" s="239">
        <v>16609443</v>
      </c>
      <c r="D11" s="239">
        <v>0</v>
      </c>
      <c r="E11" s="240">
        <f t="shared" si="0"/>
        <v>16609443</v>
      </c>
      <c r="F11" s="239">
        <v>16596916</v>
      </c>
      <c r="G11" s="239">
        <v>0</v>
      </c>
      <c r="H11" s="241">
        <f t="shared" si="1"/>
        <v>16596916</v>
      </c>
    </row>
    <row r="12" spans="1:8" ht="15.75">
      <c r="A12" s="38">
        <v>6.1</v>
      </c>
      <c r="B12" s="43" t="s">
        <v>158</v>
      </c>
      <c r="C12" s="239">
        <v>209500933.01999998</v>
      </c>
      <c r="D12" s="239">
        <v>433461384.98000002</v>
      </c>
      <c r="E12" s="240">
        <f t="shared" si="0"/>
        <v>642962318</v>
      </c>
      <c r="F12" s="239">
        <v>176753411.59</v>
      </c>
      <c r="G12" s="239">
        <v>453994698.41000003</v>
      </c>
      <c r="H12" s="241">
        <f t="shared" si="1"/>
        <v>630748110</v>
      </c>
    </row>
    <row r="13" spans="1:8" ht="15.75">
      <c r="A13" s="38">
        <v>6.2</v>
      </c>
      <c r="B13" s="43" t="s">
        <v>159</v>
      </c>
      <c r="C13" s="239">
        <v>-11756193.709999997</v>
      </c>
      <c r="D13" s="239">
        <v>-28144132.289999999</v>
      </c>
      <c r="E13" s="240">
        <f t="shared" si="0"/>
        <v>-39900326</v>
      </c>
      <c r="F13" s="239">
        <v>-9864065.0000000019</v>
      </c>
      <c r="G13" s="239">
        <v>-28497576</v>
      </c>
      <c r="H13" s="241">
        <f t="shared" si="1"/>
        <v>-38361641</v>
      </c>
    </row>
    <row r="14" spans="1:8" ht="15.75">
      <c r="A14" s="38">
        <v>6</v>
      </c>
      <c r="B14" s="42" t="s">
        <v>160</v>
      </c>
      <c r="C14" s="623">
        <f>C12+C13</f>
        <v>197744739.30999997</v>
      </c>
      <c r="D14" s="623">
        <f t="shared" ref="D14:H14" si="2">D12+D13</f>
        <v>405317252.69</v>
      </c>
      <c r="E14" s="623">
        <f t="shared" si="2"/>
        <v>603061992</v>
      </c>
      <c r="F14" s="623">
        <f>F12+F13</f>
        <v>166889346.59</v>
      </c>
      <c r="G14" s="623">
        <f t="shared" ref="G14" si="3">G12+G13</f>
        <v>425497122.41000003</v>
      </c>
      <c r="H14" s="623">
        <f t="shared" si="2"/>
        <v>592386469</v>
      </c>
    </row>
    <row r="15" spans="1:8" ht="15.75">
      <c r="A15" s="38">
        <v>7</v>
      </c>
      <c r="B15" s="42" t="s">
        <v>161</v>
      </c>
      <c r="C15" s="239">
        <v>2368557</v>
      </c>
      <c r="D15" s="239">
        <v>3608653</v>
      </c>
      <c r="E15" s="240">
        <f t="shared" si="0"/>
        <v>5977210</v>
      </c>
      <c r="F15" s="239">
        <v>2295595</v>
      </c>
      <c r="G15" s="239">
        <v>4512120</v>
      </c>
      <c r="H15" s="241">
        <f t="shared" si="1"/>
        <v>6807715</v>
      </c>
    </row>
    <row r="16" spans="1:8" ht="15.75">
      <c r="A16" s="38">
        <v>8</v>
      </c>
      <c r="B16" s="42" t="s">
        <v>162</v>
      </c>
      <c r="C16" s="239">
        <v>9369369.4399999995</v>
      </c>
      <c r="D16" s="239">
        <v>0</v>
      </c>
      <c r="E16" s="240">
        <f t="shared" si="0"/>
        <v>9369369.4399999995</v>
      </c>
      <c r="F16" s="239">
        <v>7916742.4400000004</v>
      </c>
      <c r="G16" s="239">
        <v>0</v>
      </c>
      <c r="H16" s="241">
        <f t="shared" si="1"/>
        <v>7916742.4400000004</v>
      </c>
    </row>
    <row r="17" spans="1:8" ht="15.75">
      <c r="A17" s="38">
        <v>9</v>
      </c>
      <c r="B17" s="42" t="s">
        <v>163</v>
      </c>
      <c r="C17" s="239">
        <v>54000</v>
      </c>
      <c r="D17" s="239">
        <v>0</v>
      </c>
      <c r="E17" s="240">
        <f t="shared" si="0"/>
        <v>54000</v>
      </c>
      <c r="F17" s="239">
        <v>54000</v>
      </c>
      <c r="G17" s="239">
        <v>0</v>
      </c>
      <c r="H17" s="241">
        <f t="shared" si="1"/>
        <v>54000</v>
      </c>
    </row>
    <row r="18" spans="1:8" ht="15.75">
      <c r="A18" s="38">
        <v>10</v>
      </c>
      <c r="B18" s="42" t="s">
        <v>164</v>
      </c>
      <c r="C18" s="239">
        <v>20654282</v>
      </c>
      <c r="D18" s="239">
        <v>0</v>
      </c>
      <c r="E18" s="240">
        <f t="shared" si="0"/>
        <v>20654282</v>
      </c>
      <c r="F18" s="239">
        <v>20707120</v>
      </c>
      <c r="G18" s="239">
        <v>0</v>
      </c>
      <c r="H18" s="241">
        <f t="shared" si="1"/>
        <v>20707120</v>
      </c>
    </row>
    <row r="19" spans="1:8" ht="15.75">
      <c r="A19" s="38">
        <v>11</v>
      </c>
      <c r="B19" s="42" t="s">
        <v>165</v>
      </c>
      <c r="C19" s="239">
        <v>11797522.110000052</v>
      </c>
      <c r="D19" s="239">
        <v>38472252.530000001</v>
      </c>
      <c r="E19" s="240">
        <f t="shared" si="0"/>
        <v>50269774.640000053</v>
      </c>
      <c r="F19" s="239">
        <v>7393986.5899999142</v>
      </c>
      <c r="G19" s="239">
        <v>4407412</v>
      </c>
      <c r="H19" s="241">
        <f t="shared" si="1"/>
        <v>11801398.589999914</v>
      </c>
    </row>
    <row r="20" spans="1:8" ht="15.75">
      <c r="A20" s="38">
        <v>12</v>
      </c>
      <c r="B20" s="44" t="s">
        <v>166</v>
      </c>
      <c r="C20" s="240">
        <f>SUM(C7:C11)+SUM(C14:C19)</f>
        <v>305417039.86000001</v>
      </c>
      <c r="D20" s="240">
        <f>SUM(D7:D11)+SUM(D14:D19)</f>
        <v>708137187.22000003</v>
      </c>
      <c r="E20" s="240">
        <f t="shared" si="0"/>
        <v>1013554227.08</v>
      </c>
      <c r="F20" s="240">
        <f>SUM(F7:F11)+SUM(F14:F19)</f>
        <v>260969468.61999992</v>
      </c>
      <c r="G20" s="240">
        <f>SUM(G7:G11)+SUM(G14:G19)</f>
        <v>585721579.41000009</v>
      </c>
      <c r="H20" s="241">
        <f t="shared" si="1"/>
        <v>846691048.02999997</v>
      </c>
    </row>
    <row r="21" spans="1:8" ht="15.75">
      <c r="A21" s="38"/>
      <c r="B21" s="39" t="s">
        <v>183</v>
      </c>
      <c r="C21" s="242"/>
      <c r="D21" s="242"/>
      <c r="E21" s="242"/>
      <c r="F21" s="242"/>
      <c r="G21" s="242"/>
      <c r="H21" s="243"/>
    </row>
    <row r="22" spans="1:8" ht="15.75">
      <c r="A22" s="38">
        <v>13</v>
      </c>
      <c r="B22" s="42" t="s">
        <v>167</v>
      </c>
      <c r="C22" s="239">
        <v>0</v>
      </c>
      <c r="D22" s="239">
        <v>146073075</v>
      </c>
      <c r="E22" s="240">
        <f>C22+D22</f>
        <v>146073075</v>
      </c>
      <c r="F22" s="239">
        <v>0</v>
      </c>
      <c r="G22" s="239">
        <v>60687964</v>
      </c>
      <c r="H22" s="241">
        <f t="shared" si="1"/>
        <v>60687964</v>
      </c>
    </row>
    <row r="23" spans="1:8" ht="15.75">
      <c r="A23" s="38">
        <v>14</v>
      </c>
      <c r="B23" s="42" t="s">
        <v>168</v>
      </c>
      <c r="C23" s="239">
        <v>86550701.740000039</v>
      </c>
      <c r="D23" s="239">
        <v>185882317.07999995</v>
      </c>
      <c r="E23" s="240">
        <f t="shared" ref="E23:E40" si="4">C23+D23</f>
        <v>272433018.81999999</v>
      </c>
      <c r="F23" s="239">
        <v>90915743.710000023</v>
      </c>
      <c r="G23" s="239">
        <v>77856601.229999989</v>
      </c>
      <c r="H23" s="241">
        <f t="shared" si="1"/>
        <v>168772344.94</v>
      </c>
    </row>
    <row r="24" spans="1:8" ht="15.75">
      <c r="A24" s="38">
        <v>15</v>
      </c>
      <c r="B24" s="42" t="s">
        <v>169</v>
      </c>
      <c r="C24" s="239">
        <v>4964770.1399999997</v>
      </c>
      <c r="D24" s="239">
        <v>10166323.360000003</v>
      </c>
      <c r="E24" s="240">
        <f t="shared" si="4"/>
        <v>15131093.500000004</v>
      </c>
      <c r="F24" s="239">
        <v>7051338.8900000015</v>
      </c>
      <c r="G24" s="239">
        <v>13928780.949999999</v>
      </c>
      <c r="H24" s="241">
        <f t="shared" si="1"/>
        <v>20980119.84</v>
      </c>
    </row>
    <row r="25" spans="1:8" ht="15.75">
      <c r="A25" s="38">
        <v>16</v>
      </c>
      <c r="B25" s="42" t="s">
        <v>170</v>
      </c>
      <c r="C25" s="239">
        <v>51440992.420000002</v>
      </c>
      <c r="D25" s="239">
        <v>59286089.579999998</v>
      </c>
      <c r="E25" s="240">
        <f t="shared" si="4"/>
        <v>110727082</v>
      </c>
      <c r="F25" s="239">
        <v>40649534.089999996</v>
      </c>
      <c r="G25" s="239">
        <v>49169301.720000021</v>
      </c>
      <c r="H25" s="241">
        <f t="shared" si="1"/>
        <v>89818835.810000017</v>
      </c>
    </row>
    <row r="26" spans="1:8" ht="15.75">
      <c r="A26" s="38">
        <v>17</v>
      </c>
      <c r="B26" s="42" t="s">
        <v>171</v>
      </c>
      <c r="C26" s="239">
        <v>0</v>
      </c>
      <c r="D26" s="239">
        <v>12170174</v>
      </c>
      <c r="E26" s="240">
        <f t="shared" si="4"/>
        <v>12170174</v>
      </c>
      <c r="F26" s="239">
        <v>0</v>
      </c>
      <c r="G26" s="239">
        <v>0</v>
      </c>
      <c r="H26" s="241">
        <f t="shared" si="1"/>
        <v>0</v>
      </c>
    </row>
    <row r="27" spans="1:8" ht="15.75">
      <c r="A27" s="38">
        <v>18</v>
      </c>
      <c r="B27" s="42" t="s">
        <v>172</v>
      </c>
      <c r="C27" s="239">
        <v>0</v>
      </c>
      <c r="D27" s="239">
        <v>271439240</v>
      </c>
      <c r="E27" s="240">
        <f t="shared" si="4"/>
        <v>271439240</v>
      </c>
      <c r="F27" s="239">
        <v>0</v>
      </c>
      <c r="G27" s="239">
        <v>338744970</v>
      </c>
      <c r="H27" s="241">
        <f t="shared" si="1"/>
        <v>338744970</v>
      </c>
    </row>
    <row r="28" spans="1:8" ht="15.75">
      <c r="A28" s="38">
        <v>19</v>
      </c>
      <c r="B28" s="42" t="s">
        <v>173</v>
      </c>
      <c r="C28" s="239">
        <v>5233692</v>
      </c>
      <c r="D28" s="239">
        <v>7336296</v>
      </c>
      <c r="E28" s="240">
        <f t="shared" si="4"/>
        <v>12569988</v>
      </c>
      <c r="F28" s="239">
        <v>754981</v>
      </c>
      <c r="G28" s="239">
        <v>6853922</v>
      </c>
      <c r="H28" s="241">
        <f t="shared" si="1"/>
        <v>7608903</v>
      </c>
    </row>
    <row r="29" spans="1:8" ht="15.75">
      <c r="A29" s="38">
        <v>20</v>
      </c>
      <c r="B29" s="42" t="s">
        <v>95</v>
      </c>
      <c r="C29" s="239">
        <v>12402051.76</v>
      </c>
      <c r="D29" s="239">
        <v>6130938</v>
      </c>
      <c r="E29" s="240">
        <f t="shared" si="4"/>
        <v>18532989.759999998</v>
      </c>
      <c r="F29" s="239">
        <v>6893636.4400000013</v>
      </c>
      <c r="G29" s="239">
        <v>10985217</v>
      </c>
      <c r="H29" s="241">
        <f t="shared" si="1"/>
        <v>17878853.440000001</v>
      </c>
    </row>
    <row r="30" spans="1:8" ht="15.75">
      <c r="A30" s="38">
        <v>21</v>
      </c>
      <c r="B30" s="42" t="s">
        <v>174</v>
      </c>
      <c r="C30" s="239">
        <v>0</v>
      </c>
      <c r="D30" s="239">
        <v>28352000</v>
      </c>
      <c r="E30" s="240">
        <f t="shared" si="4"/>
        <v>28352000</v>
      </c>
      <c r="F30" s="239">
        <v>0</v>
      </c>
      <c r="G30" s="239">
        <v>31228000</v>
      </c>
      <c r="H30" s="241">
        <f t="shared" si="1"/>
        <v>31228000</v>
      </c>
    </row>
    <row r="31" spans="1:8" ht="15.75">
      <c r="A31" s="38">
        <v>22</v>
      </c>
      <c r="B31" s="44" t="s">
        <v>175</v>
      </c>
      <c r="C31" s="240">
        <f>SUM(C22:C30)</f>
        <v>160592208.06000003</v>
      </c>
      <c r="D31" s="240">
        <f>SUM(D22:D30)</f>
        <v>726836453.01999998</v>
      </c>
      <c r="E31" s="240">
        <f>C31+D31</f>
        <v>887428661.08000004</v>
      </c>
      <c r="F31" s="240">
        <f>SUM(F22:F30)</f>
        <v>146265234.13000003</v>
      </c>
      <c r="G31" s="240">
        <f>SUM(G22:G30)</f>
        <v>589454756.89999998</v>
      </c>
      <c r="H31" s="241">
        <f t="shared" si="1"/>
        <v>735719991.02999997</v>
      </c>
    </row>
    <row r="32" spans="1:8" ht="15.75">
      <c r="A32" s="38"/>
      <c r="B32" s="39" t="s">
        <v>184</v>
      </c>
      <c r="C32" s="242"/>
      <c r="D32" s="242"/>
      <c r="E32" s="239"/>
      <c r="F32" s="242"/>
      <c r="G32" s="242"/>
      <c r="H32" s="243"/>
    </row>
    <row r="33" spans="1:8" ht="15.75">
      <c r="A33" s="38">
        <v>23</v>
      </c>
      <c r="B33" s="42" t="s">
        <v>176</v>
      </c>
      <c r="C33" s="239">
        <v>76000000</v>
      </c>
      <c r="D33" s="239">
        <v>0</v>
      </c>
      <c r="E33" s="240">
        <f t="shared" si="4"/>
        <v>76000000</v>
      </c>
      <c r="F33" s="239">
        <v>76000000</v>
      </c>
      <c r="G33" s="239">
        <v>0</v>
      </c>
      <c r="H33" s="241">
        <f t="shared" si="1"/>
        <v>76000000</v>
      </c>
    </row>
    <row r="34" spans="1:8" ht="15.75">
      <c r="A34" s="38">
        <v>24</v>
      </c>
      <c r="B34" s="42" t="s">
        <v>177</v>
      </c>
      <c r="C34" s="239">
        <v>0</v>
      </c>
      <c r="D34" s="239">
        <v>0</v>
      </c>
      <c r="E34" s="240">
        <f t="shared" si="4"/>
        <v>0</v>
      </c>
      <c r="F34" s="239">
        <v>0</v>
      </c>
      <c r="G34" s="239">
        <v>0</v>
      </c>
      <c r="H34" s="241">
        <f t="shared" si="1"/>
        <v>0</v>
      </c>
    </row>
    <row r="35" spans="1:8" ht="15.75">
      <c r="A35" s="38">
        <v>25</v>
      </c>
      <c r="B35" s="43" t="s">
        <v>178</v>
      </c>
      <c r="C35" s="239">
        <v>0</v>
      </c>
      <c r="D35" s="239">
        <v>0</v>
      </c>
      <c r="E35" s="240">
        <f t="shared" si="4"/>
        <v>0</v>
      </c>
      <c r="F35" s="239">
        <v>0</v>
      </c>
      <c r="G35" s="239">
        <v>0</v>
      </c>
      <c r="H35" s="241">
        <f t="shared" si="1"/>
        <v>0</v>
      </c>
    </row>
    <row r="36" spans="1:8" ht="15.75">
      <c r="A36" s="38">
        <v>26</v>
      </c>
      <c r="B36" s="42" t="s">
        <v>179</v>
      </c>
      <c r="C36" s="239">
        <v>0</v>
      </c>
      <c r="D36" s="239">
        <v>0</v>
      </c>
      <c r="E36" s="240">
        <f t="shared" si="4"/>
        <v>0</v>
      </c>
      <c r="F36" s="239">
        <v>0</v>
      </c>
      <c r="G36" s="239">
        <v>0</v>
      </c>
      <c r="H36" s="241">
        <f t="shared" si="1"/>
        <v>0</v>
      </c>
    </row>
    <row r="37" spans="1:8" ht="15.75">
      <c r="A37" s="38">
        <v>27</v>
      </c>
      <c r="B37" s="42" t="s">
        <v>180</v>
      </c>
      <c r="C37" s="239">
        <v>0</v>
      </c>
      <c r="D37" s="239">
        <v>0</v>
      </c>
      <c r="E37" s="240">
        <f t="shared" si="4"/>
        <v>0</v>
      </c>
      <c r="F37" s="239">
        <v>0</v>
      </c>
      <c r="G37" s="239">
        <v>0</v>
      </c>
      <c r="H37" s="241">
        <f t="shared" si="1"/>
        <v>0</v>
      </c>
    </row>
    <row r="38" spans="1:8" ht="15.75">
      <c r="A38" s="38">
        <v>28</v>
      </c>
      <c r="B38" s="42" t="s">
        <v>181</v>
      </c>
      <c r="C38" s="239">
        <v>48184460</v>
      </c>
      <c r="D38" s="239">
        <v>0</v>
      </c>
      <c r="E38" s="240">
        <f t="shared" si="4"/>
        <v>48184460</v>
      </c>
      <c r="F38" s="239">
        <v>33006671</v>
      </c>
      <c r="G38" s="239">
        <v>0</v>
      </c>
      <c r="H38" s="241">
        <f t="shared" si="1"/>
        <v>33006671</v>
      </c>
    </row>
    <row r="39" spans="1:8" ht="15.75">
      <c r="A39" s="38">
        <v>29</v>
      </c>
      <c r="B39" s="42" t="s">
        <v>196</v>
      </c>
      <c r="C39" s="239">
        <v>1941106</v>
      </c>
      <c r="D39" s="239">
        <v>0</v>
      </c>
      <c r="E39" s="240">
        <f t="shared" si="4"/>
        <v>1941106</v>
      </c>
      <c r="F39" s="239">
        <v>1964386</v>
      </c>
      <c r="G39" s="239">
        <v>0</v>
      </c>
      <c r="H39" s="241">
        <f t="shared" si="1"/>
        <v>1964386</v>
      </c>
    </row>
    <row r="40" spans="1:8" ht="15.75">
      <c r="A40" s="38">
        <v>30</v>
      </c>
      <c r="B40" s="44" t="s">
        <v>182</v>
      </c>
      <c r="C40" s="239">
        <v>126125566</v>
      </c>
      <c r="D40" s="239">
        <v>0</v>
      </c>
      <c r="E40" s="240">
        <f t="shared" si="4"/>
        <v>126125566</v>
      </c>
      <c r="F40" s="239">
        <v>110971057</v>
      </c>
      <c r="G40" s="239">
        <v>0</v>
      </c>
      <c r="H40" s="241">
        <f t="shared" si="1"/>
        <v>110971057</v>
      </c>
    </row>
    <row r="41" spans="1:8" ht="16.5" thickBot="1">
      <c r="A41" s="45">
        <v>31</v>
      </c>
      <c r="B41" s="46" t="s">
        <v>197</v>
      </c>
      <c r="C41" s="244">
        <f>C31+C40</f>
        <v>286717774.06000006</v>
      </c>
      <c r="D41" s="244">
        <f>D31+D40</f>
        <v>726836453.01999998</v>
      </c>
      <c r="E41" s="244">
        <f>C41+D41</f>
        <v>1013554227.08</v>
      </c>
      <c r="F41" s="244">
        <f>F31+F40</f>
        <v>257236291.13000003</v>
      </c>
      <c r="G41" s="244">
        <f>G31+G40</f>
        <v>589454756.89999998</v>
      </c>
      <c r="H41" s="245">
        <f>F41+G41</f>
        <v>846691048.02999997</v>
      </c>
    </row>
    <row r="43" spans="1:8">
      <c r="B43" s="47"/>
    </row>
  </sheetData>
  <mergeCells count="2">
    <mergeCell ref="C5:E5"/>
    <mergeCell ref="F5:H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41" zoomScale="70" zoomScaleNormal="70" workbookViewId="0">
      <selection activeCell="B169" sqref="B169:C169"/>
    </sheetView>
  </sheetViews>
  <sheetFormatPr defaultColWidth="43.5703125" defaultRowHeight="11.25"/>
  <cols>
    <col min="1" max="1" width="8" style="229" customWidth="1"/>
    <col min="2" max="2" width="66.28515625" style="230" customWidth="1"/>
    <col min="3" max="3" width="131.42578125" style="231" customWidth="1"/>
    <col min="4" max="5" width="10.28515625" style="222" customWidth="1"/>
    <col min="6" max="16384" width="43.5703125" style="222"/>
  </cols>
  <sheetData>
    <row r="1" spans="1:3" ht="12.75" thickTop="1" thickBot="1">
      <c r="A1" s="818" t="s">
        <v>325</v>
      </c>
      <c r="B1" s="819"/>
      <c r="C1" s="820"/>
    </row>
    <row r="2" spans="1:3" ht="26.25" customHeight="1">
      <c r="A2" s="551"/>
      <c r="B2" s="821" t="s">
        <v>326</v>
      </c>
      <c r="C2" s="821"/>
    </row>
    <row r="3" spans="1:3" s="227" customFormat="1" ht="11.25" customHeight="1">
      <c r="A3" s="226"/>
      <c r="B3" s="821" t="s">
        <v>418</v>
      </c>
      <c r="C3" s="821"/>
    </row>
    <row r="4" spans="1:3" ht="12" customHeight="1" thickBot="1">
      <c r="A4" s="822" t="s">
        <v>422</v>
      </c>
      <c r="B4" s="823"/>
      <c r="C4" s="824"/>
    </row>
    <row r="5" spans="1:3" ht="12" thickTop="1">
      <c r="A5" s="223"/>
      <c r="B5" s="825" t="s">
        <v>327</v>
      </c>
      <c r="C5" s="826"/>
    </row>
    <row r="6" spans="1:3">
      <c r="A6" s="551"/>
      <c r="B6" s="812" t="s">
        <v>419</v>
      </c>
      <c r="C6" s="813"/>
    </row>
    <row r="7" spans="1:3">
      <c r="A7" s="551"/>
      <c r="B7" s="812" t="s">
        <v>328</v>
      </c>
      <c r="C7" s="813"/>
    </row>
    <row r="8" spans="1:3">
      <c r="A8" s="551"/>
      <c r="B8" s="812" t="s">
        <v>420</v>
      </c>
      <c r="C8" s="813"/>
    </row>
    <row r="9" spans="1:3">
      <c r="A9" s="551"/>
      <c r="B9" s="814" t="s">
        <v>421</v>
      </c>
      <c r="C9" s="815"/>
    </row>
    <row r="10" spans="1:3">
      <c r="A10" s="551"/>
      <c r="B10" s="816" t="s">
        <v>329</v>
      </c>
      <c r="C10" s="817" t="s">
        <v>329</v>
      </c>
    </row>
    <row r="11" spans="1:3">
      <c r="A11" s="551"/>
      <c r="B11" s="816" t="s">
        <v>330</v>
      </c>
      <c r="C11" s="817" t="s">
        <v>330</v>
      </c>
    </row>
    <row r="12" spans="1:3">
      <c r="A12" s="551"/>
      <c r="B12" s="816" t="s">
        <v>331</v>
      </c>
      <c r="C12" s="817" t="s">
        <v>331</v>
      </c>
    </row>
    <row r="13" spans="1:3">
      <c r="A13" s="551"/>
      <c r="B13" s="816" t="s">
        <v>332</v>
      </c>
      <c r="C13" s="817" t="s">
        <v>332</v>
      </c>
    </row>
    <row r="14" spans="1:3">
      <c r="A14" s="551"/>
      <c r="B14" s="816" t="s">
        <v>333</v>
      </c>
      <c r="C14" s="817" t="s">
        <v>333</v>
      </c>
    </row>
    <row r="15" spans="1:3" ht="21.75" customHeight="1">
      <c r="A15" s="551"/>
      <c r="B15" s="816" t="s">
        <v>334</v>
      </c>
      <c r="C15" s="817" t="s">
        <v>334</v>
      </c>
    </row>
    <row r="16" spans="1:3">
      <c r="A16" s="551"/>
      <c r="B16" s="816" t="s">
        <v>335</v>
      </c>
      <c r="C16" s="817" t="s">
        <v>336</v>
      </c>
    </row>
    <row r="17" spans="1:3">
      <c r="A17" s="551"/>
      <c r="B17" s="816" t="s">
        <v>337</v>
      </c>
      <c r="C17" s="817" t="s">
        <v>338</v>
      </c>
    </row>
    <row r="18" spans="1:3">
      <c r="A18" s="551"/>
      <c r="B18" s="816" t="s">
        <v>339</v>
      </c>
      <c r="C18" s="817" t="s">
        <v>340</v>
      </c>
    </row>
    <row r="19" spans="1:3">
      <c r="A19" s="551"/>
      <c r="B19" s="816" t="s">
        <v>341</v>
      </c>
      <c r="C19" s="817" t="s">
        <v>341</v>
      </c>
    </row>
    <row r="20" spans="1:3">
      <c r="A20" s="551"/>
      <c r="B20" s="816" t="s">
        <v>342</v>
      </c>
      <c r="C20" s="817" t="s">
        <v>342</v>
      </c>
    </row>
    <row r="21" spans="1:3">
      <c r="A21" s="551"/>
      <c r="B21" s="816" t="s">
        <v>343</v>
      </c>
      <c r="C21" s="817" t="s">
        <v>343</v>
      </c>
    </row>
    <row r="22" spans="1:3" ht="23.25" customHeight="1">
      <c r="A22" s="551"/>
      <c r="B22" s="816" t="s">
        <v>344</v>
      </c>
      <c r="C22" s="817" t="s">
        <v>345</v>
      </c>
    </row>
    <row r="23" spans="1:3">
      <c r="A23" s="551"/>
      <c r="B23" s="816" t="s">
        <v>346</v>
      </c>
      <c r="C23" s="817" t="s">
        <v>346</v>
      </c>
    </row>
    <row r="24" spans="1:3">
      <c r="A24" s="551"/>
      <c r="B24" s="816" t="s">
        <v>347</v>
      </c>
      <c r="C24" s="817" t="s">
        <v>348</v>
      </c>
    </row>
    <row r="25" spans="1:3" ht="12" thickBot="1">
      <c r="A25" s="224"/>
      <c r="B25" s="829" t="s">
        <v>349</v>
      </c>
      <c r="C25" s="830"/>
    </row>
    <row r="26" spans="1:3" ht="12.75" thickTop="1" thickBot="1">
      <c r="A26" s="822" t="s">
        <v>432</v>
      </c>
      <c r="B26" s="823"/>
      <c r="C26" s="824"/>
    </row>
    <row r="27" spans="1:3" ht="12.75" thickTop="1" thickBot="1">
      <c r="A27" s="225"/>
      <c r="B27" s="831" t="s">
        <v>350</v>
      </c>
      <c r="C27" s="832"/>
    </row>
    <row r="28" spans="1:3" ht="12.75" thickTop="1" thickBot="1">
      <c r="A28" s="822" t="s">
        <v>423</v>
      </c>
      <c r="B28" s="823"/>
      <c r="C28" s="824"/>
    </row>
    <row r="29" spans="1:3" ht="12" thickTop="1">
      <c r="A29" s="223"/>
      <c r="B29" s="833" t="s">
        <v>351</v>
      </c>
      <c r="C29" s="834" t="s">
        <v>352</v>
      </c>
    </row>
    <row r="30" spans="1:3">
      <c r="A30" s="551"/>
      <c r="B30" s="827" t="s">
        <v>353</v>
      </c>
      <c r="C30" s="828" t="s">
        <v>354</v>
      </c>
    </row>
    <row r="31" spans="1:3">
      <c r="A31" s="551"/>
      <c r="B31" s="827" t="s">
        <v>355</v>
      </c>
      <c r="C31" s="828" t="s">
        <v>356</v>
      </c>
    </row>
    <row r="32" spans="1:3">
      <c r="A32" s="551"/>
      <c r="B32" s="827" t="s">
        <v>357</v>
      </c>
      <c r="C32" s="828" t="s">
        <v>358</v>
      </c>
    </row>
    <row r="33" spans="1:3">
      <c r="A33" s="551"/>
      <c r="B33" s="827" t="s">
        <v>359</v>
      </c>
      <c r="C33" s="828" t="s">
        <v>360</v>
      </c>
    </row>
    <row r="34" spans="1:3">
      <c r="A34" s="551"/>
      <c r="B34" s="827" t="s">
        <v>361</v>
      </c>
      <c r="C34" s="828" t="s">
        <v>362</v>
      </c>
    </row>
    <row r="35" spans="1:3" ht="23.25" customHeight="1">
      <c r="A35" s="551"/>
      <c r="B35" s="827" t="s">
        <v>363</v>
      </c>
      <c r="C35" s="828" t="s">
        <v>364</v>
      </c>
    </row>
    <row r="36" spans="1:3" ht="24" customHeight="1">
      <c r="A36" s="551"/>
      <c r="B36" s="827" t="s">
        <v>365</v>
      </c>
      <c r="C36" s="828" t="s">
        <v>366</v>
      </c>
    </row>
    <row r="37" spans="1:3" ht="24.75" customHeight="1">
      <c r="A37" s="551"/>
      <c r="B37" s="827" t="s">
        <v>367</v>
      </c>
      <c r="C37" s="828" t="s">
        <v>368</v>
      </c>
    </row>
    <row r="38" spans="1:3" ht="23.25" customHeight="1">
      <c r="A38" s="551"/>
      <c r="B38" s="827" t="s">
        <v>424</v>
      </c>
      <c r="C38" s="828" t="s">
        <v>369</v>
      </c>
    </row>
    <row r="39" spans="1:3" ht="39.75" customHeight="1">
      <c r="A39" s="551"/>
      <c r="B39" s="816" t="s">
        <v>438</v>
      </c>
      <c r="C39" s="817" t="s">
        <v>370</v>
      </c>
    </row>
    <row r="40" spans="1:3" ht="12" customHeight="1">
      <c r="A40" s="551"/>
      <c r="B40" s="827" t="s">
        <v>371</v>
      </c>
      <c r="C40" s="828" t="s">
        <v>372</v>
      </c>
    </row>
    <row r="41" spans="1:3" ht="27" customHeight="1" thickBot="1">
      <c r="A41" s="224"/>
      <c r="B41" s="837" t="s">
        <v>373</v>
      </c>
      <c r="C41" s="838" t="s">
        <v>374</v>
      </c>
    </row>
    <row r="42" spans="1:3" ht="12.75" thickTop="1" thickBot="1">
      <c r="A42" s="822" t="s">
        <v>425</v>
      </c>
      <c r="B42" s="823"/>
      <c r="C42" s="824"/>
    </row>
    <row r="43" spans="1:3" ht="12" thickTop="1">
      <c r="A43" s="223"/>
      <c r="B43" s="825" t="s">
        <v>461</v>
      </c>
      <c r="C43" s="826" t="s">
        <v>375</v>
      </c>
    </row>
    <row r="44" spans="1:3">
      <c r="A44" s="551"/>
      <c r="B44" s="812" t="s">
        <v>460</v>
      </c>
      <c r="C44" s="813"/>
    </row>
    <row r="45" spans="1:3" ht="23.25" customHeight="1" thickBot="1">
      <c r="A45" s="224"/>
      <c r="B45" s="835" t="s">
        <v>376</v>
      </c>
      <c r="C45" s="836" t="s">
        <v>377</v>
      </c>
    </row>
    <row r="46" spans="1:3" ht="11.25" customHeight="1" thickTop="1" thickBot="1">
      <c r="A46" s="822" t="s">
        <v>426</v>
      </c>
      <c r="B46" s="823"/>
      <c r="C46" s="824"/>
    </row>
    <row r="47" spans="1:3" ht="26.25" customHeight="1" thickTop="1">
      <c r="A47" s="551"/>
      <c r="B47" s="812" t="s">
        <v>427</v>
      </c>
      <c r="C47" s="813"/>
    </row>
    <row r="48" spans="1:3" ht="12" thickBot="1">
      <c r="A48" s="822" t="s">
        <v>428</v>
      </c>
      <c r="B48" s="823"/>
      <c r="C48" s="824"/>
    </row>
    <row r="49" spans="1:3" ht="12" thickTop="1">
      <c r="A49" s="223"/>
      <c r="B49" s="825" t="s">
        <v>378</v>
      </c>
      <c r="C49" s="826" t="s">
        <v>378</v>
      </c>
    </row>
    <row r="50" spans="1:3" ht="11.25" customHeight="1">
      <c r="A50" s="551"/>
      <c r="B50" s="812" t="s">
        <v>379</v>
      </c>
      <c r="C50" s="813" t="s">
        <v>379</v>
      </c>
    </row>
    <row r="51" spans="1:3">
      <c r="A51" s="551"/>
      <c r="B51" s="812" t="s">
        <v>380</v>
      </c>
      <c r="C51" s="813" t="s">
        <v>380</v>
      </c>
    </row>
    <row r="52" spans="1:3" ht="11.25" customHeight="1">
      <c r="A52" s="551"/>
      <c r="B52" s="812" t="s">
        <v>487</v>
      </c>
      <c r="C52" s="813" t="s">
        <v>381</v>
      </c>
    </row>
    <row r="53" spans="1:3" ht="33.6" customHeight="1">
      <c r="A53" s="551"/>
      <c r="B53" s="812" t="s">
        <v>382</v>
      </c>
      <c r="C53" s="813" t="s">
        <v>382</v>
      </c>
    </row>
    <row r="54" spans="1:3" ht="11.25" customHeight="1">
      <c r="A54" s="551"/>
      <c r="B54" s="812" t="s">
        <v>481</v>
      </c>
      <c r="C54" s="813" t="s">
        <v>383</v>
      </c>
    </row>
    <row r="55" spans="1:3" ht="11.25" customHeight="1" thickBot="1">
      <c r="A55" s="822" t="s">
        <v>429</v>
      </c>
      <c r="B55" s="823"/>
      <c r="C55" s="824"/>
    </row>
    <row r="56" spans="1:3" ht="12" thickTop="1">
      <c r="A56" s="223"/>
      <c r="B56" s="825" t="s">
        <v>378</v>
      </c>
      <c r="C56" s="826" t="s">
        <v>378</v>
      </c>
    </row>
    <row r="57" spans="1:3">
      <c r="A57" s="551"/>
      <c r="B57" s="812" t="s">
        <v>384</v>
      </c>
      <c r="C57" s="813" t="s">
        <v>384</v>
      </c>
    </row>
    <row r="58" spans="1:3">
      <c r="A58" s="551"/>
      <c r="B58" s="812" t="s">
        <v>435</v>
      </c>
      <c r="C58" s="813" t="s">
        <v>385</v>
      </c>
    </row>
    <row r="59" spans="1:3">
      <c r="A59" s="551"/>
      <c r="B59" s="812" t="s">
        <v>386</v>
      </c>
      <c r="C59" s="813" t="s">
        <v>386</v>
      </c>
    </row>
    <row r="60" spans="1:3">
      <c r="A60" s="551"/>
      <c r="B60" s="812" t="s">
        <v>387</v>
      </c>
      <c r="C60" s="813" t="s">
        <v>387</v>
      </c>
    </row>
    <row r="61" spans="1:3">
      <c r="A61" s="551"/>
      <c r="B61" s="812" t="s">
        <v>388</v>
      </c>
      <c r="C61" s="813" t="s">
        <v>388</v>
      </c>
    </row>
    <row r="62" spans="1:3">
      <c r="A62" s="551"/>
      <c r="B62" s="812" t="s">
        <v>436</v>
      </c>
      <c r="C62" s="813" t="s">
        <v>389</v>
      </c>
    </row>
    <row r="63" spans="1:3">
      <c r="A63" s="551"/>
      <c r="B63" s="812" t="s">
        <v>390</v>
      </c>
      <c r="C63" s="813" t="s">
        <v>390</v>
      </c>
    </row>
    <row r="64" spans="1:3" ht="12" thickBot="1">
      <c r="A64" s="224"/>
      <c r="B64" s="835" t="s">
        <v>391</v>
      </c>
      <c r="C64" s="836" t="s">
        <v>391</v>
      </c>
    </row>
    <row r="65" spans="1:3" ht="11.25" customHeight="1" thickTop="1">
      <c r="A65" s="841" t="s">
        <v>430</v>
      </c>
      <c r="B65" s="842"/>
      <c r="C65" s="843"/>
    </row>
    <row r="66" spans="1:3" ht="12" thickBot="1">
      <c r="A66" s="224"/>
      <c r="B66" s="835" t="s">
        <v>392</v>
      </c>
      <c r="C66" s="836" t="s">
        <v>392</v>
      </c>
    </row>
    <row r="67" spans="1:3" ht="11.25" customHeight="1" thickTop="1" thickBot="1">
      <c r="A67" s="822" t="s">
        <v>431</v>
      </c>
      <c r="B67" s="823"/>
      <c r="C67" s="824"/>
    </row>
    <row r="68" spans="1:3" ht="12" thickTop="1">
      <c r="A68" s="223"/>
      <c r="B68" s="825" t="s">
        <v>393</v>
      </c>
      <c r="C68" s="826" t="s">
        <v>393</v>
      </c>
    </row>
    <row r="69" spans="1:3">
      <c r="A69" s="551"/>
      <c r="B69" s="812" t="s">
        <v>394</v>
      </c>
      <c r="C69" s="813" t="s">
        <v>394</v>
      </c>
    </row>
    <row r="70" spans="1:3">
      <c r="A70" s="551"/>
      <c r="B70" s="812" t="s">
        <v>395</v>
      </c>
      <c r="C70" s="813" t="s">
        <v>395</v>
      </c>
    </row>
    <row r="71" spans="1:3" ht="55.15" customHeight="1">
      <c r="A71" s="551"/>
      <c r="B71" s="839" t="s">
        <v>960</v>
      </c>
      <c r="C71" s="840" t="s">
        <v>396</v>
      </c>
    </row>
    <row r="72" spans="1:3" ht="33.75" customHeight="1">
      <c r="A72" s="551"/>
      <c r="B72" s="839" t="s">
        <v>440</v>
      </c>
      <c r="C72" s="840" t="s">
        <v>397</v>
      </c>
    </row>
    <row r="73" spans="1:3" ht="15.75" customHeight="1">
      <c r="A73" s="551"/>
      <c r="B73" s="839" t="s">
        <v>437</v>
      </c>
      <c r="C73" s="840" t="s">
        <v>398</v>
      </c>
    </row>
    <row r="74" spans="1:3">
      <c r="A74" s="551"/>
      <c r="B74" s="812" t="s">
        <v>399</v>
      </c>
      <c r="C74" s="813" t="s">
        <v>399</v>
      </c>
    </row>
    <row r="75" spans="1:3" ht="12" thickBot="1">
      <c r="A75" s="224"/>
      <c r="B75" s="835" t="s">
        <v>400</v>
      </c>
      <c r="C75" s="836" t="s">
        <v>400</v>
      </c>
    </row>
    <row r="76" spans="1:3" ht="12" thickTop="1">
      <c r="A76" s="841" t="s">
        <v>464</v>
      </c>
      <c r="B76" s="842"/>
      <c r="C76" s="843"/>
    </row>
    <row r="77" spans="1:3">
      <c r="A77" s="551"/>
      <c r="B77" s="812" t="s">
        <v>392</v>
      </c>
      <c r="C77" s="813"/>
    </row>
    <row r="78" spans="1:3">
      <c r="A78" s="551"/>
      <c r="B78" s="812" t="s">
        <v>462</v>
      </c>
      <c r="C78" s="813"/>
    </row>
    <row r="79" spans="1:3">
      <c r="A79" s="551"/>
      <c r="B79" s="812" t="s">
        <v>463</v>
      </c>
      <c r="C79" s="813"/>
    </row>
    <row r="80" spans="1:3">
      <c r="A80" s="841" t="s">
        <v>465</v>
      </c>
      <c r="B80" s="842"/>
      <c r="C80" s="843"/>
    </row>
    <row r="81" spans="1:3">
      <c r="A81" s="551"/>
      <c r="B81" s="812" t="s">
        <v>392</v>
      </c>
      <c r="C81" s="813"/>
    </row>
    <row r="82" spans="1:3">
      <c r="A82" s="551"/>
      <c r="B82" s="812" t="s">
        <v>466</v>
      </c>
      <c r="C82" s="813"/>
    </row>
    <row r="83" spans="1:3" ht="76.5" customHeight="1">
      <c r="A83" s="551"/>
      <c r="B83" s="812" t="s">
        <v>480</v>
      </c>
      <c r="C83" s="813"/>
    </row>
    <row r="84" spans="1:3" ht="53.25" customHeight="1">
      <c r="A84" s="551"/>
      <c r="B84" s="812" t="s">
        <v>479</v>
      </c>
      <c r="C84" s="813"/>
    </row>
    <row r="85" spans="1:3">
      <c r="A85" s="551"/>
      <c r="B85" s="812" t="s">
        <v>467</v>
      </c>
      <c r="C85" s="813"/>
    </row>
    <row r="86" spans="1:3">
      <c r="A86" s="551"/>
      <c r="B86" s="812" t="s">
        <v>468</v>
      </c>
      <c r="C86" s="813"/>
    </row>
    <row r="87" spans="1:3">
      <c r="A87" s="551"/>
      <c r="B87" s="812" t="s">
        <v>469</v>
      </c>
      <c r="C87" s="813"/>
    </row>
    <row r="88" spans="1:3">
      <c r="A88" s="841" t="s">
        <v>470</v>
      </c>
      <c r="B88" s="842"/>
      <c r="C88" s="843"/>
    </row>
    <row r="89" spans="1:3">
      <c r="A89" s="551"/>
      <c r="B89" s="812" t="s">
        <v>392</v>
      </c>
      <c r="C89" s="813"/>
    </row>
    <row r="90" spans="1:3">
      <c r="A90" s="551"/>
      <c r="B90" s="812" t="s">
        <v>472</v>
      </c>
      <c r="C90" s="813"/>
    </row>
    <row r="91" spans="1:3" ht="12" customHeight="1">
      <c r="A91" s="551"/>
      <c r="B91" s="812" t="s">
        <v>473</v>
      </c>
      <c r="C91" s="813"/>
    </row>
    <row r="92" spans="1:3">
      <c r="A92" s="551"/>
      <c r="B92" s="812" t="s">
        <v>474</v>
      </c>
      <c r="C92" s="813"/>
    </row>
    <row r="93" spans="1:3" ht="24.75" customHeight="1">
      <c r="A93" s="551"/>
      <c r="B93" s="844" t="s">
        <v>515</v>
      </c>
      <c r="C93" s="845"/>
    </row>
    <row r="94" spans="1:3" ht="24" customHeight="1">
      <c r="A94" s="551"/>
      <c r="B94" s="844" t="s">
        <v>516</v>
      </c>
      <c r="C94" s="845"/>
    </row>
    <row r="95" spans="1:3" ht="13.5" customHeight="1">
      <c r="A95" s="551"/>
      <c r="B95" s="827" t="s">
        <v>475</v>
      </c>
      <c r="C95" s="828"/>
    </row>
    <row r="96" spans="1:3" ht="11.25" customHeight="1" thickBot="1">
      <c r="A96" s="846" t="s">
        <v>511</v>
      </c>
      <c r="B96" s="847"/>
      <c r="C96" s="848"/>
    </row>
    <row r="97" spans="1:3" ht="12.75" thickTop="1" thickBot="1">
      <c r="A97" s="855" t="s">
        <v>401</v>
      </c>
      <c r="B97" s="855"/>
      <c r="C97" s="855"/>
    </row>
    <row r="98" spans="1:3">
      <c r="A98" s="326">
        <v>2</v>
      </c>
      <c r="B98" s="479" t="s">
        <v>491</v>
      </c>
      <c r="C98" s="479" t="s">
        <v>512</v>
      </c>
    </row>
    <row r="99" spans="1:3">
      <c r="A99" s="228">
        <v>3</v>
      </c>
      <c r="B99" s="480" t="s">
        <v>492</v>
      </c>
      <c r="C99" s="481" t="s">
        <v>513</v>
      </c>
    </row>
    <row r="100" spans="1:3">
      <c r="A100" s="228">
        <v>4</v>
      </c>
      <c r="B100" s="480" t="s">
        <v>493</v>
      </c>
      <c r="C100" s="481" t="s">
        <v>517</v>
      </c>
    </row>
    <row r="101" spans="1:3" ht="11.25" customHeight="1">
      <c r="A101" s="228">
        <v>5</v>
      </c>
      <c r="B101" s="480" t="s">
        <v>494</v>
      </c>
      <c r="C101" s="481" t="s">
        <v>514</v>
      </c>
    </row>
    <row r="102" spans="1:3" ht="12" customHeight="1">
      <c r="A102" s="228">
        <v>6</v>
      </c>
      <c r="B102" s="480" t="s">
        <v>509</v>
      </c>
      <c r="C102" s="481" t="s">
        <v>495</v>
      </c>
    </row>
    <row r="103" spans="1:3" ht="12" customHeight="1">
      <c r="A103" s="228">
        <v>7</v>
      </c>
      <c r="B103" s="480" t="s">
        <v>496</v>
      </c>
      <c r="C103" s="481" t="s">
        <v>510</v>
      </c>
    </row>
    <row r="104" spans="1:3">
      <c r="A104" s="228">
        <v>8</v>
      </c>
      <c r="B104" s="480" t="s">
        <v>501</v>
      </c>
      <c r="C104" s="481" t="s">
        <v>521</v>
      </c>
    </row>
    <row r="105" spans="1:3" ht="11.25" customHeight="1">
      <c r="A105" s="841" t="s">
        <v>476</v>
      </c>
      <c r="B105" s="842"/>
      <c r="C105" s="843"/>
    </row>
    <row r="106" spans="1:3" ht="12" customHeight="1">
      <c r="A106" s="551"/>
      <c r="B106" s="812" t="s">
        <v>392</v>
      </c>
      <c r="C106" s="813"/>
    </row>
    <row r="107" spans="1:3">
      <c r="A107" s="841" t="s">
        <v>658</v>
      </c>
      <c r="B107" s="842"/>
      <c r="C107" s="843"/>
    </row>
    <row r="108" spans="1:3" ht="12" customHeight="1">
      <c r="A108" s="551"/>
      <c r="B108" s="812" t="s">
        <v>660</v>
      </c>
      <c r="C108" s="813"/>
    </row>
    <row r="109" spans="1:3">
      <c r="A109" s="551"/>
      <c r="B109" s="812" t="s">
        <v>661</v>
      </c>
      <c r="C109" s="813"/>
    </row>
    <row r="110" spans="1:3">
      <c r="A110" s="551"/>
      <c r="B110" s="812" t="s">
        <v>659</v>
      </c>
      <c r="C110" s="813"/>
    </row>
    <row r="111" spans="1:3">
      <c r="A111" s="849" t="s">
        <v>1007</v>
      </c>
      <c r="B111" s="849"/>
      <c r="C111" s="849"/>
    </row>
    <row r="112" spans="1:3">
      <c r="A112" s="850" t="s">
        <v>325</v>
      </c>
      <c r="B112" s="850"/>
      <c r="C112" s="850"/>
    </row>
    <row r="113" spans="1:3">
      <c r="A113" s="552">
        <v>1</v>
      </c>
      <c r="B113" s="851" t="s">
        <v>835</v>
      </c>
      <c r="C113" s="852"/>
    </row>
    <row r="114" spans="1:3">
      <c r="A114" s="552">
        <v>2</v>
      </c>
      <c r="B114" s="853" t="s">
        <v>836</v>
      </c>
      <c r="C114" s="854"/>
    </row>
    <row r="115" spans="1:3">
      <c r="A115" s="552">
        <v>3</v>
      </c>
      <c r="B115" s="851" t="s">
        <v>837</v>
      </c>
      <c r="C115" s="852"/>
    </row>
    <row r="116" spans="1:3">
      <c r="A116" s="552">
        <v>4</v>
      </c>
      <c r="B116" s="851" t="s">
        <v>838</v>
      </c>
      <c r="C116" s="852"/>
    </row>
    <row r="117" spans="1:3">
      <c r="A117" s="552">
        <v>5</v>
      </c>
      <c r="B117" s="851" t="s">
        <v>839</v>
      </c>
      <c r="C117" s="852"/>
    </row>
    <row r="118" spans="1:3" ht="55.5" customHeight="1">
      <c r="A118" s="552">
        <v>6</v>
      </c>
      <c r="B118" s="851" t="s">
        <v>947</v>
      </c>
      <c r="C118" s="852"/>
    </row>
    <row r="119" spans="1:3" ht="22.5">
      <c r="A119" s="552">
        <v>6.01</v>
      </c>
      <c r="B119" s="553" t="s">
        <v>694</v>
      </c>
      <c r="C119" s="594" t="s">
        <v>948</v>
      </c>
    </row>
    <row r="120" spans="1:3" ht="33.75">
      <c r="A120" s="552">
        <v>6.02</v>
      </c>
      <c r="B120" s="553" t="s">
        <v>695</v>
      </c>
      <c r="C120" s="604" t="s">
        <v>954</v>
      </c>
    </row>
    <row r="121" spans="1:3">
      <c r="A121" s="552">
        <v>6.03</v>
      </c>
      <c r="B121" s="558" t="s">
        <v>696</v>
      </c>
      <c r="C121" s="558" t="s">
        <v>840</v>
      </c>
    </row>
    <row r="122" spans="1:3">
      <c r="A122" s="552">
        <v>6.04</v>
      </c>
      <c r="B122" s="553" t="s">
        <v>697</v>
      </c>
      <c r="C122" s="554" t="s">
        <v>841</v>
      </c>
    </row>
    <row r="123" spans="1:3">
      <c r="A123" s="552">
        <v>6.05</v>
      </c>
      <c r="B123" s="553" t="s">
        <v>698</v>
      </c>
      <c r="C123" s="554" t="s">
        <v>842</v>
      </c>
    </row>
    <row r="124" spans="1:3" ht="22.5">
      <c r="A124" s="552">
        <v>6.06</v>
      </c>
      <c r="B124" s="553" t="s">
        <v>699</v>
      </c>
      <c r="C124" s="554" t="s">
        <v>843</v>
      </c>
    </row>
    <row r="125" spans="1:3">
      <c r="A125" s="552">
        <v>6.07</v>
      </c>
      <c r="B125" s="555" t="s">
        <v>700</v>
      </c>
      <c r="C125" s="554" t="s">
        <v>844</v>
      </c>
    </row>
    <row r="126" spans="1:3" ht="22.5">
      <c r="A126" s="552">
        <v>6.08</v>
      </c>
      <c r="B126" s="553" t="s">
        <v>701</v>
      </c>
      <c r="C126" s="554" t="s">
        <v>845</v>
      </c>
    </row>
    <row r="127" spans="1:3" ht="22.5">
      <c r="A127" s="552">
        <v>6.09</v>
      </c>
      <c r="B127" s="556" t="s">
        <v>702</v>
      </c>
      <c r="C127" s="554" t="s">
        <v>846</v>
      </c>
    </row>
    <row r="128" spans="1:3">
      <c r="A128" s="557">
        <v>6.1</v>
      </c>
      <c r="B128" s="556" t="s">
        <v>703</v>
      </c>
      <c r="C128" s="554" t="s">
        <v>847</v>
      </c>
    </row>
    <row r="129" spans="1:3">
      <c r="A129" s="552">
        <v>6.11</v>
      </c>
      <c r="B129" s="556" t="s">
        <v>704</v>
      </c>
      <c r="C129" s="554" t="s">
        <v>848</v>
      </c>
    </row>
    <row r="130" spans="1:3">
      <c r="A130" s="552">
        <v>6.12</v>
      </c>
      <c r="B130" s="556" t="s">
        <v>705</v>
      </c>
      <c r="C130" s="554" t="s">
        <v>849</v>
      </c>
    </row>
    <row r="131" spans="1:3">
      <c r="A131" s="552">
        <v>6.13</v>
      </c>
      <c r="B131" s="556" t="s">
        <v>706</v>
      </c>
      <c r="C131" s="558" t="s">
        <v>850</v>
      </c>
    </row>
    <row r="132" spans="1:3">
      <c r="A132" s="552">
        <v>6.14</v>
      </c>
      <c r="B132" s="556" t="s">
        <v>707</v>
      </c>
      <c r="C132" s="558" t="s">
        <v>851</v>
      </c>
    </row>
    <row r="133" spans="1:3">
      <c r="A133" s="552">
        <v>6.15</v>
      </c>
      <c r="B133" s="556" t="s">
        <v>708</v>
      </c>
      <c r="C133" s="558" t="s">
        <v>852</v>
      </c>
    </row>
    <row r="134" spans="1:3" ht="22.5">
      <c r="A134" s="552">
        <v>6.16</v>
      </c>
      <c r="B134" s="556" t="s">
        <v>709</v>
      </c>
      <c r="C134" s="558" t="s">
        <v>853</v>
      </c>
    </row>
    <row r="135" spans="1:3">
      <c r="A135" s="552">
        <v>6.17</v>
      </c>
      <c r="B135" s="558" t="s">
        <v>710</v>
      </c>
      <c r="C135" s="558" t="s">
        <v>854</v>
      </c>
    </row>
    <row r="136" spans="1:3" ht="22.5">
      <c r="A136" s="552">
        <v>6.18</v>
      </c>
      <c r="B136" s="556" t="s">
        <v>711</v>
      </c>
      <c r="C136" s="558" t="s">
        <v>855</v>
      </c>
    </row>
    <row r="137" spans="1:3">
      <c r="A137" s="552">
        <v>6.19</v>
      </c>
      <c r="B137" s="556" t="s">
        <v>712</v>
      </c>
      <c r="C137" s="558" t="s">
        <v>856</v>
      </c>
    </row>
    <row r="138" spans="1:3">
      <c r="A138" s="557">
        <v>6.2</v>
      </c>
      <c r="B138" s="556" t="s">
        <v>713</v>
      </c>
      <c r="C138" s="558" t="s">
        <v>857</v>
      </c>
    </row>
    <row r="139" spans="1:3">
      <c r="A139" s="552">
        <v>6.21</v>
      </c>
      <c r="B139" s="556" t="s">
        <v>714</v>
      </c>
      <c r="C139" s="558" t="s">
        <v>858</v>
      </c>
    </row>
    <row r="140" spans="1:3">
      <c r="A140" s="552">
        <v>6.22</v>
      </c>
      <c r="B140" s="556" t="s">
        <v>715</v>
      </c>
      <c r="C140" s="558" t="s">
        <v>859</v>
      </c>
    </row>
    <row r="141" spans="1:3" ht="22.5">
      <c r="A141" s="552">
        <v>6.23</v>
      </c>
      <c r="B141" s="556" t="s">
        <v>716</v>
      </c>
      <c r="C141" s="558" t="s">
        <v>860</v>
      </c>
    </row>
    <row r="142" spans="1:3" ht="22.5">
      <c r="A142" s="552">
        <v>6.24</v>
      </c>
      <c r="B142" s="553" t="s">
        <v>717</v>
      </c>
      <c r="C142" s="558" t="s">
        <v>861</v>
      </c>
    </row>
    <row r="143" spans="1:3">
      <c r="A143" s="552">
        <v>6.2500000000000098</v>
      </c>
      <c r="B143" s="553" t="s">
        <v>718</v>
      </c>
      <c r="C143" s="558" t="s">
        <v>862</v>
      </c>
    </row>
    <row r="144" spans="1:3" ht="22.5">
      <c r="A144" s="552">
        <v>6.2600000000000202</v>
      </c>
      <c r="B144" s="553" t="s">
        <v>863</v>
      </c>
      <c r="C144" s="597" t="s">
        <v>864</v>
      </c>
    </row>
    <row r="145" spans="1:3" ht="22.5">
      <c r="A145" s="552">
        <v>6.2700000000000298</v>
      </c>
      <c r="B145" s="553" t="s">
        <v>165</v>
      </c>
      <c r="C145" s="597" t="s">
        <v>950</v>
      </c>
    </row>
    <row r="146" spans="1:3">
      <c r="A146" s="552"/>
      <c r="B146" s="858" t="s">
        <v>865</v>
      </c>
      <c r="C146" s="859"/>
    </row>
    <row r="147" spans="1:3" s="560" customFormat="1">
      <c r="A147" s="559">
        <v>7.1</v>
      </c>
      <c r="B147" s="553" t="s">
        <v>866</v>
      </c>
      <c r="C147" s="862" t="s">
        <v>867</v>
      </c>
    </row>
    <row r="148" spans="1:3" s="560" customFormat="1">
      <c r="A148" s="559">
        <v>7.2</v>
      </c>
      <c r="B148" s="553" t="s">
        <v>868</v>
      </c>
      <c r="C148" s="863"/>
    </row>
    <row r="149" spans="1:3" s="560" customFormat="1">
      <c r="A149" s="559">
        <v>7.3</v>
      </c>
      <c r="B149" s="553" t="s">
        <v>869</v>
      </c>
      <c r="C149" s="863"/>
    </row>
    <row r="150" spans="1:3" s="560" customFormat="1">
      <c r="A150" s="559">
        <v>7.4</v>
      </c>
      <c r="B150" s="553" t="s">
        <v>870</v>
      </c>
      <c r="C150" s="863"/>
    </row>
    <row r="151" spans="1:3" s="560" customFormat="1">
      <c r="A151" s="559">
        <v>7.5</v>
      </c>
      <c r="B151" s="553" t="s">
        <v>871</v>
      </c>
      <c r="C151" s="863"/>
    </row>
    <row r="152" spans="1:3" s="560" customFormat="1">
      <c r="A152" s="559">
        <v>7.6</v>
      </c>
      <c r="B152" s="553" t="s">
        <v>943</v>
      </c>
      <c r="C152" s="864"/>
    </row>
    <row r="153" spans="1:3" s="560" customFormat="1" ht="22.5">
      <c r="A153" s="559">
        <v>7.7</v>
      </c>
      <c r="B153" s="553" t="s">
        <v>872</v>
      </c>
      <c r="C153" s="561" t="s">
        <v>873</v>
      </c>
    </row>
    <row r="154" spans="1:3" s="560" customFormat="1" ht="22.5">
      <c r="A154" s="559">
        <v>7.8</v>
      </c>
      <c r="B154" s="553" t="s">
        <v>874</v>
      </c>
      <c r="C154" s="561" t="s">
        <v>875</v>
      </c>
    </row>
    <row r="155" spans="1:3">
      <c r="A155" s="551"/>
      <c r="B155" s="858" t="s">
        <v>876</v>
      </c>
      <c r="C155" s="859"/>
    </row>
    <row r="156" spans="1:3">
      <c r="A156" s="559">
        <v>1</v>
      </c>
      <c r="B156" s="856" t="s">
        <v>955</v>
      </c>
      <c r="C156" s="857"/>
    </row>
    <row r="157" spans="1:3" ht="25.15" customHeight="1">
      <c r="A157" s="559">
        <v>2</v>
      </c>
      <c r="B157" s="856" t="s">
        <v>951</v>
      </c>
      <c r="C157" s="857"/>
    </row>
    <row r="158" spans="1:3">
      <c r="A158" s="559">
        <v>3</v>
      </c>
      <c r="B158" s="856" t="s">
        <v>942</v>
      </c>
      <c r="C158" s="857"/>
    </row>
    <row r="159" spans="1:3">
      <c r="A159" s="551"/>
      <c r="B159" s="858" t="s">
        <v>877</v>
      </c>
      <c r="C159" s="859"/>
    </row>
    <row r="160" spans="1:3" ht="39" customHeight="1">
      <c r="A160" s="559">
        <v>1</v>
      </c>
      <c r="B160" s="860" t="s">
        <v>956</v>
      </c>
      <c r="C160" s="861"/>
    </row>
    <row r="161" spans="1:3" ht="22.5">
      <c r="A161" s="559">
        <v>3</v>
      </c>
      <c r="B161" s="553" t="s">
        <v>682</v>
      </c>
      <c r="C161" s="561" t="s">
        <v>878</v>
      </c>
    </row>
    <row r="162" spans="1:3" ht="22.5">
      <c r="A162" s="559">
        <v>4</v>
      </c>
      <c r="B162" s="553" t="s">
        <v>683</v>
      </c>
      <c r="C162" s="561" t="s">
        <v>879</v>
      </c>
    </row>
    <row r="163" spans="1:3" ht="33.75">
      <c r="A163" s="559">
        <v>5</v>
      </c>
      <c r="B163" s="553" t="s">
        <v>684</v>
      </c>
      <c r="C163" s="561" t="s">
        <v>880</v>
      </c>
    </row>
    <row r="164" spans="1:3">
      <c r="A164" s="559">
        <v>6</v>
      </c>
      <c r="B164" s="553" t="s">
        <v>685</v>
      </c>
      <c r="C164" s="553" t="s">
        <v>881</v>
      </c>
    </row>
    <row r="165" spans="1:3">
      <c r="A165" s="551"/>
      <c r="B165" s="858" t="s">
        <v>882</v>
      </c>
      <c r="C165" s="859"/>
    </row>
    <row r="166" spans="1:3" ht="45">
      <c r="A166" s="559"/>
      <c r="B166" s="553" t="s">
        <v>883</v>
      </c>
      <c r="C166" s="562" t="s">
        <v>1008</v>
      </c>
    </row>
    <row r="167" spans="1:3">
      <c r="A167" s="559"/>
      <c r="B167" s="553" t="s">
        <v>684</v>
      </c>
      <c r="C167" s="561" t="s">
        <v>884</v>
      </c>
    </row>
    <row r="168" spans="1:3">
      <c r="A168" s="551"/>
      <c r="B168" s="858" t="s">
        <v>885</v>
      </c>
      <c r="C168" s="859"/>
    </row>
    <row r="169" spans="1:3" ht="26.65" customHeight="1">
      <c r="A169" s="551"/>
      <c r="B169" s="812" t="s">
        <v>1009</v>
      </c>
      <c r="C169" s="813"/>
    </row>
    <row r="170" spans="1:3">
      <c r="A170" s="551" t="s">
        <v>886</v>
      </c>
      <c r="B170" s="563" t="s">
        <v>742</v>
      </c>
      <c r="C170" s="564" t="s">
        <v>887</v>
      </c>
    </row>
    <row r="171" spans="1:3">
      <c r="A171" s="551" t="s">
        <v>536</v>
      </c>
      <c r="B171" s="565" t="s">
        <v>743</v>
      </c>
      <c r="C171" s="561" t="s">
        <v>888</v>
      </c>
    </row>
    <row r="172" spans="1:3" ht="22.5">
      <c r="A172" s="551" t="s">
        <v>543</v>
      </c>
      <c r="B172" s="564" t="s">
        <v>744</v>
      </c>
      <c r="C172" s="561" t="s">
        <v>889</v>
      </c>
    </row>
    <row r="173" spans="1:3">
      <c r="A173" s="551" t="s">
        <v>890</v>
      </c>
      <c r="B173" s="565" t="s">
        <v>745</v>
      </c>
      <c r="C173" s="565" t="s">
        <v>891</v>
      </c>
    </row>
    <row r="174" spans="1:3" ht="22.5">
      <c r="A174" s="551" t="s">
        <v>892</v>
      </c>
      <c r="B174" s="566" t="s">
        <v>746</v>
      </c>
      <c r="C174" s="566" t="s">
        <v>893</v>
      </c>
    </row>
    <row r="175" spans="1:3" ht="22.5">
      <c r="A175" s="551" t="s">
        <v>544</v>
      </c>
      <c r="B175" s="566" t="s">
        <v>747</v>
      </c>
      <c r="C175" s="566" t="s">
        <v>894</v>
      </c>
    </row>
    <row r="176" spans="1:3" ht="22.5">
      <c r="A176" s="551" t="s">
        <v>895</v>
      </c>
      <c r="B176" s="566" t="s">
        <v>748</v>
      </c>
      <c r="C176" s="566" t="s">
        <v>896</v>
      </c>
    </row>
    <row r="177" spans="1:3" ht="22.5">
      <c r="A177" s="551" t="s">
        <v>897</v>
      </c>
      <c r="B177" s="566" t="s">
        <v>749</v>
      </c>
      <c r="C177" s="566" t="s">
        <v>899</v>
      </c>
    </row>
    <row r="178" spans="1:3" ht="22.5">
      <c r="A178" s="551" t="s">
        <v>898</v>
      </c>
      <c r="B178" s="566" t="s">
        <v>750</v>
      </c>
      <c r="C178" s="566" t="s">
        <v>901</v>
      </c>
    </row>
    <row r="179" spans="1:3" ht="22.5">
      <c r="A179" s="551" t="s">
        <v>900</v>
      </c>
      <c r="B179" s="566" t="s">
        <v>751</v>
      </c>
      <c r="C179" s="567" t="s">
        <v>903</v>
      </c>
    </row>
    <row r="180" spans="1:3" ht="22.5">
      <c r="A180" s="551" t="s">
        <v>902</v>
      </c>
      <c r="B180" s="584" t="s">
        <v>752</v>
      </c>
      <c r="C180" s="567" t="s">
        <v>905</v>
      </c>
    </row>
    <row r="181" spans="1:3" ht="22.5">
      <c r="A181" s="551" t="s">
        <v>904</v>
      </c>
      <c r="B181" s="566" t="s">
        <v>753</v>
      </c>
      <c r="C181" s="568" t="s">
        <v>907</v>
      </c>
    </row>
    <row r="182" spans="1:3">
      <c r="A182" s="593" t="s">
        <v>906</v>
      </c>
      <c r="B182" s="569" t="s">
        <v>754</v>
      </c>
      <c r="C182" s="564" t="s">
        <v>908</v>
      </c>
    </row>
    <row r="183" spans="1:3" ht="22.5">
      <c r="A183" s="551"/>
      <c r="B183" s="570" t="s">
        <v>909</v>
      </c>
      <c r="C183" s="554" t="s">
        <v>910</v>
      </c>
    </row>
    <row r="184" spans="1:3" ht="22.5">
      <c r="A184" s="551"/>
      <c r="B184" s="570" t="s">
        <v>911</v>
      </c>
      <c r="C184" s="554" t="s">
        <v>912</v>
      </c>
    </row>
    <row r="185" spans="1:3" ht="22.5">
      <c r="A185" s="551"/>
      <c r="B185" s="570" t="s">
        <v>913</v>
      </c>
      <c r="C185" s="554" t="s">
        <v>914</v>
      </c>
    </row>
    <row r="186" spans="1:3">
      <c r="A186" s="551"/>
      <c r="B186" s="858" t="s">
        <v>915</v>
      </c>
      <c r="C186" s="859"/>
    </row>
    <row r="187" spans="1:3" ht="49.9" customHeight="1">
      <c r="A187" s="551"/>
      <c r="B187" s="856" t="s">
        <v>957</v>
      </c>
      <c r="C187" s="857"/>
    </row>
    <row r="188" spans="1:3">
      <c r="A188" s="559">
        <v>1</v>
      </c>
      <c r="B188" s="558" t="s">
        <v>774</v>
      </c>
      <c r="C188" s="558" t="s">
        <v>774</v>
      </c>
    </row>
    <row r="189" spans="1:3" ht="33.75">
      <c r="A189" s="559">
        <v>2</v>
      </c>
      <c r="B189" s="558" t="s">
        <v>916</v>
      </c>
      <c r="C189" s="558" t="s">
        <v>917</v>
      </c>
    </row>
    <row r="190" spans="1:3">
      <c r="A190" s="559">
        <v>3</v>
      </c>
      <c r="B190" s="558" t="s">
        <v>776</v>
      </c>
      <c r="C190" s="558" t="s">
        <v>918</v>
      </c>
    </row>
    <row r="191" spans="1:3" ht="22.5">
      <c r="A191" s="559">
        <v>4</v>
      </c>
      <c r="B191" s="558" t="s">
        <v>777</v>
      </c>
      <c r="C191" s="558" t="s">
        <v>919</v>
      </c>
    </row>
    <row r="192" spans="1:3" ht="22.5">
      <c r="A192" s="559">
        <v>5</v>
      </c>
      <c r="B192" s="558" t="s">
        <v>778</v>
      </c>
      <c r="C192" s="558" t="s">
        <v>958</v>
      </c>
    </row>
    <row r="193" spans="1:4" ht="45">
      <c r="A193" s="559">
        <v>6</v>
      </c>
      <c r="B193" s="558" t="s">
        <v>779</v>
      </c>
      <c r="C193" s="558" t="s">
        <v>920</v>
      </c>
    </row>
    <row r="194" spans="1:4">
      <c r="A194" s="551"/>
      <c r="B194" s="858" t="s">
        <v>921</v>
      </c>
      <c r="C194" s="859"/>
    </row>
    <row r="195" spans="1:4" ht="25.9" customHeight="1">
      <c r="A195" s="551"/>
      <c r="B195" s="868" t="s">
        <v>944</v>
      </c>
      <c r="C195" s="870"/>
    </row>
    <row r="196" spans="1:4" ht="22.5">
      <c r="A196" s="551">
        <v>1.1000000000000001</v>
      </c>
      <c r="B196" s="571" t="s">
        <v>789</v>
      </c>
      <c r="C196" s="585" t="s">
        <v>922</v>
      </c>
      <c r="D196" s="586"/>
    </row>
    <row r="197" spans="1:4" ht="12.75">
      <c r="A197" s="551" t="s">
        <v>251</v>
      </c>
      <c r="B197" s="572" t="s">
        <v>790</v>
      </c>
      <c r="C197" s="585" t="s">
        <v>923</v>
      </c>
      <c r="D197" s="587"/>
    </row>
    <row r="198" spans="1:4" ht="12.75">
      <c r="A198" s="551" t="s">
        <v>791</v>
      </c>
      <c r="B198" s="573" t="s">
        <v>792</v>
      </c>
      <c r="C198" s="821" t="s">
        <v>945</v>
      </c>
      <c r="D198" s="588"/>
    </row>
    <row r="199" spans="1:4" ht="12.75">
      <c r="A199" s="551" t="s">
        <v>793</v>
      </c>
      <c r="B199" s="573" t="s">
        <v>794</v>
      </c>
      <c r="C199" s="821"/>
      <c r="D199" s="588"/>
    </row>
    <row r="200" spans="1:4" ht="12.75">
      <c r="A200" s="551" t="s">
        <v>795</v>
      </c>
      <c r="B200" s="573" t="s">
        <v>796</v>
      </c>
      <c r="C200" s="821"/>
      <c r="D200" s="588"/>
    </row>
    <row r="201" spans="1:4" ht="12.75">
      <c r="A201" s="551" t="s">
        <v>797</v>
      </c>
      <c r="B201" s="573" t="s">
        <v>798</v>
      </c>
      <c r="C201" s="821"/>
      <c r="D201" s="588"/>
    </row>
    <row r="202" spans="1:4" ht="22.5">
      <c r="A202" s="551">
        <v>1.2</v>
      </c>
      <c r="B202" s="574" t="s">
        <v>799</v>
      </c>
      <c r="C202" s="575" t="s">
        <v>924</v>
      </c>
      <c r="D202" s="589"/>
    </row>
    <row r="203" spans="1:4" ht="22.5">
      <c r="A203" s="551" t="s">
        <v>801</v>
      </c>
      <c r="B203" s="576" t="s">
        <v>802</v>
      </c>
      <c r="C203" s="577" t="s">
        <v>925</v>
      </c>
      <c r="D203" s="590"/>
    </row>
    <row r="204" spans="1:4" ht="23.25">
      <c r="A204" s="551" t="s">
        <v>803</v>
      </c>
      <c r="B204" s="578" t="s">
        <v>804</v>
      </c>
      <c r="C204" s="577" t="s">
        <v>926</v>
      </c>
      <c r="D204" s="591"/>
    </row>
    <row r="205" spans="1:4" ht="12.75">
      <c r="A205" s="551" t="s">
        <v>805</v>
      </c>
      <c r="B205" s="579" t="s">
        <v>806</v>
      </c>
      <c r="C205" s="575" t="s">
        <v>927</v>
      </c>
      <c r="D205" s="590"/>
    </row>
    <row r="206" spans="1:4" ht="18" customHeight="1">
      <c r="A206" s="551" t="s">
        <v>807</v>
      </c>
      <c r="B206" s="582" t="s">
        <v>808</v>
      </c>
      <c r="C206" s="575" t="s">
        <v>928</v>
      </c>
      <c r="D206" s="591"/>
    </row>
    <row r="207" spans="1:4" ht="22.5">
      <c r="A207" s="551">
        <v>1.4</v>
      </c>
      <c r="B207" s="576" t="s">
        <v>940</v>
      </c>
      <c r="C207" s="580" t="s">
        <v>929</v>
      </c>
      <c r="D207" s="592"/>
    </row>
    <row r="208" spans="1:4" ht="12.75">
      <c r="A208" s="551">
        <v>1.5</v>
      </c>
      <c r="B208" s="576" t="s">
        <v>941</v>
      </c>
      <c r="C208" s="580" t="s">
        <v>929</v>
      </c>
      <c r="D208" s="592"/>
    </row>
    <row r="209" spans="1:3">
      <c r="A209" s="551"/>
      <c r="B209" s="849" t="s">
        <v>930</v>
      </c>
      <c r="C209" s="849"/>
    </row>
    <row r="210" spans="1:3" ht="24.4" customHeight="1">
      <c r="A210" s="551"/>
      <c r="B210" s="868" t="s">
        <v>931</v>
      </c>
      <c r="C210" s="868"/>
    </row>
    <row r="211" spans="1:3" ht="22.5">
      <c r="A211" s="559"/>
      <c r="B211" s="553" t="s">
        <v>682</v>
      </c>
      <c r="C211" s="561" t="s">
        <v>878</v>
      </c>
    </row>
    <row r="212" spans="1:3" ht="22.5">
      <c r="A212" s="559"/>
      <c r="B212" s="553" t="s">
        <v>683</v>
      </c>
      <c r="C212" s="561" t="s">
        <v>879</v>
      </c>
    </row>
    <row r="213" spans="1:3" ht="22.5">
      <c r="A213" s="551"/>
      <c r="B213" s="553" t="s">
        <v>684</v>
      </c>
      <c r="C213" s="561" t="s">
        <v>932</v>
      </c>
    </row>
    <row r="214" spans="1:3">
      <c r="A214" s="551"/>
      <c r="B214" s="849" t="s">
        <v>933</v>
      </c>
      <c r="C214" s="849"/>
    </row>
    <row r="215" spans="1:3" ht="39.4" customHeight="1">
      <c r="A215" s="559"/>
      <c r="B215" s="869" t="s">
        <v>946</v>
      </c>
      <c r="C215" s="869"/>
    </row>
    <row r="216" spans="1:3">
      <c r="B216" s="849" t="s">
        <v>987</v>
      </c>
      <c r="C216" s="849"/>
    </row>
    <row r="217" spans="1:3" ht="25.5">
      <c r="A217" s="610">
        <v>1</v>
      </c>
      <c r="B217" s="606" t="s">
        <v>963</v>
      </c>
      <c r="C217" s="607" t="s">
        <v>975</v>
      </c>
    </row>
    <row r="218" spans="1:3" ht="12.75">
      <c r="A218" s="610">
        <v>2</v>
      </c>
      <c r="B218" s="606" t="s">
        <v>964</v>
      </c>
      <c r="C218" s="607" t="s">
        <v>976</v>
      </c>
    </row>
    <row r="219" spans="1:3" ht="25.5">
      <c r="A219" s="610">
        <v>3</v>
      </c>
      <c r="B219" s="606" t="s">
        <v>965</v>
      </c>
      <c r="C219" s="606" t="s">
        <v>977</v>
      </c>
    </row>
    <row r="220" spans="1:3" ht="12.75">
      <c r="A220" s="610">
        <v>4</v>
      </c>
      <c r="B220" s="606" t="s">
        <v>966</v>
      </c>
      <c r="C220" s="606" t="s">
        <v>978</v>
      </c>
    </row>
    <row r="221" spans="1:3" ht="25.5">
      <c r="A221" s="610">
        <v>5</v>
      </c>
      <c r="B221" s="606" t="s">
        <v>967</v>
      </c>
      <c r="C221" s="606" t="s">
        <v>979</v>
      </c>
    </row>
    <row r="222" spans="1:3" ht="12.75">
      <c r="A222" s="610">
        <v>6</v>
      </c>
      <c r="B222" s="606" t="s">
        <v>968</v>
      </c>
      <c r="C222" s="606" t="s">
        <v>980</v>
      </c>
    </row>
    <row r="223" spans="1:3" ht="25.5">
      <c r="A223" s="610">
        <v>7</v>
      </c>
      <c r="B223" s="606" t="s">
        <v>969</v>
      </c>
      <c r="C223" s="606" t="s">
        <v>981</v>
      </c>
    </row>
    <row r="224" spans="1:3" ht="12.75">
      <c r="A224" s="610">
        <v>7.1</v>
      </c>
      <c r="B224" s="608" t="s">
        <v>970</v>
      </c>
      <c r="C224" s="606" t="s">
        <v>982</v>
      </c>
    </row>
    <row r="225" spans="1:3" ht="25.5">
      <c r="A225" s="610">
        <v>7.2</v>
      </c>
      <c r="B225" s="608" t="s">
        <v>971</v>
      </c>
      <c r="C225" s="606" t="s">
        <v>983</v>
      </c>
    </row>
    <row r="226" spans="1:3" ht="12.75">
      <c r="A226" s="610">
        <v>7.3</v>
      </c>
      <c r="B226" s="609" t="s">
        <v>972</v>
      </c>
      <c r="C226" s="606" t="s">
        <v>984</v>
      </c>
    </row>
    <row r="227" spans="1:3" ht="12.75">
      <c r="A227" s="610">
        <v>8</v>
      </c>
      <c r="B227" s="606" t="s">
        <v>973</v>
      </c>
      <c r="C227" s="607" t="s">
        <v>985</v>
      </c>
    </row>
    <row r="228" spans="1:3" ht="12.75">
      <c r="A228" s="610">
        <v>9</v>
      </c>
      <c r="B228" s="606" t="s">
        <v>974</v>
      </c>
      <c r="C228" s="607" t="s">
        <v>986</v>
      </c>
    </row>
    <row r="229" spans="1:3" ht="25.5">
      <c r="A229" s="610">
        <v>10.1</v>
      </c>
      <c r="B229" s="621" t="s">
        <v>1004</v>
      </c>
      <c r="C229" s="607" t="s">
        <v>1005</v>
      </c>
    </row>
    <row r="230" spans="1:3" ht="12.75">
      <c r="A230" s="865"/>
      <c r="B230" s="618" t="s">
        <v>784</v>
      </c>
      <c r="C230" s="607" t="s">
        <v>1002</v>
      </c>
    </row>
    <row r="231" spans="1:3" ht="25.5">
      <c r="A231" s="866"/>
      <c r="B231" s="618" t="s">
        <v>1000</v>
      </c>
      <c r="C231" s="607" t="s">
        <v>1001</v>
      </c>
    </row>
    <row r="232" spans="1:3" ht="12.75">
      <c r="A232" s="866"/>
      <c r="B232" s="618" t="s">
        <v>988</v>
      </c>
      <c r="C232" s="607" t="s">
        <v>990</v>
      </c>
    </row>
    <row r="233" spans="1:3" ht="24">
      <c r="A233" s="866"/>
      <c r="B233" s="618" t="s">
        <v>995</v>
      </c>
      <c r="C233" s="619" t="s">
        <v>996</v>
      </c>
    </row>
    <row r="234" spans="1:3" ht="40.5" customHeight="1">
      <c r="A234" s="866"/>
      <c r="B234" s="618" t="s">
        <v>994</v>
      </c>
      <c r="C234" s="607" t="s">
        <v>997</v>
      </c>
    </row>
    <row r="235" spans="1:3" ht="24" customHeight="1">
      <c r="A235" s="866"/>
      <c r="B235" s="618" t="s">
        <v>999</v>
      </c>
      <c r="C235" s="607" t="s">
        <v>1003</v>
      </c>
    </row>
    <row r="236" spans="1:3" ht="25.5">
      <c r="A236" s="867"/>
      <c r="B236" s="618" t="s">
        <v>989</v>
      </c>
      <c r="C236" s="607" t="s">
        <v>991</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9" activePane="bottomRight" state="frozen"/>
      <selection pane="topRight" activeCell="B1" sqref="B1"/>
      <selection pane="bottomLeft" activeCell="A6" sqref="A6"/>
      <selection pane="bottomRight" activeCell="C8" sqref="C8:H67"/>
    </sheetView>
  </sheetViews>
  <sheetFormatPr defaultColWidth="9.28515625" defaultRowHeight="15"/>
  <cols>
    <col min="1" max="1" width="9.5703125" style="2" bestFit="1" customWidth="1"/>
    <col min="2" max="2" width="89.28515625" style="2" customWidth="1"/>
    <col min="3" max="8" width="12.7109375" style="2" customWidth="1"/>
    <col min="9" max="9" width="8.7109375" customWidth="1"/>
    <col min="10" max="16384" width="9.28515625" style="13"/>
  </cols>
  <sheetData>
    <row r="1" spans="1:8" ht="15.75">
      <c r="A1" s="18" t="s">
        <v>188</v>
      </c>
      <c r="B1" s="17" t="str">
        <f>Info!C2</f>
        <v>სს "ხალიკ ბანკი საქართველო"</v>
      </c>
      <c r="C1" s="17"/>
    </row>
    <row r="2" spans="1:8" ht="15.75">
      <c r="A2" s="18" t="s">
        <v>189</v>
      </c>
      <c r="B2" s="442">
        <f>'1. key ratios'!B2</f>
        <v>44834</v>
      </c>
      <c r="C2" s="30"/>
      <c r="D2" s="19"/>
      <c r="E2" s="19"/>
      <c r="F2" s="19"/>
      <c r="G2" s="19"/>
      <c r="H2" s="19"/>
    </row>
    <row r="3" spans="1:8" ht="15.75">
      <c r="A3" s="18"/>
      <c r="B3" s="17"/>
      <c r="C3" s="30"/>
      <c r="D3" s="19"/>
      <c r="E3" s="19"/>
      <c r="F3" s="19"/>
      <c r="G3" s="19"/>
      <c r="H3" s="19"/>
    </row>
    <row r="4" spans="1:8" ht="16.5" thickBot="1">
      <c r="A4" s="48" t="s">
        <v>406</v>
      </c>
      <c r="B4" s="31" t="s">
        <v>222</v>
      </c>
      <c r="C4" s="34"/>
      <c r="D4" s="34"/>
      <c r="E4" s="34"/>
      <c r="F4" s="48"/>
      <c r="G4" s="48"/>
      <c r="H4" s="49" t="s">
        <v>93</v>
      </c>
    </row>
    <row r="5" spans="1:8" ht="15.75">
      <c r="A5" s="124"/>
      <c r="B5" s="125"/>
      <c r="C5" s="704" t="s">
        <v>194</v>
      </c>
      <c r="D5" s="705"/>
      <c r="E5" s="706"/>
      <c r="F5" s="704" t="s">
        <v>195</v>
      </c>
      <c r="G5" s="705"/>
      <c r="H5" s="707"/>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ht="15.75">
      <c r="A8" s="128">
        <v>1</v>
      </c>
      <c r="B8" s="55" t="s">
        <v>97</v>
      </c>
      <c r="C8" s="246">
        <v>3943721</v>
      </c>
      <c r="D8" s="246">
        <v>-229035</v>
      </c>
      <c r="E8" s="240">
        <f>C8+D8</f>
        <v>3714686</v>
      </c>
      <c r="F8" s="246">
        <v>1990341</v>
      </c>
      <c r="G8" s="246">
        <v>-261602</v>
      </c>
      <c r="H8" s="247">
        <f>F8+G8</f>
        <v>1728739</v>
      </c>
    </row>
    <row r="9" spans="1:8" ht="15.75">
      <c r="A9" s="128">
        <v>2</v>
      </c>
      <c r="B9" s="55" t="s">
        <v>98</v>
      </c>
      <c r="C9" s="248">
        <f>SUM(C10:C18)</f>
        <v>19286081.360000007</v>
      </c>
      <c r="D9" s="248">
        <f>SUM(D10:D18)</f>
        <v>22160821.639999997</v>
      </c>
      <c r="E9" s="240">
        <f t="shared" ref="E9:E67" si="0">C9+D9</f>
        <v>41446903</v>
      </c>
      <c r="F9" s="248">
        <f>SUM(F10:F18)</f>
        <v>13719778.110000003</v>
      </c>
      <c r="G9" s="248">
        <f>SUM(G10:G18)</f>
        <v>19762638.889999997</v>
      </c>
      <c r="H9" s="247">
        <f t="shared" ref="H9:H67" si="1">F9+G9</f>
        <v>33482417</v>
      </c>
    </row>
    <row r="10" spans="1:8" ht="15.75">
      <c r="A10" s="128">
        <v>2.1</v>
      </c>
      <c r="B10" s="56" t="s">
        <v>99</v>
      </c>
      <c r="C10" s="246">
        <v>0</v>
      </c>
      <c r="D10" s="246">
        <v>0</v>
      </c>
      <c r="E10" s="240">
        <f t="shared" si="0"/>
        <v>0</v>
      </c>
      <c r="F10" s="246">
        <v>0</v>
      </c>
      <c r="G10" s="246">
        <v>0</v>
      </c>
      <c r="H10" s="247">
        <f t="shared" si="1"/>
        <v>0</v>
      </c>
    </row>
    <row r="11" spans="1:8" ht="15.75">
      <c r="A11" s="128">
        <v>2.2000000000000002</v>
      </c>
      <c r="B11" s="56" t="s">
        <v>100</v>
      </c>
      <c r="C11" s="246" vm="16">
        <v>8173635.7799999965</v>
      </c>
      <c r="D11" s="246" vm="2">
        <v>10614026.83</v>
      </c>
      <c r="E11" s="240">
        <f t="shared" si="0"/>
        <v>18787662.609999996</v>
      </c>
      <c r="F11" s="246">
        <v>4966387.7499999944</v>
      </c>
      <c r="G11" s="246" vm="20">
        <v>10065180.319999997</v>
      </c>
      <c r="H11" s="247">
        <f t="shared" si="1"/>
        <v>15031568.069999991</v>
      </c>
    </row>
    <row r="12" spans="1:8" ht="15.75">
      <c r="A12" s="128">
        <v>2.2999999999999998</v>
      </c>
      <c r="B12" s="56" t="s">
        <v>101</v>
      </c>
      <c r="C12" s="246">
        <v>0</v>
      </c>
      <c r="D12" s="246" vm="2">
        <v>241467.06</v>
      </c>
      <c r="E12" s="240">
        <f t="shared" si="0"/>
        <v>241467.06</v>
      </c>
      <c r="F12" s="246">
        <v>0</v>
      </c>
      <c r="G12" s="246" vm="2">
        <v>294578.94999999995</v>
      </c>
      <c r="H12" s="247">
        <f t="shared" si="1"/>
        <v>294578.94999999995</v>
      </c>
    </row>
    <row r="13" spans="1:8" ht="15.75">
      <c r="A13" s="128">
        <v>2.4</v>
      </c>
      <c r="B13" s="56" t="s">
        <v>102</v>
      </c>
      <c r="C13" s="246" vm="12">
        <v>322326.02999999991</v>
      </c>
      <c r="D13" s="246" vm="18">
        <v>442494.36</v>
      </c>
      <c r="E13" s="240">
        <f t="shared" si="0"/>
        <v>764820.3899999999</v>
      </c>
      <c r="F13" s="246" vm="14">
        <v>146697.12</v>
      </c>
      <c r="G13" s="246" vm="20">
        <v>607962.4</v>
      </c>
      <c r="H13" s="247">
        <f t="shared" si="1"/>
        <v>754659.52</v>
      </c>
    </row>
    <row r="14" spans="1:8" ht="15.75">
      <c r="A14" s="128">
        <v>2.5</v>
      </c>
      <c r="B14" s="56" t="s">
        <v>103</v>
      </c>
      <c r="C14" s="246" vm="2">
        <v>190046.22</v>
      </c>
      <c r="D14" s="246" vm="15">
        <v>3557711.72</v>
      </c>
      <c r="E14" s="240">
        <f t="shared" si="0"/>
        <v>3747757.9400000004</v>
      </c>
      <c r="F14" s="246" vm="13">
        <v>392220.19</v>
      </c>
      <c r="G14" s="246" vm="17">
        <v>2870142.4499999988</v>
      </c>
      <c r="H14" s="247">
        <f t="shared" si="1"/>
        <v>3262362.6399999987</v>
      </c>
    </row>
    <row r="15" spans="1:8" ht="15.75">
      <c r="A15" s="128">
        <v>2.6</v>
      </c>
      <c r="B15" s="56" t="s">
        <v>104</v>
      </c>
      <c r="C15" s="246" vm="7">
        <v>117332</v>
      </c>
      <c r="D15" s="246" vm="3">
        <v>31732.49</v>
      </c>
      <c r="E15" s="240">
        <f t="shared" si="0"/>
        <v>149064.49</v>
      </c>
      <c r="F15" s="246" vm="10">
        <v>57083.049999999996</v>
      </c>
      <c r="G15" s="246">
        <v>0</v>
      </c>
      <c r="H15" s="247">
        <f t="shared" si="1"/>
        <v>57083.049999999996</v>
      </c>
    </row>
    <row r="16" spans="1:8" ht="15.75">
      <c r="A16" s="128">
        <v>2.7</v>
      </c>
      <c r="B16" s="56" t="s">
        <v>105</v>
      </c>
      <c r="C16" s="246" vm="2">
        <v>32933.299999999996</v>
      </c>
      <c r="D16" s="246" vm="11">
        <v>5937.3700000000008</v>
      </c>
      <c r="E16" s="240">
        <f t="shared" si="0"/>
        <v>38870.67</v>
      </c>
      <c r="F16" s="246" vm="8">
        <v>8313.91</v>
      </c>
      <c r="G16" s="246" vm="13">
        <v>7080.64</v>
      </c>
      <c r="H16" s="247">
        <f t="shared" si="1"/>
        <v>15394.55</v>
      </c>
    </row>
    <row r="17" spans="1:8" ht="15.75">
      <c r="A17" s="128">
        <v>2.8</v>
      </c>
      <c r="B17" s="56" t="s">
        <v>106</v>
      </c>
      <c r="C17" s="246">
        <v>9514069</v>
      </c>
      <c r="D17" s="246">
        <v>6720928</v>
      </c>
      <c r="E17" s="240">
        <f t="shared" si="0"/>
        <v>16234997</v>
      </c>
      <c r="F17" s="246">
        <v>7084619</v>
      </c>
      <c r="G17" s="246">
        <v>5521819</v>
      </c>
      <c r="H17" s="247">
        <f t="shared" si="1"/>
        <v>12606438</v>
      </c>
    </row>
    <row r="18" spans="1:8" ht="15.75">
      <c r="A18" s="128">
        <v>2.9</v>
      </c>
      <c r="B18" s="56" t="s">
        <v>107</v>
      </c>
      <c r="C18" s="246">
        <v>935739.03000000922</v>
      </c>
      <c r="D18" s="246">
        <v>546523.81000000006</v>
      </c>
      <c r="E18" s="240">
        <f t="shared" si="0"/>
        <v>1482262.8400000092</v>
      </c>
      <c r="F18" s="246">
        <v>1064457.090000008</v>
      </c>
      <c r="G18" s="246" vm="9">
        <v>395875.13000000006</v>
      </c>
      <c r="H18" s="247">
        <f t="shared" si="1"/>
        <v>1460332.2200000081</v>
      </c>
    </row>
    <row r="19" spans="1:8" ht="15.75">
      <c r="A19" s="128">
        <v>3</v>
      </c>
      <c r="B19" s="55" t="s">
        <v>108</v>
      </c>
      <c r="C19" s="246">
        <v>828422</v>
      </c>
      <c r="D19" s="246">
        <v>1001063</v>
      </c>
      <c r="E19" s="240">
        <f t="shared" si="0"/>
        <v>1829485</v>
      </c>
      <c r="F19" s="246">
        <v>312842</v>
      </c>
      <c r="G19" s="246">
        <v>789091</v>
      </c>
      <c r="H19" s="247">
        <f t="shared" si="1"/>
        <v>1101933</v>
      </c>
    </row>
    <row r="20" spans="1:8" ht="15.75">
      <c r="A20" s="128">
        <v>4</v>
      </c>
      <c r="B20" s="55" t="s">
        <v>109</v>
      </c>
      <c r="C20" s="246">
        <v>1322175</v>
      </c>
      <c r="D20" s="246">
        <v>0</v>
      </c>
      <c r="E20" s="240">
        <f t="shared" si="0"/>
        <v>1322175</v>
      </c>
      <c r="F20" s="246">
        <v>1322175</v>
      </c>
      <c r="G20" s="246">
        <v>0</v>
      </c>
      <c r="H20" s="247">
        <f t="shared" si="1"/>
        <v>1322175</v>
      </c>
    </row>
    <row r="21" spans="1:8" ht="15.75">
      <c r="A21" s="128">
        <v>5</v>
      </c>
      <c r="B21" s="55" t="s">
        <v>110</v>
      </c>
      <c r="C21" s="246">
        <v>217573.04</v>
      </c>
      <c r="D21" s="246">
        <v>130519.74</v>
      </c>
      <c r="E21" s="240">
        <f t="shared" si="0"/>
        <v>348092.78</v>
      </c>
      <c r="F21" s="246">
        <v>175209.57</v>
      </c>
      <c r="G21" s="246">
        <v>140125.5</v>
      </c>
      <c r="H21" s="247">
        <f>F21+G21</f>
        <v>315335.07</v>
      </c>
    </row>
    <row r="22" spans="1:8" ht="15.75">
      <c r="A22" s="128">
        <v>6</v>
      </c>
      <c r="B22" s="57" t="s">
        <v>111</v>
      </c>
      <c r="C22" s="248">
        <f>C8+C9+C19+C20+C21</f>
        <v>25597972.400000006</v>
      </c>
      <c r="D22" s="248">
        <f>D8+D9+D19+D20+D21</f>
        <v>23063369.379999995</v>
      </c>
      <c r="E22" s="240">
        <f>C22+D22</f>
        <v>48661341.780000001</v>
      </c>
      <c r="F22" s="248">
        <f>F8+F9+F19+F20+F21</f>
        <v>17520345.680000003</v>
      </c>
      <c r="G22" s="248">
        <f>G8+G9+G19+G20+G21</f>
        <v>20430253.389999997</v>
      </c>
      <c r="H22" s="247">
        <f>F22+G22</f>
        <v>37950599.07</v>
      </c>
    </row>
    <row r="23" spans="1:8" ht="15.75">
      <c r="A23" s="128"/>
      <c r="B23" s="53" t="s">
        <v>90</v>
      </c>
      <c r="C23" s="246">
        <v>0</v>
      </c>
      <c r="D23" s="246">
        <v>0</v>
      </c>
      <c r="E23" s="239"/>
      <c r="F23" s="246">
        <v>0</v>
      </c>
      <c r="G23" s="246">
        <v>0</v>
      </c>
      <c r="H23" s="249"/>
    </row>
    <row r="24" spans="1:8" ht="15.75">
      <c r="A24" s="128">
        <v>7</v>
      </c>
      <c r="B24" s="55" t="s">
        <v>112</v>
      </c>
      <c r="C24" s="246">
        <v>8057554.1799999997</v>
      </c>
      <c r="D24" s="246">
        <v>900122.71</v>
      </c>
      <c r="E24" s="240">
        <f t="shared" si="0"/>
        <v>8957676.8900000006</v>
      </c>
      <c r="F24" s="246">
        <v>4071124.53</v>
      </c>
      <c r="G24" s="246">
        <v>857717.99</v>
      </c>
      <c r="H24" s="247">
        <f t="shared" si="1"/>
        <v>4928842.5199999996</v>
      </c>
    </row>
    <row r="25" spans="1:8" ht="15.75">
      <c r="A25" s="128">
        <v>8</v>
      </c>
      <c r="B25" s="55" t="s">
        <v>113</v>
      </c>
      <c r="C25" s="246">
        <v>4025431.82</v>
      </c>
      <c r="D25" s="246">
        <v>1044903.29</v>
      </c>
      <c r="E25" s="240">
        <f t="shared" si="0"/>
        <v>5070335.1099999994</v>
      </c>
      <c r="F25" s="246">
        <v>1808180.47</v>
      </c>
      <c r="G25" s="246">
        <v>884985.01</v>
      </c>
      <c r="H25" s="247">
        <f t="shared" si="1"/>
        <v>2693165.48</v>
      </c>
    </row>
    <row r="26" spans="1:8" ht="15.75">
      <c r="A26" s="128">
        <v>9</v>
      </c>
      <c r="B26" s="55" t="s">
        <v>114</v>
      </c>
      <c r="C26" s="246">
        <v>6381</v>
      </c>
      <c r="D26" s="246">
        <v>2524343</v>
      </c>
      <c r="E26" s="240">
        <f t="shared" si="0"/>
        <v>2530724</v>
      </c>
      <c r="F26" s="246">
        <v>82110</v>
      </c>
      <c r="G26" s="246">
        <v>1838273</v>
      </c>
      <c r="H26" s="247">
        <f t="shared" si="1"/>
        <v>1920383</v>
      </c>
    </row>
    <row r="27" spans="1:8" ht="15.75">
      <c r="A27" s="128">
        <v>10</v>
      </c>
      <c r="B27" s="55" t="s">
        <v>115</v>
      </c>
      <c r="C27" s="246">
        <v>421119</v>
      </c>
      <c r="D27" s="246">
        <v>153652</v>
      </c>
      <c r="E27" s="240">
        <f t="shared" si="0"/>
        <v>574771</v>
      </c>
      <c r="F27" s="246">
        <v>421119</v>
      </c>
      <c r="G27" s="246">
        <v>0</v>
      </c>
      <c r="H27" s="247">
        <f t="shared" si="1"/>
        <v>421119</v>
      </c>
    </row>
    <row r="28" spans="1:8" ht="15.75">
      <c r="A28" s="128">
        <v>11</v>
      </c>
      <c r="B28" s="55" t="s">
        <v>116</v>
      </c>
      <c r="C28" s="246">
        <v>46553</v>
      </c>
      <c r="D28" s="246">
        <v>5561168</v>
      </c>
      <c r="E28" s="240">
        <f t="shared" si="0"/>
        <v>5607721</v>
      </c>
      <c r="F28" s="246">
        <v>0</v>
      </c>
      <c r="G28" s="246">
        <v>4712636</v>
      </c>
      <c r="H28" s="247">
        <f t="shared" si="1"/>
        <v>4712636</v>
      </c>
    </row>
    <row r="29" spans="1:8" ht="15.75">
      <c r="A29" s="128">
        <v>12</v>
      </c>
      <c r="B29" s="55" t="s">
        <v>117</v>
      </c>
      <c r="C29" s="246">
        <v>94572</v>
      </c>
      <c r="D29" s="246">
        <v>80306</v>
      </c>
      <c r="E29" s="240">
        <f t="shared" si="0"/>
        <v>174878</v>
      </c>
      <c r="F29" s="246">
        <v>100637</v>
      </c>
      <c r="G29" s="246">
        <v>100437</v>
      </c>
      <c r="H29" s="247">
        <f t="shared" si="1"/>
        <v>201074</v>
      </c>
    </row>
    <row r="30" spans="1:8" ht="15.75">
      <c r="A30" s="128">
        <v>13</v>
      </c>
      <c r="B30" s="58" t="s">
        <v>118</v>
      </c>
      <c r="C30" s="248">
        <f>SUM(C24:C29)</f>
        <v>12651611</v>
      </c>
      <c r="D30" s="248">
        <f>SUM(D24:D29)</f>
        <v>10264495</v>
      </c>
      <c r="E30" s="240">
        <f t="shared" si="0"/>
        <v>22916106</v>
      </c>
      <c r="F30" s="248">
        <f>SUM(F24:F29)</f>
        <v>6483171</v>
      </c>
      <c r="G30" s="248">
        <f>SUM(G24:G29)</f>
        <v>8394049</v>
      </c>
      <c r="H30" s="247">
        <f t="shared" si="1"/>
        <v>14877220</v>
      </c>
    </row>
    <row r="31" spans="1:8" ht="15.75">
      <c r="A31" s="128">
        <v>14</v>
      </c>
      <c r="B31" s="58" t="s">
        <v>119</v>
      </c>
      <c r="C31" s="248">
        <f>C22-C30</f>
        <v>12946361.400000006</v>
      </c>
      <c r="D31" s="248">
        <f>D22-D30</f>
        <v>12798874.379999995</v>
      </c>
      <c r="E31" s="240">
        <f t="shared" si="0"/>
        <v>25745235.780000001</v>
      </c>
      <c r="F31" s="248">
        <f>F22-F30</f>
        <v>11037174.680000003</v>
      </c>
      <c r="G31" s="248">
        <f>G22-G30</f>
        <v>12036204.389999997</v>
      </c>
      <c r="H31" s="247">
        <f t="shared" si="1"/>
        <v>23073379.07</v>
      </c>
    </row>
    <row r="32" spans="1:8">
      <c r="A32" s="128"/>
      <c r="B32" s="53"/>
      <c r="C32" s="250"/>
      <c r="D32" s="250"/>
      <c r="E32" s="250"/>
      <c r="F32" s="250"/>
      <c r="G32" s="250"/>
      <c r="H32" s="251"/>
    </row>
    <row r="33" spans="1:8" ht="15.75">
      <c r="A33" s="128"/>
      <c r="B33" s="53" t="s">
        <v>120</v>
      </c>
      <c r="C33" s="246"/>
      <c r="D33" s="246"/>
      <c r="E33" s="239"/>
      <c r="F33" s="246"/>
      <c r="G33" s="246"/>
      <c r="H33" s="249"/>
    </row>
    <row r="34" spans="1:8" ht="15.75">
      <c r="A34" s="128">
        <v>15</v>
      </c>
      <c r="B34" s="52" t="s">
        <v>91</v>
      </c>
      <c r="C34" s="252">
        <f>C35-C36</f>
        <v>711072</v>
      </c>
      <c r="D34" s="252">
        <f>D35-D36</f>
        <v>-252110</v>
      </c>
      <c r="E34" s="240">
        <f t="shared" si="0"/>
        <v>458962</v>
      </c>
      <c r="F34" s="252">
        <f>F35-F36</f>
        <v>722674</v>
      </c>
      <c r="G34" s="252">
        <f>G35-G36</f>
        <v>529825</v>
      </c>
      <c r="H34" s="247">
        <f t="shared" si="1"/>
        <v>1252499</v>
      </c>
    </row>
    <row r="35" spans="1:8" ht="15.75">
      <c r="A35" s="128">
        <v>15.1</v>
      </c>
      <c r="B35" s="56" t="s">
        <v>121</v>
      </c>
      <c r="C35" s="246">
        <v>1121843</v>
      </c>
      <c r="D35" s="246">
        <v>1311582</v>
      </c>
      <c r="E35" s="240">
        <f t="shared" si="0"/>
        <v>2433425</v>
      </c>
      <c r="F35" s="246">
        <v>992453</v>
      </c>
      <c r="G35" s="246">
        <v>1381415</v>
      </c>
      <c r="H35" s="247">
        <f t="shared" si="1"/>
        <v>2373868</v>
      </c>
    </row>
    <row r="36" spans="1:8" ht="15.75">
      <c r="A36" s="128">
        <v>15.2</v>
      </c>
      <c r="B36" s="56" t="s">
        <v>122</v>
      </c>
      <c r="C36" s="246">
        <v>410771</v>
      </c>
      <c r="D36" s="246">
        <v>1563692</v>
      </c>
      <c r="E36" s="240">
        <f t="shared" si="0"/>
        <v>1974463</v>
      </c>
      <c r="F36" s="246">
        <v>269779</v>
      </c>
      <c r="G36" s="246">
        <v>851590</v>
      </c>
      <c r="H36" s="247">
        <f t="shared" si="1"/>
        <v>1121369</v>
      </c>
    </row>
    <row r="37" spans="1:8" ht="15.75">
      <c r="A37" s="128">
        <v>16</v>
      </c>
      <c r="B37" s="55" t="s">
        <v>123</v>
      </c>
      <c r="C37" s="246">
        <v>0</v>
      </c>
      <c r="D37" s="246">
        <v>0</v>
      </c>
      <c r="E37" s="240">
        <f t="shared" si="0"/>
        <v>0</v>
      </c>
      <c r="F37" s="246">
        <v>0</v>
      </c>
      <c r="G37" s="246">
        <v>0</v>
      </c>
      <c r="H37" s="247">
        <f t="shared" si="1"/>
        <v>0</v>
      </c>
    </row>
    <row r="38" spans="1:8" ht="15.75">
      <c r="A38" s="128">
        <v>17</v>
      </c>
      <c r="B38" s="55" t="s">
        <v>124</v>
      </c>
      <c r="C38" s="246">
        <v>0</v>
      </c>
      <c r="D38" s="246">
        <v>0</v>
      </c>
      <c r="E38" s="240">
        <f t="shared" si="0"/>
        <v>0</v>
      </c>
      <c r="F38" s="246">
        <v>0</v>
      </c>
      <c r="G38" s="246">
        <v>0</v>
      </c>
      <c r="H38" s="247">
        <f t="shared" si="1"/>
        <v>0</v>
      </c>
    </row>
    <row r="39" spans="1:8" ht="15.75">
      <c r="A39" s="128">
        <v>18</v>
      </c>
      <c r="B39" s="55" t="s">
        <v>125</v>
      </c>
      <c r="C39" s="246">
        <v>0</v>
      </c>
      <c r="D39" s="246">
        <v>0</v>
      </c>
      <c r="E39" s="240">
        <f t="shared" si="0"/>
        <v>0</v>
      </c>
      <c r="F39" s="246">
        <v>0</v>
      </c>
      <c r="G39" s="246">
        <v>0</v>
      </c>
      <c r="H39" s="247">
        <f t="shared" si="1"/>
        <v>0</v>
      </c>
    </row>
    <row r="40" spans="1:8" ht="15.75">
      <c r="A40" s="128">
        <v>19</v>
      </c>
      <c r="B40" s="55" t="s">
        <v>126</v>
      </c>
      <c r="C40" s="246">
        <v>4567023</v>
      </c>
      <c r="D40" s="246">
        <v>0</v>
      </c>
      <c r="E40" s="240">
        <f t="shared" si="0"/>
        <v>4567023</v>
      </c>
      <c r="F40" s="246">
        <v>971394</v>
      </c>
      <c r="G40" s="246">
        <v>0</v>
      </c>
      <c r="H40" s="247">
        <f t="shared" si="1"/>
        <v>971394</v>
      </c>
    </row>
    <row r="41" spans="1:8" ht="15.75">
      <c r="A41" s="128">
        <v>20</v>
      </c>
      <c r="B41" s="55" t="s">
        <v>127</v>
      </c>
      <c r="C41" s="246">
        <v>-2446906</v>
      </c>
      <c r="D41" s="246">
        <v>0</v>
      </c>
      <c r="E41" s="240">
        <f t="shared" si="0"/>
        <v>-2446906</v>
      </c>
      <c r="F41" s="246">
        <v>149685</v>
      </c>
      <c r="G41" s="246">
        <v>0</v>
      </c>
      <c r="H41" s="247">
        <f t="shared" si="1"/>
        <v>149685</v>
      </c>
    </row>
    <row r="42" spans="1:8" ht="15.75">
      <c r="A42" s="128">
        <v>21</v>
      </c>
      <c r="B42" s="55" t="s">
        <v>128</v>
      </c>
      <c r="C42" s="246">
        <v>24</v>
      </c>
      <c r="D42" s="246">
        <v>0</v>
      </c>
      <c r="E42" s="240">
        <f t="shared" si="0"/>
        <v>24</v>
      </c>
      <c r="F42" s="246">
        <v>10238</v>
      </c>
      <c r="G42" s="246">
        <v>0</v>
      </c>
      <c r="H42" s="247">
        <f t="shared" si="1"/>
        <v>10238</v>
      </c>
    </row>
    <row r="43" spans="1:8" ht="15.75">
      <c r="A43" s="128">
        <v>22</v>
      </c>
      <c r="B43" s="55" t="s">
        <v>129</v>
      </c>
      <c r="C43" s="246">
        <v>1328.9599999999998</v>
      </c>
      <c r="D43" s="246">
        <v>19.260000000000002</v>
      </c>
      <c r="E43" s="240">
        <f t="shared" si="0"/>
        <v>1348.2199999999998</v>
      </c>
      <c r="F43" s="246">
        <v>1572.43</v>
      </c>
      <c r="G43" s="246">
        <v>845.5</v>
      </c>
      <c r="H43" s="247">
        <f t="shared" si="1"/>
        <v>2417.9300000000003</v>
      </c>
    </row>
    <row r="44" spans="1:8" ht="15.75">
      <c r="A44" s="128">
        <v>23</v>
      </c>
      <c r="B44" s="55" t="s">
        <v>130</v>
      </c>
      <c r="C44" s="246">
        <v>56552</v>
      </c>
      <c r="D44" s="246">
        <v>9765</v>
      </c>
      <c r="E44" s="240">
        <f t="shared" si="0"/>
        <v>66317</v>
      </c>
      <c r="F44" s="246">
        <v>96089</v>
      </c>
      <c r="G44" s="246">
        <v>12802</v>
      </c>
      <c r="H44" s="247">
        <f t="shared" si="1"/>
        <v>108891</v>
      </c>
    </row>
    <row r="45" spans="1:8" ht="15.75">
      <c r="A45" s="128">
        <v>24</v>
      </c>
      <c r="B45" s="58" t="s">
        <v>131</v>
      </c>
      <c r="C45" s="248">
        <f>C34+C37+C38+C39+C40+C41+C42+C43+C44</f>
        <v>2889093.96</v>
      </c>
      <c r="D45" s="248">
        <f>D34+D37+D38+D39+D40+D41+D42+D43+D44</f>
        <v>-242325.74</v>
      </c>
      <c r="E45" s="240">
        <f t="shared" si="0"/>
        <v>2646768.2199999997</v>
      </c>
      <c r="F45" s="248">
        <f>F34+F37+F38+F39+F40+F41+F42+F43+F44</f>
        <v>1951652.43</v>
      </c>
      <c r="G45" s="248">
        <f>G34+G37+G38+G39+G40+G41+G42+G43+G44</f>
        <v>543472.5</v>
      </c>
      <c r="H45" s="247">
        <f t="shared" si="1"/>
        <v>2495124.9299999997</v>
      </c>
    </row>
    <row r="46" spans="1:8">
      <c r="A46" s="128"/>
      <c r="B46" s="53" t="s">
        <v>132</v>
      </c>
      <c r="C46" s="246"/>
      <c r="D46" s="246"/>
      <c r="E46" s="246"/>
      <c r="F46" s="246"/>
      <c r="G46" s="246"/>
      <c r="H46" s="253"/>
    </row>
    <row r="47" spans="1:8" ht="15.75">
      <c r="A47" s="128">
        <v>25</v>
      </c>
      <c r="B47" s="55" t="s">
        <v>133</v>
      </c>
      <c r="C47" s="246">
        <v>125766</v>
      </c>
      <c r="D47" s="246">
        <v>54990</v>
      </c>
      <c r="E47" s="240">
        <f t="shared" si="0"/>
        <v>180756</v>
      </c>
      <c r="F47" s="246">
        <v>95199</v>
      </c>
      <c r="G47" s="246">
        <v>80896</v>
      </c>
      <c r="H47" s="247">
        <f t="shared" si="1"/>
        <v>176095</v>
      </c>
    </row>
    <row r="48" spans="1:8" ht="15.75">
      <c r="A48" s="128">
        <v>26</v>
      </c>
      <c r="B48" s="55" t="s">
        <v>134</v>
      </c>
      <c r="C48" s="246">
        <v>774227</v>
      </c>
      <c r="D48" s="246">
        <v>27699</v>
      </c>
      <c r="E48" s="240">
        <f t="shared" si="0"/>
        <v>801926</v>
      </c>
      <c r="F48" s="246">
        <v>290784</v>
      </c>
      <c r="G48" s="246">
        <v>0</v>
      </c>
      <c r="H48" s="247">
        <f t="shared" si="1"/>
        <v>290784</v>
      </c>
    </row>
    <row r="49" spans="1:9" ht="15.75">
      <c r="A49" s="128">
        <v>27</v>
      </c>
      <c r="B49" s="55" t="s">
        <v>135</v>
      </c>
      <c r="C49" s="246">
        <v>9137263</v>
      </c>
      <c r="D49" s="246">
        <v>0</v>
      </c>
      <c r="E49" s="240">
        <f t="shared" si="0"/>
        <v>9137263</v>
      </c>
      <c r="F49" s="246">
        <v>7947103</v>
      </c>
      <c r="G49" s="246">
        <v>0</v>
      </c>
      <c r="H49" s="247">
        <f t="shared" si="1"/>
        <v>7947103</v>
      </c>
    </row>
    <row r="50" spans="1:9" ht="15.75">
      <c r="A50" s="128">
        <v>28</v>
      </c>
      <c r="B50" s="55" t="s">
        <v>270</v>
      </c>
      <c r="C50" s="246">
        <v>68804</v>
      </c>
      <c r="D50" s="246">
        <v>0</v>
      </c>
      <c r="E50" s="240">
        <f t="shared" si="0"/>
        <v>68804</v>
      </c>
      <c r="F50" s="246">
        <v>44699</v>
      </c>
      <c r="G50" s="246">
        <v>0</v>
      </c>
      <c r="H50" s="247">
        <f t="shared" si="1"/>
        <v>44699</v>
      </c>
    </row>
    <row r="51" spans="1:9" ht="15.75">
      <c r="A51" s="128">
        <v>29</v>
      </c>
      <c r="B51" s="55" t="s">
        <v>136</v>
      </c>
      <c r="C51" s="246">
        <v>2049854</v>
      </c>
      <c r="D51" s="246">
        <v>0</v>
      </c>
      <c r="E51" s="240">
        <f t="shared" si="0"/>
        <v>2049854</v>
      </c>
      <c r="F51" s="246">
        <v>1840204</v>
      </c>
      <c r="G51" s="246">
        <v>0</v>
      </c>
      <c r="H51" s="247">
        <f t="shared" si="1"/>
        <v>1840204</v>
      </c>
    </row>
    <row r="52" spans="1:9" ht="15.75">
      <c r="A52" s="128">
        <v>30</v>
      </c>
      <c r="B52" s="55" t="s">
        <v>137</v>
      </c>
      <c r="C52" s="246">
        <v>2474928</v>
      </c>
      <c r="D52" s="246">
        <v>386159</v>
      </c>
      <c r="E52" s="240">
        <f t="shared" si="0"/>
        <v>2861087</v>
      </c>
      <c r="F52" s="246">
        <v>2307106</v>
      </c>
      <c r="G52" s="246">
        <v>1008841</v>
      </c>
      <c r="H52" s="247">
        <f t="shared" si="1"/>
        <v>3315947</v>
      </c>
    </row>
    <row r="53" spans="1:9" ht="15.75">
      <c r="A53" s="128">
        <v>31</v>
      </c>
      <c r="B53" s="58" t="s">
        <v>138</v>
      </c>
      <c r="C53" s="248">
        <f>C47+C48+C49+C50+C51+C52</f>
        <v>14630842</v>
      </c>
      <c r="D53" s="248">
        <f>D47+D48+D49+D50+D51+D52</f>
        <v>468848</v>
      </c>
      <c r="E53" s="240">
        <f t="shared" si="0"/>
        <v>15099690</v>
      </c>
      <c r="F53" s="248">
        <f>F47+F48+F49+F50+F51+F52</f>
        <v>12525095</v>
      </c>
      <c r="G53" s="248">
        <f>G47+G48+G49+G50+G51+G52</f>
        <v>1089737</v>
      </c>
      <c r="H53" s="247">
        <f t="shared" si="1"/>
        <v>13614832</v>
      </c>
    </row>
    <row r="54" spans="1:9" ht="15.75">
      <c r="A54" s="128">
        <v>32</v>
      </c>
      <c r="B54" s="58" t="s">
        <v>139</v>
      </c>
      <c r="C54" s="248">
        <f>C45-C53</f>
        <v>-11741748.039999999</v>
      </c>
      <c r="D54" s="248">
        <f>D45-D53</f>
        <v>-711173.74</v>
      </c>
      <c r="E54" s="240">
        <f t="shared" si="0"/>
        <v>-12452921.779999999</v>
      </c>
      <c r="F54" s="248">
        <f>F45-F53</f>
        <v>-10573442.57</v>
      </c>
      <c r="G54" s="248">
        <f>G45-G53</f>
        <v>-546264.5</v>
      </c>
      <c r="H54" s="247">
        <f t="shared" si="1"/>
        <v>-11119707.07</v>
      </c>
    </row>
    <row r="55" spans="1:9">
      <c r="A55" s="128"/>
      <c r="B55" s="53"/>
      <c r="C55" s="250"/>
      <c r="D55" s="250"/>
      <c r="E55" s="250"/>
      <c r="F55" s="250"/>
      <c r="G55" s="250"/>
      <c r="H55" s="251"/>
    </row>
    <row r="56" spans="1:9" ht="15.75">
      <c r="A56" s="128">
        <v>33</v>
      </c>
      <c r="B56" s="58" t="s">
        <v>140</v>
      </c>
      <c r="C56" s="248">
        <f>C31+C54</f>
        <v>1204613.3600000069</v>
      </c>
      <c r="D56" s="248">
        <f>D31+D54</f>
        <v>12087700.639999995</v>
      </c>
      <c r="E56" s="240">
        <f t="shared" si="0"/>
        <v>13292314.000000002</v>
      </c>
      <c r="F56" s="248">
        <f>F31+F54</f>
        <v>463732.11000000313</v>
      </c>
      <c r="G56" s="248">
        <f>G31+G54</f>
        <v>11489939.889999997</v>
      </c>
      <c r="H56" s="247">
        <f t="shared" si="1"/>
        <v>11953672</v>
      </c>
    </row>
    <row r="57" spans="1:9">
      <c r="A57" s="128"/>
      <c r="B57" s="53"/>
      <c r="C57" s="250"/>
      <c r="D57" s="250"/>
      <c r="E57" s="250"/>
      <c r="F57" s="250"/>
      <c r="G57" s="250"/>
      <c r="H57" s="251"/>
    </row>
    <row r="58" spans="1:9" ht="15.75">
      <c r="A58" s="128">
        <v>34</v>
      </c>
      <c r="B58" s="55" t="s">
        <v>141</v>
      </c>
      <c r="C58" s="246">
        <v>1804175</v>
      </c>
      <c r="D58" s="246">
        <v>0</v>
      </c>
      <c r="E58" s="240">
        <f t="shared" si="0"/>
        <v>1804175</v>
      </c>
      <c r="F58" s="246">
        <v>-8462623</v>
      </c>
      <c r="G58" s="246">
        <v>0</v>
      </c>
      <c r="H58" s="247">
        <f t="shared" si="1"/>
        <v>-8462623</v>
      </c>
    </row>
    <row r="59" spans="1:9" s="209" customFormat="1" ht="15.75">
      <c r="A59" s="128">
        <v>35</v>
      </c>
      <c r="B59" s="52" t="s">
        <v>142</v>
      </c>
      <c r="C59" s="246">
        <v>0</v>
      </c>
      <c r="D59" s="246">
        <v>0</v>
      </c>
      <c r="E59" s="254">
        <f t="shared" si="0"/>
        <v>0</v>
      </c>
      <c r="F59" s="246">
        <v>0</v>
      </c>
      <c r="G59" s="246">
        <v>0</v>
      </c>
      <c r="H59" s="255">
        <f t="shared" si="1"/>
        <v>0</v>
      </c>
      <c r="I59" s="208"/>
    </row>
    <row r="60" spans="1:9" ht="15.75">
      <c r="A60" s="128">
        <v>36</v>
      </c>
      <c r="B60" s="55" t="s">
        <v>143</v>
      </c>
      <c r="C60" s="246">
        <v>1171817</v>
      </c>
      <c r="D60" s="246">
        <v>0</v>
      </c>
      <c r="E60" s="240">
        <f t="shared" si="0"/>
        <v>1171817</v>
      </c>
      <c r="F60" s="246">
        <v>3319401</v>
      </c>
      <c r="G60" s="246">
        <v>0</v>
      </c>
      <c r="H60" s="247">
        <f t="shared" si="1"/>
        <v>3319401</v>
      </c>
    </row>
    <row r="61" spans="1:9" ht="15.75">
      <c r="A61" s="128">
        <v>37</v>
      </c>
      <c r="B61" s="58" t="s">
        <v>144</v>
      </c>
      <c r="C61" s="248">
        <f>C58+C59+C60</f>
        <v>2975992</v>
      </c>
      <c r="D61" s="248">
        <f>D58+D59+D60</f>
        <v>0</v>
      </c>
      <c r="E61" s="240">
        <f t="shared" si="0"/>
        <v>2975992</v>
      </c>
      <c r="F61" s="248">
        <f>F58+F59+F60</f>
        <v>-5143222</v>
      </c>
      <c r="G61" s="248">
        <f>G58+G59+G60</f>
        <v>0</v>
      </c>
      <c r="H61" s="247">
        <f t="shared" si="1"/>
        <v>-5143222</v>
      </c>
    </row>
    <row r="62" spans="1:9">
      <c r="A62" s="128"/>
      <c r="B62" s="59"/>
      <c r="C62" s="246"/>
      <c r="D62" s="246"/>
      <c r="E62" s="246"/>
      <c r="F62" s="246"/>
      <c r="G62" s="246"/>
      <c r="H62" s="253"/>
    </row>
    <row r="63" spans="1:9" ht="15.75">
      <c r="A63" s="128">
        <v>38</v>
      </c>
      <c r="B63" s="60" t="s">
        <v>271</v>
      </c>
      <c r="C63" s="248">
        <f>C56-C61</f>
        <v>-1771378.6399999931</v>
      </c>
      <c r="D63" s="248">
        <f>D56-D61</f>
        <v>12087700.639999995</v>
      </c>
      <c r="E63" s="240">
        <f t="shared" si="0"/>
        <v>10316322.000000002</v>
      </c>
      <c r="F63" s="248">
        <f>F56-F61</f>
        <v>5606954.1100000031</v>
      </c>
      <c r="G63" s="248">
        <f>G56-G61</f>
        <v>11489939.889999997</v>
      </c>
      <c r="H63" s="247">
        <f t="shared" si="1"/>
        <v>17096894</v>
      </c>
    </row>
    <row r="64" spans="1:9" ht="15.75">
      <c r="A64" s="126">
        <v>39</v>
      </c>
      <c r="B64" s="55" t="s">
        <v>145</v>
      </c>
      <c r="C64" s="246">
        <v>924063</v>
      </c>
      <c r="D64" s="246">
        <v>0</v>
      </c>
      <c r="E64" s="240">
        <f t="shared" si="0"/>
        <v>924063</v>
      </c>
      <c r="F64" s="246">
        <v>2339983</v>
      </c>
      <c r="G64" s="246">
        <v>0</v>
      </c>
      <c r="H64" s="247">
        <f t="shared" si="1"/>
        <v>2339983</v>
      </c>
    </row>
    <row r="65" spans="1:8" ht="15.75">
      <c r="A65" s="128">
        <v>40</v>
      </c>
      <c r="B65" s="58" t="s">
        <v>146</v>
      </c>
      <c r="C65" s="248">
        <f>C63-C64</f>
        <v>-2695441.6399999931</v>
      </c>
      <c r="D65" s="248">
        <f>D63-D64</f>
        <v>12087700.639999995</v>
      </c>
      <c r="E65" s="240">
        <f t="shared" si="0"/>
        <v>9392259.0000000019</v>
      </c>
      <c r="F65" s="248">
        <f>F63-F64</f>
        <v>3266971.1100000031</v>
      </c>
      <c r="G65" s="248">
        <f>G63-G64</f>
        <v>11489939.889999997</v>
      </c>
      <c r="H65" s="247">
        <f t="shared" si="1"/>
        <v>14756911</v>
      </c>
    </row>
    <row r="66" spans="1:8" ht="15.75">
      <c r="A66" s="126">
        <v>41</v>
      </c>
      <c r="B66" s="55" t="s">
        <v>147</v>
      </c>
      <c r="C66" s="256">
        <v>0</v>
      </c>
      <c r="D66" s="256">
        <v>0</v>
      </c>
      <c r="E66" s="240">
        <f t="shared" si="0"/>
        <v>0</v>
      </c>
      <c r="F66" s="256">
        <v>0</v>
      </c>
      <c r="G66" s="256">
        <v>0</v>
      </c>
      <c r="H66" s="247">
        <f t="shared" si="1"/>
        <v>0</v>
      </c>
    </row>
    <row r="67" spans="1:8" ht="16.5" thickBot="1">
      <c r="A67" s="130">
        <v>42</v>
      </c>
      <c r="B67" s="131" t="s">
        <v>148</v>
      </c>
      <c r="C67" s="257">
        <f>C65+C66</f>
        <v>-2695441.6399999931</v>
      </c>
      <c r="D67" s="257">
        <f>D65+D66</f>
        <v>12087700.639999995</v>
      </c>
      <c r="E67" s="244">
        <f t="shared" si="0"/>
        <v>9392259.0000000019</v>
      </c>
      <c r="F67" s="257">
        <f>F65+F66</f>
        <v>3266971.1100000031</v>
      </c>
      <c r="G67" s="257">
        <f>G65+G66</f>
        <v>11489939.889999997</v>
      </c>
      <c r="H67" s="258">
        <f t="shared" si="1"/>
        <v>14756911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7" zoomScaleNormal="100" workbookViewId="0">
      <selection activeCell="C7" sqref="C7:H49"/>
    </sheetView>
  </sheetViews>
  <sheetFormatPr defaultRowHeight="15"/>
  <cols>
    <col min="1" max="1" width="9.5703125" bestFit="1" customWidth="1"/>
    <col min="2" max="2" width="72.28515625" customWidth="1"/>
    <col min="3" max="8" width="12.7109375" customWidth="1"/>
  </cols>
  <sheetData>
    <row r="1" spans="1:8">
      <c r="A1" s="2" t="s">
        <v>188</v>
      </c>
      <c r="B1" t="str">
        <f>Info!C2</f>
        <v>სს "ხალიკ ბანკი საქართველო"</v>
      </c>
    </row>
    <row r="2" spans="1:8">
      <c r="A2" s="2" t="s">
        <v>189</v>
      </c>
      <c r="B2" s="442">
        <f>'1. key ratios'!B2</f>
        <v>44834</v>
      </c>
    </row>
    <row r="3" spans="1:8">
      <c r="A3" s="2"/>
    </row>
    <row r="4" spans="1:8" ht="16.5" thickBot="1">
      <c r="A4" s="2" t="s">
        <v>407</v>
      </c>
      <c r="B4" s="2"/>
      <c r="C4" s="218"/>
      <c r="D4" s="218"/>
      <c r="E4" s="218"/>
      <c r="F4" s="219"/>
      <c r="G4" s="219"/>
      <c r="H4" s="220" t="s">
        <v>93</v>
      </c>
    </row>
    <row r="5" spans="1:8" ht="15.75">
      <c r="A5" s="708" t="s">
        <v>26</v>
      </c>
      <c r="B5" s="710" t="s">
        <v>244</v>
      </c>
      <c r="C5" s="712" t="s">
        <v>194</v>
      </c>
      <c r="D5" s="712"/>
      <c r="E5" s="712"/>
      <c r="F5" s="712" t="s">
        <v>195</v>
      </c>
      <c r="G5" s="712"/>
      <c r="H5" s="713"/>
    </row>
    <row r="6" spans="1:8">
      <c r="A6" s="709"/>
      <c r="B6" s="711"/>
      <c r="C6" s="682" t="s">
        <v>27</v>
      </c>
      <c r="D6" s="682" t="s">
        <v>94</v>
      </c>
      <c r="E6" s="682" t="s">
        <v>68</v>
      </c>
      <c r="F6" s="682" t="s">
        <v>27</v>
      </c>
      <c r="G6" s="682" t="s">
        <v>94</v>
      </c>
      <c r="H6" s="683" t="s">
        <v>68</v>
      </c>
    </row>
    <row r="7" spans="1:8" s="3" customFormat="1" ht="15.75">
      <c r="A7" s="330">
        <v>1</v>
      </c>
      <c r="B7" s="684" t="s">
        <v>482</v>
      </c>
      <c r="C7" s="685">
        <v>22689043</v>
      </c>
      <c r="D7" s="685">
        <v>16677710</v>
      </c>
      <c r="E7" s="686">
        <f t="shared" ref="E7" si="0">C7+D7</f>
        <v>39366753</v>
      </c>
      <c r="F7" s="685">
        <v>20460674</v>
      </c>
      <c r="G7" s="685">
        <v>20052145</v>
      </c>
      <c r="H7" s="687">
        <f t="shared" ref="H7" si="1">F7+G7</f>
        <v>40512819</v>
      </c>
    </row>
    <row r="8" spans="1:8" s="3" customFormat="1" ht="15.75">
      <c r="A8" s="330">
        <v>1.1000000000000001</v>
      </c>
      <c r="B8" s="688" t="s">
        <v>275</v>
      </c>
      <c r="C8" s="685">
        <v>14022641</v>
      </c>
      <c r="D8" s="685">
        <v>597940</v>
      </c>
      <c r="E8" s="686">
        <f t="shared" ref="E8:E53" si="2">C8+D8</f>
        <v>14620581</v>
      </c>
      <c r="F8" s="685">
        <v>7537326</v>
      </c>
      <c r="G8" s="685">
        <v>370676</v>
      </c>
      <c r="H8" s="687">
        <f t="shared" ref="H8:H53" si="3">F8+G8</f>
        <v>7908002</v>
      </c>
    </row>
    <row r="9" spans="1:8" s="3" customFormat="1" ht="15.75">
      <c r="A9" s="330">
        <v>1.2</v>
      </c>
      <c r="B9" s="688" t="s">
        <v>276</v>
      </c>
      <c r="C9" s="685">
        <v>0</v>
      </c>
      <c r="D9" s="685">
        <v>0</v>
      </c>
      <c r="E9" s="686">
        <f t="shared" si="2"/>
        <v>0</v>
      </c>
      <c r="F9" s="685">
        <v>0</v>
      </c>
      <c r="G9" s="685">
        <v>0</v>
      </c>
      <c r="H9" s="687">
        <f t="shared" si="3"/>
        <v>0</v>
      </c>
    </row>
    <row r="10" spans="1:8" s="3" customFormat="1" ht="15.75">
      <c r="A10" s="330">
        <v>1.3</v>
      </c>
      <c r="B10" s="688" t="s">
        <v>277</v>
      </c>
      <c r="C10" s="685">
        <v>8666402</v>
      </c>
      <c r="D10" s="685">
        <v>16079770</v>
      </c>
      <c r="E10" s="686">
        <f t="shared" si="2"/>
        <v>24746172</v>
      </c>
      <c r="F10" s="685">
        <v>12923348</v>
      </c>
      <c r="G10" s="685">
        <v>19681469</v>
      </c>
      <c r="H10" s="687">
        <f t="shared" si="3"/>
        <v>32604817</v>
      </c>
    </row>
    <row r="11" spans="1:8" s="3" customFormat="1" ht="15.75">
      <c r="A11" s="330">
        <v>1.4</v>
      </c>
      <c r="B11" s="688" t="s">
        <v>278</v>
      </c>
      <c r="C11" s="685">
        <v>0</v>
      </c>
      <c r="D11" s="685">
        <v>0</v>
      </c>
      <c r="E11" s="686">
        <f t="shared" si="2"/>
        <v>0</v>
      </c>
      <c r="F11" s="685">
        <v>0</v>
      </c>
      <c r="G11" s="685">
        <v>0</v>
      </c>
      <c r="H11" s="687">
        <f t="shared" si="3"/>
        <v>0</v>
      </c>
    </row>
    <row r="12" spans="1:8" s="3" customFormat="1" ht="29.25" customHeight="1">
      <c r="A12" s="330">
        <v>2</v>
      </c>
      <c r="B12" s="684" t="s">
        <v>279</v>
      </c>
      <c r="C12" s="685">
        <v>0</v>
      </c>
      <c r="D12" s="685">
        <v>0</v>
      </c>
      <c r="E12" s="686">
        <f t="shared" si="2"/>
        <v>0</v>
      </c>
      <c r="F12" s="685">
        <v>0</v>
      </c>
      <c r="G12" s="685">
        <v>0</v>
      </c>
      <c r="H12" s="687">
        <f t="shared" si="3"/>
        <v>0</v>
      </c>
    </row>
    <row r="13" spans="1:8" s="3" customFormat="1" ht="25.5">
      <c r="A13" s="330">
        <v>3</v>
      </c>
      <c r="B13" s="684" t="s">
        <v>280</v>
      </c>
      <c r="C13" s="685">
        <v>0</v>
      </c>
      <c r="D13" s="685">
        <v>0</v>
      </c>
      <c r="E13" s="686">
        <f t="shared" si="2"/>
        <v>0</v>
      </c>
      <c r="F13" s="685">
        <v>0</v>
      </c>
      <c r="G13" s="685">
        <v>0</v>
      </c>
      <c r="H13" s="687">
        <f t="shared" si="3"/>
        <v>0</v>
      </c>
    </row>
    <row r="14" spans="1:8" s="3" customFormat="1" ht="15.75">
      <c r="A14" s="330">
        <v>3.1</v>
      </c>
      <c r="B14" s="688" t="s">
        <v>281</v>
      </c>
      <c r="C14" s="685">
        <v>0</v>
      </c>
      <c r="D14" s="685">
        <v>0</v>
      </c>
      <c r="E14" s="686">
        <f t="shared" si="2"/>
        <v>0</v>
      </c>
      <c r="F14" s="685">
        <v>0</v>
      </c>
      <c r="G14" s="685">
        <v>0</v>
      </c>
      <c r="H14" s="687">
        <f t="shared" si="3"/>
        <v>0</v>
      </c>
    </row>
    <row r="15" spans="1:8" s="3" customFormat="1" ht="15.75">
      <c r="A15" s="330">
        <v>3.2</v>
      </c>
      <c r="B15" s="688" t="s">
        <v>282</v>
      </c>
      <c r="C15" s="685">
        <v>0</v>
      </c>
      <c r="D15" s="685">
        <v>0</v>
      </c>
      <c r="E15" s="686">
        <f t="shared" si="2"/>
        <v>0</v>
      </c>
      <c r="F15" s="685">
        <v>0</v>
      </c>
      <c r="G15" s="685">
        <v>0</v>
      </c>
      <c r="H15" s="687">
        <f t="shared" si="3"/>
        <v>0</v>
      </c>
    </row>
    <row r="16" spans="1:8" s="3" customFormat="1" ht="15.75">
      <c r="A16" s="330">
        <v>4</v>
      </c>
      <c r="B16" s="684" t="s">
        <v>283</v>
      </c>
      <c r="C16" s="685">
        <v>4537872</v>
      </c>
      <c r="D16" s="685">
        <v>365252818</v>
      </c>
      <c r="E16" s="686">
        <f t="shared" si="2"/>
        <v>369790690</v>
      </c>
      <c r="F16" s="685">
        <v>5162677</v>
      </c>
      <c r="G16" s="685">
        <v>412590490</v>
      </c>
      <c r="H16" s="687">
        <f t="shared" si="3"/>
        <v>417753167</v>
      </c>
    </row>
    <row r="17" spans="1:8" s="3" customFormat="1" ht="15.75">
      <c r="A17" s="330">
        <v>4.0999999999999996</v>
      </c>
      <c r="B17" s="688" t="s">
        <v>284</v>
      </c>
      <c r="C17" s="685">
        <v>4537872</v>
      </c>
      <c r="D17" s="685">
        <v>365215619</v>
      </c>
      <c r="E17" s="686">
        <f t="shared" si="2"/>
        <v>369753491</v>
      </c>
      <c r="F17" s="685">
        <v>5112570</v>
      </c>
      <c r="G17" s="685">
        <v>412590490</v>
      </c>
      <c r="H17" s="687">
        <f t="shared" si="3"/>
        <v>417703060</v>
      </c>
    </row>
    <row r="18" spans="1:8" s="3" customFormat="1" ht="15.75">
      <c r="A18" s="330">
        <v>4.2</v>
      </c>
      <c r="B18" s="688" t="s">
        <v>285</v>
      </c>
      <c r="C18" s="685">
        <v>0</v>
      </c>
      <c r="D18" s="685">
        <v>37199</v>
      </c>
      <c r="E18" s="686">
        <f t="shared" si="2"/>
        <v>37199</v>
      </c>
      <c r="F18" s="685">
        <v>50107</v>
      </c>
      <c r="G18" s="685">
        <v>0</v>
      </c>
      <c r="H18" s="687">
        <f t="shared" si="3"/>
        <v>50107</v>
      </c>
    </row>
    <row r="19" spans="1:8" s="3" customFormat="1" ht="25.5">
      <c r="A19" s="330">
        <v>5</v>
      </c>
      <c r="B19" s="684" t="s">
        <v>286</v>
      </c>
      <c r="C19" s="685">
        <v>39727820</v>
      </c>
      <c r="D19" s="685">
        <v>1008288513</v>
      </c>
      <c r="E19" s="686">
        <f t="shared" si="2"/>
        <v>1048016333</v>
      </c>
      <c r="F19" s="685">
        <v>40018419</v>
      </c>
      <c r="G19" s="685">
        <v>930062769</v>
      </c>
      <c r="H19" s="687">
        <f t="shared" si="3"/>
        <v>970081188</v>
      </c>
    </row>
    <row r="20" spans="1:8" s="3" customFormat="1" ht="15.75">
      <c r="A20" s="330">
        <v>5.0999999999999996</v>
      </c>
      <c r="B20" s="688" t="s">
        <v>287</v>
      </c>
      <c r="C20" s="685">
        <v>12141285</v>
      </c>
      <c r="D20" s="685">
        <v>9211570</v>
      </c>
      <c r="E20" s="686">
        <f t="shared" si="2"/>
        <v>21352855</v>
      </c>
      <c r="F20" s="685">
        <v>7342696</v>
      </c>
      <c r="G20" s="685">
        <v>8267247</v>
      </c>
      <c r="H20" s="687">
        <f t="shared" si="3"/>
        <v>15609943</v>
      </c>
    </row>
    <row r="21" spans="1:8" s="3" customFormat="1" ht="15.75">
      <c r="A21" s="330">
        <v>5.2</v>
      </c>
      <c r="B21" s="688" t="s">
        <v>288</v>
      </c>
      <c r="C21" s="685">
        <v>0</v>
      </c>
      <c r="D21" s="685">
        <v>0</v>
      </c>
      <c r="E21" s="686">
        <f t="shared" si="2"/>
        <v>0</v>
      </c>
      <c r="F21" s="685">
        <v>0</v>
      </c>
      <c r="G21" s="685">
        <v>0</v>
      </c>
      <c r="H21" s="687">
        <f t="shared" si="3"/>
        <v>0</v>
      </c>
    </row>
    <row r="22" spans="1:8" s="3" customFormat="1" ht="15.75">
      <c r="A22" s="330">
        <v>5.3</v>
      </c>
      <c r="B22" s="688" t="s">
        <v>289</v>
      </c>
      <c r="C22" s="685">
        <v>27586535</v>
      </c>
      <c r="D22" s="685">
        <v>999076943</v>
      </c>
      <c r="E22" s="686">
        <f t="shared" si="2"/>
        <v>1026663478</v>
      </c>
      <c r="F22" s="685">
        <v>32675723</v>
      </c>
      <c r="G22" s="685">
        <v>921795522</v>
      </c>
      <c r="H22" s="687">
        <f t="shared" si="3"/>
        <v>954471245</v>
      </c>
    </row>
    <row r="23" spans="1:8" s="3" customFormat="1" ht="15.75">
      <c r="A23" s="330" t="s">
        <v>290</v>
      </c>
      <c r="B23" s="689" t="s">
        <v>291</v>
      </c>
      <c r="C23" s="685">
        <v>15088420</v>
      </c>
      <c r="D23" s="685">
        <v>342983225</v>
      </c>
      <c r="E23" s="686">
        <f t="shared" si="2"/>
        <v>358071645</v>
      </c>
      <c r="F23" s="685">
        <v>19919363</v>
      </c>
      <c r="G23" s="685">
        <v>320851490</v>
      </c>
      <c r="H23" s="687">
        <f t="shared" si="3"/>
        <v>340770853</v>
      </c>
    </row>
    <row r="24" spans="1:8" s="3" customFormat="1" ht="15.75">
      <c r="A24" s="330" t="s">
        <v>292</v>
      </c>
      <c r="B24" s="689" t="s">
        <v>293</v>
      </c>
      <c r="C24" s="685">
        <v>166091</v>
      </c>
      <c r="D24" s="685">
        <v>382027794</v>
      </c>
      <c r="E24" s="686">
        <f t="shared" si="2"/>
        <v>382193885</v>
      </c>
      <c r="F24" s="685">
        <v>141084</v>
      </c>
      <c r="G24" s="685">
        <v>369608072</v>
      </c>
      <c r="H24" s="687">
        <f t="shared" si="3"/>
        <v>369749156</v>
      </c>
    </row>
    <row r="25" spans="1:8" s="3" customFormat="1" ht="15.75">
      <c r="A25" s="330" t="s">
        <v>294</v>
      </c>
      <c r="B25" s="690" t="s">
        <v>295</v>
      </c>
      <c r="C25" s="685">
        <v>0</v>
      </c>
      <c r="D25" s="685">
        <v>2649001</v>
      </c>
      <c r="E25" s="686">
        <f t="shared" si="2"/>
        <v>2649001</v>
      </c>
      <c r="F25" s="685">
        <v>0</v>
      </c>
      <c r="G25" s="685">
        <v>700179</v>
      </c>
      <c r="H25" s="687">
        <f t="shared" si="3"/>
        <v>700179</v>
      </c>
    </row>
    <row r="26" spans="1:8" s="3" customFormat="1" ht="15.75">
      <c r="A26" s="330" t="s">
        <v>296</v>
      </c>
      <c r="B26" s="689" t="s">
        <v>297</v>
      </c>
      <c r="C26" s="685">
        <v>2287617</v>
      </c>
      <c r="D26" s="685">
        <v>200198947</v>
      </c>
      <c r="E26" s="686">
        <f t="shared" si="2"/>
        <v>202486564</v>
      </c>
      <c r="F26" s="685">
        <v>2576912</v>
      </c>
      <c r="G26" s="685">
        <v>173541360</v>
      </c>
      <c r="H26" s="687">
        <f t="shared" si="3"/>
        <v>176118272</v>
      </c>
    </row>
    <row r="27" spans="1:8" s="3" customFormat="1" ht="15.75">
      <c r="A27" s="330" t="s">
        <v>298</v>
      </c>
      <c r="B27" s="689" t="s">
        <v>299</v>
      </c>
      <c r="C27" s="685">
        <v>10044407</v>
      </c>
      <c r="D27" s="685">
        <v>71217976</v>
      </c>
      <c r="E27" s="686">
        <f t="shared" si="2"/>
        <v>81262383</v>
      </c>
      <c r="F27" s="685">
        <v>10038364</v>
      </c>
      <c r="G27" s="685">
        <v>57094421</v>
      </c>
      <c r="H27" s="687">
        <f t="shared" si="3"/>
        <v>67132785</v>
      </c>
    </row>
    <row r="28" spans="1:8" s="3" customFormat="1" ht="15.75">
      <c r="A28" s="330">
        <v>5.4</v>
      </c>
      <c r="B28" s="688" t="s">
        <v>300</v>
      </c>
      <c r="C28" s="685">
        <v>131818</v>
      </c>
      <c r="D28" s="685">
        <v>17712626</v>
      </c>
      <c r="E28" s="686">
        <f t="shared" si="2"/>
        <v>17844444</v>
      </c>
      <c r="F28" s="685">
        <v>365678</v>
      </c>
      <c r="G28" s="685">
        <v>16922388</v>
      </c>
      <c r="H28" s="687">
        <f t="shared" si="3"/>
        <v>17288066</v>
      </c>
    </row>
    <row r="29" spans="1:8" s="3" customFormat="1" ht="15.75">
      <c r="A29" s="330">
        <v>5.5</v>
      </c>
      <c r="B29" s="688" t="s">
        <v>301</v>
      </c>
      <c r="C29" s="685">
        <v>0</v>
      </c>
      <c r="D29" s="685">
        <v>0</v>
      </c>
      <c r="E29" s="686">
        <f t="shared" si="2"/>
        <v>0</v>
      </c>
      <c r="F29" s="685">
        <v>0</v>
      </c>
      <c r="G29" s="685">
        <v>0</v>
      </c>
      <c r="H29" s="687">
        <f t="shared" si="3"/>
        <v>0</v>
      </c>
    </row>
    <row r="30" spans="1:8" s="3" customFormat="1" ht="15.75">
      <c r="A30" s="330">
        <v>5.6</v>
      </c>
      <c r="B30" s="688" t="s">
        <v>302</v>
      </c>
      <c r="C30" s="685">
        <v>0</v>
      </c>
      <c r="D30" s="685">
        <v>0</v>
      </c>
      <c r="E30" s="686">
        <f t="shared" si="2"/>
        <v>0</v>
      </c>
      <c r="F30" s="685">
        <v>0</v>
      </c>
      <c r="G30" s="685">
        <v>0</v>
      </c>
      <c r="H30" s="687">
        <f t="shared" si="3"/>
        <v>0</v>
      </c>
    </row>
    <row r="31" spans="1:8" s="3" customFormat="1" ht="15.75">
      <c r="A31" s="330">
        <v>5.7</v>
      </c>
      <c r="B31" s="688" t="s">
        <v>303</v>
      </c>
      <c r="C31" s="685">
        <v>0</v>
      </c>
      <c r="D31" s="685">
        <v>0</v>
      </c>
      <c r="E31" s="686">
        <f t="shared" si="2"/>
        <v>0</v>
      </c>
      <c r="F31" s="685">
        <v>0</v>
      </c>
      <c r="G31" s="685">
        <v>0</v>
      </c>
      <c r="H31" s="687">
        <f t="shared" si="3"/>
        <v>0</v>
      </c>
    </row>
    <row r="32" spans="1:8" s="3" customFormat="1" ht="15.75">
      <c r="A32" s="330">
        <v>6</v>
      </c>
      <c r="B32" s="684" t="s">
        <v>304</v>
      </c>
      <c r="C32" s="685">
        <v>0</v>
      </c>
      <c r="D32" s="685">
        <v>0</v>
      </c>
      <c r="E32" s="686">
        <f t="shared" si="2"/>
        <v>0</v>
      </c>
      <c r="F32" s="685">
        <v>0</v>
      </c>
      <c r="G32" s="685">
        <v>0</v>
      </c>
      <c r="H32" s="687">
        <f t="shared" si="3"/>
        <v>0</v>
      </c>
    </row>
    <row r="33" spans="1:8" s="3" customFormat="1" ht="25.5">
      <c r="A33" s="330">
        <v>6.1</v>
      </c>
      <c r="B33" s="688" t="s">
        <v>483</v>
      </c>
      <c r="C33" s="685">
        <v>5000000</v>
      </c>
      <c r="D33" s="685">
        <v>0</v>
      </c>
      <c r="E33" s="686">
        <f t="shared" si="2"/>
        <v>5000000</v>
      </c>
      <c r="F33" s="685">
        <v>21911659.199999999</v>
      </c>
      <c r="G33" s="685">
        <v>0</v>
      </c>
      <c r="H33" s="687">
        <f t="shared" si="3"/>
        <v>21911659.199999999</v>
      </c>
    </row>
    <row r="34" spans="1:8" s="3" customFormat="1" ht="25.5">
      <c r="A34" s="330">
        <v>6.2</v>
      </c>
      <c r="B34" s="688" t="s">
        <v>305</v>
      </c>
      <c r="C34" s="685">
        <v>0</v>
      </c>
      <c r="D34" s="685">
        <v>4861862.74</v>
      </c>
      <c r="E34" s="686">
        <f t="shared" si="2"/>
        <v>4861862.74</v>
      </c>
      <c r="F34" s="685">
        <v>0</v>
      </c>
      <c r="G34" s="685">
        <v>21809703.02</v>
      </c>
      <c r="H34" s="687">
        <f t="shared" si="3"/>
        <v>21809703.02</v>
      </c>
    </row>
    <row r="35" spans="1:8" s="3" customFormat="1" ht="25.5">
      <c r="A35" s="330">
        <v>6.3</v>
      </c>
      <c r="B35" s="688" t="s">
        <v>306</v>
      </c>
      <c r="C35" s="685">
        <v>0</v>
      </c>
      <c r="D35" s="685">
        <v>0</v>
      </c>
      <c r="E35" s="686">
        <f t="shared" si="2"/>
        <v>0</v>
      </c>
      <c r="F35" s="685">
        <v>0</v>
      </c>
      <c r="G35" s="685">
        <v>0</v>
      </c>
      <c r="H35" s="687">
        <f t="shared" si="3"/>
        <v>0</v>
      </c>
    </row>
    <row r="36" spans="1:8" s="3" customFormat="1" ht="15.75">
      <c r="A36" s="330">
        <v>6.4</v>
      </c>
      <c r="B36" s="688" t="s">
        <v>307</v>
      </c>
      <c r="C36" s="685">
        <v>0</v>
      </c>
      <c r="D36" s="685">
        <v>0</v>
      </c>
      <c r="E36" s="686">
        <f t="shared" si="2"/>
        <v>0</v>
      </c>
      <c r="F36" s="685">
        <v>0</v>
      </c>
      <c r="G36" s="685">
        <v>0</v>
      </c>
      <c r="H36" s="687">
        <f t="shared" si="3"/>
        <v>0</v>
      </c>
    </row>
    <row r="37" spans="1:8" s="3" customFormat="1" ht="15.75">
      <c r="A37" s="330">
        <v>6.5</v>
      </c>
      <c r="B37" s="688" t="s">
        <v>308</v>
      </c>
      <c r="C37" s="685">
        <v>0</v>
      </c>
      <c r="D37" s="685">
        <v>0</v>
      </c>
      <c r="E37" s="686">
        <f t="shared" si="2"/>
        <v>0</v>
      </c>
      <c r="F37" s="685">
        <v>0</v>
      </c>
      <c r="G37" s="685">
        <v>0</v>
      </c>
      <c r="H37" s="687">
        <f t="shared" si="3"/>
        <v>0</v>
      </c>
    </row>
    <row r="38" spans="1:8" s="3" customFormat="1" ht="25.5">
      <c r="A38" s="330">
        <v>6.6</v>
      </c>
      <c r="B38" s="688" t="s">
        <v>309</v>
      </c>
      <c r="C38" s="685">
        <v>0</v>
      </c>
      <c r="D38" s="685">
        <v>0</v>
      </c>
      <c r="E38" s="686">
        <f t="shared" si="2"/>
        <v>0</v>
      </c>
      <c r="F38" s="685">
        <v>0</v>
      </c>
      <c r="G38" s="685">
        <v>0</v>
      </c>
      <c r="H38" s="687">
        <f t="shared" si="3"/>
        <v>0</v>
      </c>
    </row>
    <row r="39" spans="1:8" s="3" customFormat="1" ht="25.5">
      <c r="A39" s="330">
        <v>6.7</v>
      </c>
      <c r="B39" s="688" t="s">
        <v>310</v>
      </c>
      <c r="C39" s="685">
        <v>0</v>
      </c>
      <c r="D39" s="685">
        <v>0</v>
      </c>
      <c r="E39" s="686">
        <f t="shared" si="2"/>
        <v>0</v>
      </c>
      <c r="F39" s="685">
        <v>0</v>
      </c>
      <c r="G39" s="685">
        <v>0</v>
      </c>
      <c r="H39" s="687">
        <f t="shared" si="3"/>
        <v>0</v>
      </c>
    </row>
    <row r="40" spans="1:8" s="3" customFormat="1" ht="15.75">
      <c r="A40" s="330">
        <v>7</v>
      </c>
      <c r="B40" s="684" t="s">
        <v>311</v>
      </c>
      <c r="C40" s="685">
        <v>0</v>
      </c>
      <c r="D40" s="685">
        <v>0</v>
      </c>
      <c r="E40" s="686">
        <f t="shared" si="2"/>
        <v>0</v>
      </c>
      <c r="F40" s="685">
        <v>0</v>
      </c>
      <c r="G40" s="685">
        <v>0</v>
      </c>
      <c r="H40" s="687">
        <f t="shared" si="3"/>
        <v>0</v>
      </c>
    </row>
    <row r="41" spans="1:8" s="3" customFormat="1" ht="25.5">
      <c r="A41" s="330">
        <v>7.1</v>
      </c>
      <c r="B41" s="688" t="s">
        <v>312</v>
      </c>
      <c r="C41" s="685">
        <v>0</v>
      </c>
      <c r="D41" s="685">
        <v>8881</v>
      </c>
      <c r="E41" s="686">
        <f t="shared" si="2"/>
        <v>8881</v>
      </c>
      <c r="F41" s="685">
        <v>0</v>
      </c>
      <c r="G41" s="685">
        <v>0</v>
      </c>
      <c r="H41" s="687">
        <f t="shared" si="3"/>
        <v>0</v>
      </c>
    </row>
    <row r="42" spans="1:8" s="3" customFormat="1" ht="25.5">
      <c r="A42" s="330">
        <v>7.2</v>
      </c>
      <c r="B42" s="688" t="s">
        <v>313</v>
      </c>
      <c r="C42" s="685">
        <v>864520</v>
      </c>
      <c r="D42" s="685">
        <v>1936912</v>
      </c>
      <c r="E42" s="686">
        <f t="shared" si="2"/>
        <v>2801432</v>
      </c>
      <c r="F42" s="685">
        <v>969863.07999999949</v>
      </c>
      <c r="G42" s="685">
        <v>2794474.1699999985</v>
      </c>
      <c r="H42" s="687">
        <f t="shared" si="3"/>
        <v>3764337.2499999981</v>
      </c>
    </row>
    <row r="43" spans="1:8" s="3" customFormat="1" ht="25.5">
      <c r="A43" s="330">
        <v>7.3</v>
      </c>
      <c r="B43" s="688" t="s">
        <v>314</v>
      </c>
      <c r="C43" s="685">
        <v>18467</v>
      </c>
      <c r="D43" s="685">
        <v>79118</v>
      </c>
      <c r="E43" s="686">
        <f t="shared" si="2"/>
        <v>97585</v>
      </c>
      <c r="F43" s="685">
        <v>18711</v>
      </c>
      <c r="G43" s="685">
        <v>80583</v>
      </c>
      <c r="H43" s="687">
        <f t="shared" si="3"/>
        <v>99294</v>
      </c>
    </row>
    <row r="44" spans="1:8" s="3" customFormat="1" ht="25.5">
      <c r="A44" s="330">
        <v>7.4</v>
      </c>
      <c r="B44" s="688" t="s">
        <v>315</v>
      </c>
      <c r="C44" s="685" vm="19">
        <v>1324533.3900000001</v>
      </c>
      <c r="D44" s="685" vm="5">
        <v>2994101.67</v>
      </c>
      <c r="E44" s="686">
        <f t="shared" si="2"/>
        <v>4318635.0600000005</v>
      </c>
      <c r="F44" s="685" vm="6">
        <v>1012525.9800000001</v>
      </c>
      <c r="G44" s="685" vm="1">
        <v>3570178.66</v>
      </c>
      <c r="H44" s="687">
        <f t="shared" si="3"/>
        <v>4582704.6400000006</v>
      </c>
    </row>
    <row r="45" spans="1:8" s="3" customFormat="1" ht="15.75">
      <c r="A45" s="330">
        <v>8</v>
      </c>
      <c r="B45" s="684" t="s">
        <v>316</v>
      </c>
      <c r="C45" s="685">
        <v>0</v>
      </c>
      <c r="D45" s="685">
        <v>0</v>
      </c>
      <c r="E45" s="686">
        <f t="shared" si="2"/>
        <v>0</v>
      </c>
      <c r="F45" s="685">
        <v>0</v>
      </c>
      <c r="G45" s="685">
        <v>0</v>
      </c>
      <c r="H45" s="687">
        <f t="shared" si="3"/>
        <v>0</v>
      </c>
    </row>
    <row r="46" spans="1:8" s="3" customFormat="1" ht="15.75">
      <c r="A46" s="330">
        <v>8.1</v>
      </c>
      <c r="B46" s="688" t="s">
        <v>317</v>
      </c>
      <c r="C46" s="685">
        <v>0</v>
      </c>
      <c r="D46" s="685">
        <v>0</v>
      </c>
      <c r="E46" s="686">
        <f t="shared" si="2"/>
        <v>0</v>
      </c>
      <c r="F46" s="685">
        <v>0</v>
      </c>
      <c r="G46" s="685">
        <v>0</v>
      </c>
      <c r="H46" s="687">
        <f t="shared" si="3"/>
        <v>0</v>
      </c>
    </row>
    <row r="47" spans="1:8" s="3" customFormat="1" ht="15.75">
      <c r="A47" s="330">
        <v>8.1999999999999993</v>
      </c>
      <c r="B47" s="688" t="s">
        <v>318</v>
      </c>
      <c r="C47" s="685">
        <v>0</v>
      </c>
      <c r="D47" s="685">
        <v>0</v>
      </c>
      <c r="E47" s="686">
        <f t="shared" si="2"/>
        <v>0</v>
      </c>
      <c r="F47" s="685">
        <v>0</v>
      </c>
      <c r="G47" s="685">
        <v>0</v>
      </c>
      <c r="H47" s="687">
        <f t="shared" si="3"/>
        <v>0</v>
      </c>
    </row>
    <row r="48" spans="1:8" s="3" customFormat="1" ht="15.75">
      <c r="A48" s="330">
        <v>8.3000000000000007</v>
      </c>
      <c r="B48" s="688" t="s">
        <v>319</v>
      </c>
      <c r="C48" s="685">
        <v>0</v>
      </c>
      <c r="D48" s="685">
        <v>0</v>
      </c>
      <c r="E48" s="686">
        <f t="shared" si="2"/>
        <v>0</v>
      </c>
      <c r="F48" s="685">
        <v>0</v>
      </c>
      <c r="G48" s="685">
        <v>0</v>
      </c>
      <c r="H48" s="687">
        <f t="shared" si="3"/>
        <v>0</v>
      </c>
    </row>
    <row r="49" spans="1:8" s="3" customFormat="1" ht="15.75">
      <c r="A49" s="330">
        <v>8.4</v>
      </c>
      <c r="B49" s="688" t="s">
        <v>320</v>
      </c>
      <c r="C49" s="685">
        <v>0</v>
      </c>
      <c r="D49" s="685">
        <v>0</v>
      </c>
      <c r="E49" s="686">
        <f t="shared" si="2"/>
        <v>0</v>
      </c>
      <c r="F49" s="685">
        <v>0</v>
      </c>
      <c r="G49" s="685">
        <v>0</v>
      </c>
      <c r="H49" s="687">
        <f t="shared" si="3"/>
        <v>0</v>
      </c>
    </row>
    <row r="50" spans="1:8" s="3" customFormat="1" ht="15.75">
      <c r="A50" s="330">
        <v>8.5</v>
      </c>
      <c r="B50" s="688" t="s">
        <v>321</v>
      </c>
      <c r="C50" s="685">
        <v>0</v>
      </c>
      <c r="D50" s="685">
        <v>0</v>
      </c>
      <c r="E50" s="686">
        <f t="shared" si="2"/>
        <v>0</v>
      </c>
      <c r="F50" s="685">
        <v>0</v>
      </c>
      <c r="G50" s="685">
        <v>0</v>
      </c>
      <c r="H50" s="687">
        <f t="shared" si="3"/>
        <v>0</v>
      </c>
    </row>
    <row r="51" spans="1:8" s="3" customFormat="1" ht="15.75">
      <c r="A51" s="330">
        <v>8.6</v>
      </c>
      <c r="B51" s="688" t="s">
        <v>322</v>
      </c>
      <c r="C51" s="685">
        <v>0</v>
      </c>
      <c r="D51" s="685">
        <v>0</v>
      </c>
      <c r="E51" s="686">
        <f t="shared" si="2"/>
        <v>0</v>
      </c>
      <c r="F51" s="685">
        <v>0</v>
      </c>
      <c r="G51" s="685">
        <v>0</v>
      </c>
      <c r="H51" s="687">
        <f t="shared" si="3"/>
        <v>0</v>
      </c>
    </row>
    <row r="52" spans="1:8" s="3" customFormat="1" ht="15.75">
      <c r="A52" s="330">
        <v>8.6999999999999993</v>
      </c>
      <c r="B52" s="688" t="s">
        <v>323</v>
      </c>
      <c r="C52" s="685">
        <v>0</v>
      </c>
      <c r="D52" s="685">
        <v>0</v>
      </c>
      <c r="E52" s="686">
        <f t="shared" si="2"/>
        <v>0</v>
      </c>
      <c r="F52" s="685">
        <v>0</v>
      </c>
      <c r="G52" s="685">
        <v>0</v>
      </c>
      <c r="H52" s="687">
        <f t="shared" si="3"/>
        <v>0</v>
      </c>
    </row>
    <row r="53" spans="1:8" s="3" customFormat="1" ht="26.25" thickBot="1">
      <c r="A53" s="221">
        <v>9</v>
      </c>
      <c r="B53" s="691" t="s">
        <v>324</v>
      </c>
      <c r="C53" s="692">
        <v>0</v>
      </c>
      <c r="D53" s="692">
        <v>0</v>
      </c>
      <c r="E53" s="259">
        <f t="shared" si="2"/>
        <v>0</v>
      </c>
      <c r="F53" s="692">
        <v>0</v>
      </c>
      <c r="G53" s="692">
        <v>0</v>
      </c>
      <c r="H53" s="245">
        <f t="shared" si="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28515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28515625" style="13"/>
  </cols>
  <sheetData>
    <row r="1" spans="1:8" ht="15">
      <c r="A1" s="18" t="s">
        <v>188</v>
      </c>
      <c r="B1" s="17" t="str">
        <f>Info!C2</f>
        <v>სს "ხალიკ ბანკი საქართველო"</v>
      </c>
      <c r="C1" s="17"/>
      <c r="D1" s="324"/>
    </row>
    <row r="2" spans="1:8" ht="15">
      <c r="A2" s="18" t="s">
        <v>189</v>
      </c>
      <c r="B2" s="430">
        <f>'1. key ratios'!B2</f>
        <v>44834</v>
      </c>
      <c r="C2" s="30"/>
      <c r="D2" s="19"/>
      <c r="E2" s="12"/>
      <c r="F2" s="12"/>
      <c r="G2" s="12"/>
      <c r="H2" s="12"/>
    </row>
    <row r="3" spans="1:8" ht="15">
      <c r="A3" s="18"/>
      <c r="B3" s="17"/>
      <c r="C3" s="30"/>
      <c r="D3" s="19"/>
      <c r="E3" s="12"/>
      <c r="F3" s="12"/>
      <c r="G3" s="12"/>
      <c r="H3" s="12"/>
    </row>
    <row r="4" spans="1:8" ht="15" customHeight="1" thickBot="1">
      <c r="A4" s="215" t="s">
        <v>408</v>
      </c>
      <c r="B4" s="216" t="s">
        <v>187</v>
      </c>
      <c r="C4" s="217" t="s">
        <v>93</v>
      </c>
    </row>
    <row r="5" spans="1:8" ht="15" customHeight="1">
      <c r="A5" s="213" t="s">
        <v>26</v>
      </c>
      <c r="B5" s="214"/>
      <c r="C5" s="431" t="str">
        <f>INT((MONTH($B$2))/3)&amp;"Q"&amp;"-"&amp;YEAR($B$2)</f>
        <v>3Q-2022</v>
      </c>
      <c r="D5" s="431" t="str">
        <f>IF(INT(MONTH($B$2))=3, "4"&amp;"Q"&amp;"-"&amp;YEAR($B$2)-1, IF(INT(MONTH($B$2))=6, "1"&amp;"Q"&amp;"-"&amp;YEAR($B$2), IF(INT(MONTH($B$2))=9, "2"&amp;"Q"&amp;"-"&amp;YEAR($B$2),IF(INT(MONTH($B$2))=12, "3"&amp;"Q"&amp;"-"&amp;YEAR($B$2), 0))))</f>
        <v>2Q-2022</v>
      </c>
      <c r="E5" s="431" t="str">
        <f>IF(INT(MONTH($B$2))=3, "3"&amp;"Q"&amp;"-"&amp;YEAR($B$2)-1, IF(INT(MONTH($B$2))=6, "4"&amp;"Q"&amp;"-"&amp;YEAR($B$2)-1, IF(INT(MONTH($B$2))=9, "1"&amp;"Q"&amp;"-"&amp;YEAR($B$2),IF(INT(MONTH($B$2))=12, "2"&amp;"Q"&amp;"-"&amp;YEAR($B$2), 0))))</f>
        <v>1Q-2022</v>
      </c>
      <c r="F5" s="431" t="str">
        <f>IF(INT(MONTH($B$2))=3, "2"&amp;"Q"&amp;"-"&amp;YEAR($B$2)-1, IF(INT(MONTH($B$2))=6, "3"&amp;"Q"&amp;"-"&amp;YEAR($B$2)-1, IF(INT(MONTH($B$2))=9, "4"&amp;"Q"&amp;"-"&amp;YEAR($B$2)-1,IF(INT(MONTH($B$2))=12, "1"&amp;"Q"&amp;"-"&amp;YEAR($B$2), 0))))</f>
        <v>4Q-2021</v>
      </c>
      <c r="G5" s="431" t="str">
        <f>IF(INT(MONTH($B$2))=3, "1"&amp;"Q"&amp;"-"&amp;YEAR($B$2)-1, IF(INT(MONTH($B$2))=6, "2"&amp;"Q"&amp;"-"&amp;YEAR($B$2)-1, IF(INT(MONTH($B$2))=9, "3"&amp;"Q"&amp;"-"&amp;YEAR($B$2)-1,IF(INT(MONTH($B$2))=12, "4"&amp;"Q"&amp;"-"&amp;YEAR($B$2)-1, 0))))</f>
        <v>3Q-2021</v>
      </c>
    </row>
    <row r="6" spans="1:8" ht="15" customHeight="1">
      <c r="A6" s="361">
        <v>1</v>
      </c>
      <c r="B6" s="417" t="s">
        <v>192</v>
      </c>
      <c r="C6" s="362">
        <f>C7+C9+C10</f>
        <v>945222418.53375018</v>
      </c>
      <c r="D6" s="420">
        <f>D7+D9+D10</f>
        <v>837846314.74239993</v>
      </c>
      <c r="E6" s="363">
        <f t="shared" ref="E6:G6" si="0">E7+E9+E10</f>
        <v>871925491.70660007</v>
      </c>
      <c r="F6" s="362">
        <f t="shared" si="0"/>
        <v>877579458.52169979</v>
      </c>
      <c r="G6" s="421">
        <f t="shared" si="0"/>
        <v>784999315.09219992</v>
      </c>
    </row>
    <row r="7" spans="1:8" ht="15" customHeight="1">
      <c r="A7" s="361">
        <v>1.1000000000000001</v>
      </c>
      <c r="B7" s="364" t="s">
        <v>603</v>
      </c>
      <c r="C7" s="365">
        <v>934654582.18175018</v>
      </c>
      <c r="D7" s="365">
        <v>828942838.88739991</v>
      </c>
      <c r="E7" s="365">
        <v>862630101.69160008</v>
      </c>
      <c r="F7" s="365">
        <v>867462543.65669978</v>
      </c>
      <c r="G7" s="365">
        <v>774201440.97720003</v>
      </c>
    </row>
    <row r="8" spans="1:8" ht="25.5">
      <c r="A8" s="361" t="s">
        <v>251</v>
      </c>
      <c r="B8" s="366" t="s">
        <v>402</v>
      </c>
      <c r="C8" s="365">
        <v>0</v>
      </c>
      <c r="D8" s="365">
        <v>0</v>
      </c>
      <c r="E8" s="365">
        <v>0</v>
      </c>
      <c r="F8" s="365">
        <v>0</v>
      </c>
      <c r="G8" s="365">
        <v>0</v>
      </c>
    </row>
    <row r="9" spans="1:8" ht="15" customHeight="1">
      <c r="A9" s="361">
        <v>1.2</v>
      </c>
      <c r="B9" s="364" t="s">
        <v>22</v>
      </c>
      <c r="C9" s="365">
        <v>10467836.352</v>
      </c>
      <c r="D9" s="365">
        <v>8803475.8550000004</v>
      </c>
      <c r="E9" s="365">
        <v>8889497.1549999993</v>
      </c>
      <c r="F9" s="365">
        <v>9841926.7249999996</v>
      </c>
      <c r="G9" s="365">
        <v>10359640.935000001</v>
      </c>
    </row>
    <row r="10" spans="1:8" ht="15" customHeight="1">
      <c r="A10" s="361">
        <v>1.3</v>
      </c>
      <c r="B10" s="418" t="s">
        <v>77</v>
      </c>
      <c r="C10" s="365">
        <v>100000</v>
      </c>
      <c r="D10" s="365">
        <v>100000</v>
      </c>
      <c r="E10" s="365">
        <v>405892.86</v>
      </c>
      <c r="F10" s="365">
        <v>274988.14</v>
      </c>
      <c r="G10" s="365">
        <v>438233.18</v>
      </c>
    </row>
    <row r="11" spans="1:8" ht="15" customHeight="1">
      <c r="A11" s="361">
        <v>2</v>
      </c>
      <c r="B11" s="417" t="s">
        <v>193</v>
      </c>
      <c r="C11" s="365">
        <v>2066996.5449163564</v>
      </c>
      <c r="D11" s="365">
        <v>17283.292593839971</v>
      </c>
      <c r="E11" s="365">
        <v>102662.24581998</v>
      </c>
      <c r="F11" s="365">
        <v>2619699.4461294501</v>
      </c>
      <c r="G11" s="365">
        <v>846534.34012970526</v>
      </c>
    </row>
    <row r="12" spans="1:8" ht="15" customHeight="1">
      <c r="A12" s="377">
        <v>3</v>
      </c>
      <c r="B12" s="419" t="s">
        <v>191</v>
      </c>
      <c r="C12" s="365">
        <v>56772577.5</v>
      </c>
      <c r="D12" s="365">
        <v>56772577.5</v>
      </c>
      <c r="E12" s="365">
        <v>56772577.5</v>
      </c>
      <c r="F12" s="365">
        <v>51351879.743750006</v>
      </c>
      <c r="G12" s="365">
        <v>51351879.743750006</v>
      </c>
    </row>
    <row r="13" spans="1:8" ht="15" customHeight="1" thickBot="1">
      <c r="A13" s="133">
        <v>4</v>
      </c>
      <c r="B13" s="424" t="s">
        <v>252</v>
      </c>
      <c r="C13" s="260">
        <f>C6+C11+C12</f>
        <v>1004061992.5786666</v>
      </c>
      <c r="D13" s="422">
        <f>D6+D11+D12</f>
        <v>894636175.53499377</v>
      </c>
      <c r="E13" s="261">
        <f t="shared" ref="E13:G13" si="1">E6+E11+E12</f>
        <v>928800731.45242</v>
      </c>
      <c r="F13" s="260">
        <f t="shared" si="1"/>
        <v>931551037.7115792</v>
      </c>
      <c r="G13" s="423">
        <f t="shared" si="1"/>
        <v>837197729.17607963</v>
      </c>
    </row>
    <row r="14" spans="1:8">
      <c r="B14" s="24"/>
    </row>
    <row r="15" spans="1:8" ht="25.5">
      <c r="B15" s="106" t="s">
        <v>604</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C20" sqref="C20"/>
    </sheetView>
  </sheetViews>
  <sheetFormatPr defaultRowHeight="15"/>
  <cols>
    <col min="1" max="1" width="9.5703125" style="2" bestFit="1" customWidth="1"/>
    <col min="2" max="2" width="58.7109375" style="2" customWidth="1"/>
    <col min="3" max="3" width="34.28515625" style="2" customWidth="1"/>
  </cols>
  <sheetData>
    <row r="1" spans="1:8">
      <c r="A1" s="2" t="s">
        <v>188</v>
      </c>
      <c r="B1" s="324" t="str">
        <f>Info!C2</f>
        <v>სს "ხალიკ ბანკი საქართველო"</v>
      </c>
    </row>
    <row r="2" spans="1:8">
      <c r="A2" s="2" t="s">
        <v>189</v>
      </c>
      <c r="B2" s="442">
        <f>'1. key ratios'!B2</f>
        <v>44834</v>
      </c>
    </row>
    <row r="4" spans="1:8" ht="25.5" customHeight="1" thickBot="1">
      <c r="A4" s="232" t="s">
        <v>409</v>
      </c>
      <c r="B4" s="62" t="s">
        <v>149</v>
      </c>
      <c r="C4" s="14"/>
    </row>
    <row r="5" spans="1:8" ht="15.75">
      <c r="A5" s="11"/>
      <c r="B5" s="412" t="s">
        <v>150</v>
      </c>
      <c r="C5" s="428" t="s">
        <v>618</v>
      </c>
    </row>
    <row r="6" spans="1:8">
      <c r="A6" s="15">
        <v>1</v>
      </c>
      <c r="B6" s="63" t="s">
        <v>1014</v>
      </c>
      <c r="C6" s="425" t="s">
        <v>1015</v>
      </c>
    </row>
    <row r="7" spans="1:8">
      <c r="A7" s="15">
        <v>2</v>
      </c>
      <c r="B7" s="63" t="s">
        <v>1016</v>
      </c>
      <c r="C7" s="425" t="s">
        <v>1017</v>
      </c>
    </row>
    <row r="8" spans="1:8">
      <c r="A8" s="15">
        <v>3</v>
      </c>
      <c r="B8" s="63" t="s">
        <v>1018</v>
      </c>
      <c r="C8" s="425" t="s">
        <v>1017</v>
      </c>
    </row>
    <row r="9" spans="1:8">
      <c r="A9" s="15">
        <v>4</v>
      </c>
      <c r="B9" s="63" t="s">
        <v>1019</v>
      </c>
      <c r="C9" s="425" t="s">
        <v>1017</v>
      </c>
    </row>
    <row r="10" spans="1:8">
      <c r="A10" s="15">
        <v>5</v>
      </c>
      <c r="B10" s="63" t="s">
        <v>1020</v>
      </c>
      <c r="C10" s="425" t="s">
        <v>1015</v>
      </c>
    </row>
    <row r="11" spans="1:8">
      <c r="A11" s="15">
        <v>6</v>
      </c>
      <c r="B11" s="63"/>
      <c r="C11" s="425"/>
    </row>
    <row r="12" spans="1:8">
      <c r="A12" s="15">
        <v>7</v>
      </c>
      <c r="B12" s="63"/>
      <c r="C12" s="425"/>
      <c r="H12" s="4"/>
    </row>
    <row r="13" spans="1:8">
      <c r="A13" s="15">
        <v>8</v>
      </c>
      <c r="B13" s="63"/>
      <c r="C13" s="425"/>
    </row>
    <row r="14" spans="1:8">
      <c r="A14" s="15">
        <v>9</v>
      </c>
      <c r="B14" s="63"/>
      <c r="C14" s="425"/>
    </row>
    <row r="15" spans="1:8">
      <c r="A15" s="15">
        <v>10</v>
      </c>
      <c r="B15" s="63"/>
      <c r="C15" s="425"/>
    </row>
    <row r="16" spans="1:8">
      <c r="A16" s="15"/>
      <c r="B16" s="714"/>
      <c r="C16" s="715"/>
    </row>
    <row r="17" spans="1:3" ht="60">
      <c r="A17" s="15"/>
      <c r="B17" s="413" t="s">
        <v>151</v>
      </c>
      <c r="C17" s="429" t="s">
        <v>619</v>
      </c>
    </row>
    <row r="18" spans="1:3" ht="45">
      <c r="A18" s="15">
        <v>1</v>
      </c>
      <c r="B18" s="28" t="s">
        <v>1012</v>
      </c>
      <c r="C18" s="427" t="s">
        <v>1021</v>
      </c>
    </row>
    <row r="19" spans="1:3" ht="45">
      <c r="A19" s="15">
        <v>2</v>
      </c>
      <c r="B19" s="28" t="s">
        <v>1022</v>
      </c>
      <c r="C19" s="427" t="s">
        <v>1023</v>
      </c>
    </row>
    <row r="20" spans="1:3" ht="60">
      <c r="A20" s="15">
        <v>3</v>
      </c>
      <c r="B20" s="28" t="s">
        <v>1024</v>
      </c>
      <c r="C20" s="427" t="s">
        <v>1025</v>
      </c>
    </row>
    <row r="21" spans="1:3" ht="60">
      <c r="A21" s="15">
        <v>4</v>
      </c>
      <c r="B21" s="28" t="s">
        <v>1026</v>
      </c>
      <c r="C21" s="427" t="s">
        <v>1027</v>
      </c>
    </row>
    <row r="22" spans="1:3" ht="60">
      <c r="A22" s="15">
        <v>5</v>
      </c>
      <c r="B22" s="28" t="s">
        <v>1028</v>
      </c>
      <c r="C22" s="427" t="s">
        <v>1029</v>
      </c>
    </row>
    <row r="23" spans="1:3" ht="15.75">
      <c r="A23" s="15">
        <v>6</v>
      </c>
      <c r="B23" s="28"/>
      <c r="C23" s="426"/>
    </row>
    <row r="24" spans="1:3" ht="15.75">
      <c r="A24" s="15">
        <v>7</v>
      </c>
      <c r="B24" s="28"/>
      <c r="C24" s="426"/>
    </row>
    <row r="25" spans="1:3" ht="15.75">
      <c r="A25" s="15">
        <v>8</v>
      </c>
      <c r="B25" s="28"/>
      <c r="C25" s="426"/>
    </row>
    <row r="26" spans="1:3" ht="15.75">
      <c r="A26" s="15">
        <v>9</v>
      </c>
      <c r="B26" s="28"/>
      <c r="C26" s="426"/>
    </row>
    <row r="27" spans="1:3" ht="15.75" customHeight="1">
      <c r="A27" s="15">
        <v>10</v>
      </c>
      <c r="B27" s="28"/>
      <c r="C27" s="427"/>
    </row>
    <row r="28" spans="1:3" ht="15.75" customHeight="1">
      <c r="A28" s="15"/>
      <c r="B28" s="28"/>
      <c r="C28" s="29"/>
    </row>
    <row r="29" spans="1:3" ht="30" customHeight="1">
      <c r="A29" s="15"/>
      <c r="B29" s="716" t="s">
        <v>152</v>
      </c>
      <c r="C29" s="717"/>
    </row>
    <row r="30" spans="1:3">
      <c r="A30" s="15">
        <v>1</v>
      </c>
      <c r="B30" s="63" t="s">
        <v>1032</v>
      </c>
      <c r="C30" s="638">
        <v>1</v>
      </c>
    </row>
    <row r="31" spans="1:3" ht="15.75" customHeight="1">
      <c r="A31" s="15"/>
      <c r="B31" s="63"/>
      <c r="C31" s="64"/>
    </row>
    <row r="32" spans="1:3" ht="29.25" customHeight="1">
      <c r="A32" s="15"/>
      <c r="B32" s="716" t="s">
        <v>272</v>
      </c>
      <c r="C32" s="717"/>
    </row>
    <row r="33" spans="1:3">
      <c r="A33" s="15">
        <v>1</v>
      </c>
      <c r="B33" s="63" t="s">
        <v>1030</v>
      </c>
      <c r="C33" s="693">
        <v>0.3476048699771862</v>
      </c>
    </row>
    <row r="34" spans="1:3" ht="16.5" thickBot="1">
      <c r="A34" s="16"/>
      <c r="B34" s="65" t="s">
        <v>1031</v>
      </c>
      <c r="C34" s="694">
        <v>0.3476048699771862</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B23" sqref="B23"/>
    </sheetView>
  </sheetViews>
  <sheetFormatPr defaultRowHeight="15"/>
  <cols>
    <col min="1" max="1" width="9.5703125" style="2" bestFit="1" customWidth="1"/>
    <col min="2" max="2" width="47.5703125" style="2" customWidth="1"/>
    <col min="3" max="3" width="28" style="2" customWidth="1"/>
    <col min="4" max="4" width="22.42578125" style="2" customWidth="1"/>
    <col min="5" max="5" width="18.7109375" style="2" customWidth="1"/>
    <col min="6" max="6" width="12" bestFit="1" customWidth="1"/>
    <col min="7" max="7" width="12.5703125" bestFit="1" customWidth="1"/>
  </cols>
  <sheetData>
    <row r="1" spans="1:7" ht="15.75">
      <c r="A1" s="18" t="s">
        <v>188</v>
      </c>
      <c r="B1" s="17" t="str">
        <f>Info!C2</f>
        <v>სს "ხალიკ ბანკი საქართველო"</v>
      </c>
    </row>
    <row r="2" spans="1:7" s="22" customFormat="1" ht="15.75" customHeight="1">
      <c r="A2" s="22" t="s">
        <v>189</v>
      </c>
      <c r="B2" s="442">
        <f>'1. key ratios'!B2</f>
        <v>44834</v>
      </c>
    </row>
    <row r="3" spans="1:7" s="22" customFormat="1" ht="15.75" customHeight="1"/>
    <row r="4" spans="1:7" s="22" customFormat="1" ht="15.75" customHeight="1" thickBot="1">
      <c r="A4" s="233" t="s">
        <v>410</v>
      </c>
      <c r="B4" s="234" t="s">
        <v>262</v>
      </c>
      <c r="C4" s="192"/>
      <c r="D4" s="192"/>
      <c r="E4" s="193" t="s">
        <v>93</v>
      </c>
    </row>
    <row r="5" spans="1:7" s="121" customFormat="1" ht="17.649999999999999" customHeight="1">
      <c r="A5" s="333"/>
      <c r="B5" s="334"/>
      <c r="C5" s="191" t="s">
        <v>0</v>
      </c>
      <c r="D5" s="191" t="s">
        <v>1</v>
      </c>
      <c r="E5" s="335" t="s">
        <v>2</v>
      </c>
    </row>
    <row r="6" spans="1:7" s="157" customFormat="1" ht="14.65" customHeight="1">
      <c r="A6" s="336"/>
      <c r="B6" s="718" t="s">
        <v>231</v>
      </c>
      <c r="C6" s="718" t="s">
        <v>230</v>
      </c>
      <c r="D6" s="719" t="s">
        <v>229</v>
      </c>
      <c r="E6" s="720"/>
      <c r="G6"/>
    </row>
    <row r="7" spans="1:7" s="157" customFormat="1" ht="99.6" customHeight="1">
      <c r="A7" s="336"/>
      <c r="B7" s="718"/>
      <c r="C7" s="718"/>
      <c r="D7" s="680" t="s">
        <v>228</v>
      </c>
      <c r="E7" s="681" t="s">
        <v>520</v>
      </c>
      <c r="G7"/>
    </row>
    <row r="8" spans="1:7">
      <c r="A8" s="337">
        <v>1</v>
      </c>
      <c r="B8" s="338" t="s">
        <v>154</v>
      </c>
      <c r="C8" s="339">
        <v>13893358</v>
      </c>
      <c r="D8" s="339">
        <v>0</v>
      </c>
      <c r="E8" s="701">
        <v>13893358</v>
      </c>
    </row>
    <row r="9" spans="1:7">
      <c r="A9" s="337">
        <v>2</v>
      </c>
      <c r="B9" s="338" t="s">
        <v>155</v>
      </c>
      <c r="C9" s="339">
        <v>248634404</v>
      </c>
      <c r="D9" s="339">
        <v>0</v>
      </c>
      <c r="E9" s="701">
        <v>248634404</v>
      </c>
    </row>
    <row r="10" spans="1:7">
      <c r="A10" s="337">
        <v>3</v>
      </c>
      <c r="B10" s="338" t="s">
        <v>227</v>
      </c>
      <c r="C10" s="339">
        <v>45030394</v>
      </c>
      <c r="D10" s="339">
        <v>0</v>
      </c>
      <c r="E10" s="701">
        <v>45030394</v>
      </c>
    </row>
    <row r="11" spans="1:7" ht="25.5">
      <c r="A11" s="337">
        <v>4</v>
      </c>
      <c r="B11" s="338" t="s">
        <v>185</v>
      </c>
      <c r="C11" s="339">
        <v>0</v>
      </c>
      <c r="D11" s="339">
        <v>0</v>
      </c>
      <c r="E11" s="701">
        <v>0</v>
      </c>
    </row>
    <row r="12" spans="1:7">
      <c r="A12" s="337">
        <v>5</v>
      </c>
      <c r="B12" s="338" t="s">
        <v>157</v>
      </c>
      <c r="C12" s="339">
        <v>16609443</v>
      </c>
      <c r="D12" s="339">
        <v>0</v>
      </c>
      <c r="E12" s="701">
        <v>16609443</v>
      </c>
    </row>
    <row r="13" spans="1:7">
      <c r="A13" s="337">
        <v>6.1</v>
      </c>
      <c r="B13" s="338" t="s">
        <v>158</v>
      </c>
      <c r="C13" s="339">
        <v>642962318</v>
      </c>
      <c r="D13" s="339">
        <v>0</v>
      </c>
      <c r="E13" s="701">
        <v>642962318</v>
      </c>
    </row>
    <row r="14" spans="1:7">
      <c r="A14" s="337">
        <v>6.2</v>
      </c>
      <c r="B14" s="340" t="s">
        <v>159</v>
      </c>
      <c r="C14" s="339">
        <v>-39900326</v>
      </c>
      <c r="D14" s="339">
        <v>0</v>
      </c>
      <c r="E14" s="701">
        <v>-39900326</v>
      </c>
    </row>
    <row r="15" spans="1:7">
      <c r="A15" s="337">
        <v>6</v>
      </c>
      <c r="B15" s="338" t="s">
        <v>226</v>
      </c>
      <c r="C15" s="339">
        <v>603061992</v>
      </c>
      <c r="D15" s="339">
        <v>0</v>
      </c>
      <c r="E15" s="701">
        <v>603061992</v>
      </c>
    </row>
    <row r="16" spans="1:7" ht="25.5">
      <c r="A16" s="337">
        <v>7</v>
      </c>
      <c r="B16" s="338" t="s">
        <v>161</v>
      </c>
      <c r="C16" s="339">
        <v>5977210</v>
      </c>
      <c r="D16" s="339">
        <v>0</v>
      </c>
      <c r="E16" s="701">
        <v>5977210</v>
      </c>
    </row>
    <row r="17" spans="1:7">
      <c r="A17" s="337">
        <v>8</v>
      </c>
      <c r="B17" s="338" t="s">
        <v>162</v>
      </c>
      <c r="C17" s="339">
        <v>9369369.4399999995</v>
      </c>
      <c r="D17" s="339">
        <v>0</v>
      </c>
      <c r="E17" s="701">
        <v>9369369.4399999995</v>
      </c>
      <c r="F17" s="6"/>
      <c r="G17" s="6"/>
    </row>
    <row r="18" spans="1:7">
      <c r="A18" s="337">
        <v>9</v>
      </c>
      <c r="B18" s="338" t="s">
        <v>163</v>
      </c>
      <c r="C18" s="339">
        <v>54000</v>
      </c>
      <c r="D18" s="339">
        <v>0</v>
      </c>
      <c r="E18" s="701">
        <v>54000</v>
      </c>
      <c r="G18" s="6"/>
    </row>
    <row r="19" spans="1:7" ht="25.5">
      <c r="A19" s="337">
        <v>10</v>
      </c>
      <c r="B19" s="338" t="s">
        <v>164</v>
      </c>
      <c r="C19" s="339">
        <v>20654282</v>
      </c>
      <c r="D19" s="339">
        <v>4565183</v>
      </c>
      <c r="E19" s="701">
        <v>16089099</v>
      </c>
      <c r="G19" s="6"/>
    </row>
    <row r="20" spans="1:7">
      <c r="A20" s="337">
        <v>11</v>
      </c>
      <c r="B20" s="338" t="s">
        <v>165</v>
      </c>
      <c r="C20" s="339">
        <v>50269774.640000053</v>
      </c>
      <c r="D20" s="339">
        <v>0</v>
      </c>
      <c r="E20" s="701">
        <v>50269774.640000053</v>
      </c>
    </row>
    <row r="21" spans="1:7" ht="51.75" thickBot="1">
      <c r="A21" s="341"/>
      <c r="B21" s="342" t="s">
        <v>484</v>
      </c>
      <c r="C21" s="301">
        <f>SUM(C8:C12, C15:C20)</f>
        <v>1013554227.0800002</v>
      </c>
      <c r="D21" s="301">
        <f>SUM(D8:D12, D15:D20)</f>
        <v>4565183</v>
      </c>
      <c r="E21" s="343">
        <f>SUM(E8:E12, E15:E20)</f>
        <v>1008989044.0800002</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4" sqref="B14"/>
    </sheetView>
  </sheetViews>
  <sheetFormatPr defaultRowHeight="15" outlineLevelRow="1"/>
  <cols>
    <col min="1" max="1" width="9.5703125" style="2" bestFit="1" customWidth="1"/>
    <col min="2" max="2" width="114.28515625" style="2"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Info!C2</f>
        <v>სს "ხალიკ ბანკი საქართველო"</v>
      </c>
    </row>
    <row r="2" spans="1:6" s="22" customFormat="1" ht="15.75" customHeight="1">
      <c r="A2" s="22" t="s">
        <v>189</v>
      </c>
      <c r="B2" s="442">
        <f>'1. key ratios'!B2</f>
        <v>44834</v>
      </c>
      <c r="C2"/>
      <c r="D2"/>
      <c r="E2"/>
      <c r="F2"/>
    </row>
    <row r="3" spans="1:6" s="22" customFormat="1" ht="15.75" customHeight="1">
      <c r="C3"/>
      <c r="D3"/>
      <c r="E3"/>
      <c r="F3"/>
    </row>
    <row r="4" spans="1:6" s="22" customFormat="1" ht="26.25" thickBot="1">
      <c r="A4" s="22" t="s">
        <v>411</v>
      </c>
      <c r="B4" s="199" t="s">
        <v>265</v>
      </c>
      <c r="C4" s="193" t="s">
        <v>93</v>
      </c>
      <c r="D4"/>
      <c r="E4"/>
      <c r="F4"/>
    </row>
    <row r="5" spans="1:6" ht="26.25">
      <c r="A5" s="194">
        <v>1</v>
      </c>
      <c r="B5" s="195" t="s">
        <v>433</v>
      </c>
      <c r="C5" s="262">
        <f>'7. LI1'!E21</f>
        <v>1008989044.0800002</v>
      </c>
    </row>
    <row r="6" spans="1:6" s="184" customFormat="1">
      <c r="A6" s="120">
        <v>2.1</v>
      </c>
      <c r="B6" s="201" t="s">
        <v>266</v>
      </c>
      <c r="C6" s="263">
        <v>38692451.939999998</v>
      </c>
    </row>
    <row r="7" spans="1:6" s="4" customFormat="1" ht="25.5" outlineLevel="1">
      <c r="A7" s="200">
        <v>2.2000000000000002</v>
      </c>
      <c r="B7" s="196" t="s">
        <v>267</v>
      </c>
      <c r="C7" s="263">
        <v>0</v>
      </c>
    </row>
    <row r="8" spans="1:6" s="4" customFormat="1" ht="26.25">
      <c r="A8" s="200">
        <v>3</v>
      </c>
      <c r="B8" s="197" t="s">
        <v>434</v>
      </c>
      <c r="C8" s="264">
        <f>SUM(C5:C7)</f>
        <v>1047681496.0200002</v>
      </c>
    </row>
    <row r="9" spans="1:6" s="184" customFormat="1">
      <c r="A9" s="120">
        <v>4</v>
      </c>
      <c r="B9" s="204" t="s">
        <v>263</v>
      </c>
      <c r="C9" s="263">
        <v>9713038.1600000039</v>
      </c>
    </row>
    <row r="10" spans="1:6" s="4" customFormat="1" ht="25.5" outlineLevel="1">
      <c r="A10" s="200">
        <v>5.0999999999999996</v>
      </c>
      <c r="B10" s="196" t="s">
        <v>273</v>
      </c>
      <c r="C10" s="263">
        <v>-26481923.119999997</v>
      </c>
    </row>
    <row r="11" spans="1:6" s="4" customFormat="1" ht="25.5" outlineLevel="1">
      <c r="A11" s="200">
        <v>5.2</v>
      </c>
      <c r="B11" s="196" t="s">
        <v>274</v>
      </c>
      <c r="C11" s="263">
        <v>0</v>
      </c>
    </row>
    <row r="12" spans="1:6" s="4" customFormat="1">
      <c r="A12" s="200">
        <v>6</v>
      </c>
      <c r="B12" s="202" t="s">
        <v>605</v>
      </c>
      <c r="C12" s="263">
        <v>0</v>
      </c>
    </row>
    <row r="13" spans="1:6" s="4" customFormat="1" ht="15.75" thickBot="1">
      <c r="A13" s="203">
        <v>7</v>
      </c>
      <c r="B13" s="198" t="s">
        <v>264</v>
      </c>
      <c r="C13" s="265">
        <f>SUM(C8:C12)</f>
        <v>1030912611.0600002</v>
      </c>
    </row>
    <row r="15" spans="1:6" ht="26.25">
      <c r="B15" s="24" t="s">
        <v>606</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wp1QmD/AotXNbvUIMVABJpPUz7MCpDieTMrP99e6L3Y=</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YjNZLv/l25FH0X+Ilbikcah/nujPDx9n9qAKUYbTGS8=</DigestValue>
    </Reference>
  </SignedInfo>
  <SignatureValue>vE7vT6hlaWRM57vvn+rT0v6987h6ryhQQO95IUdH9yN2euFZxr+jueG9C8OWa8IDfmt38NUMiQUM
epgGLQOHW2QH29xZkKsG4DRlcTgwOPxSeN7VDw15G6XZ9C5hQU3fcdojA6Bu75GgEY9S5WovrNn7
9YWRUqR934IUDy95bh2PbB3iSVSKXrfG3y23XdvVZKPPHP+l9sucFlWRT/2WOIQGE2+QpI+Sbfu1
LYFcWXLnW69JscPILtvyQE9pmz9d/aKSZK35Ffu/pD4ek/DBYbfyG9r9Qs4/gMsO/BxXJojPxyhy
yUhfh9lPsedXmrN/4yrvE2rxUP0rXyGKNWS8fg==</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A7Q1eWPLVGXFlmh4iACDkQHGvmUK7tz3WvAJY8Bg/VE=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4kB7ZgGlUlypiBVJVQhLuAiIzCDI+j6H0dB0zFdFG5I=</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wwkFrfBE1UDA28cRtOgg3tGm5KB/cLN7xx5u7HLZrs0=</DigestValue>
      </Reference>
      <Reference URI="/xl/styles.xml?ContentType=application/vnd.openxmlformats-officedocument.spreadsheetml.styles+xml">
        <DigestMethod Algorithm="http://www.w3.org/2001/04/xmlenc#sha256"/>
        <DigestValue>6D42Ywq7KnWF+9GbQ/RsbtTxi0+g8b022DF7Xj0docM=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7wIEMYMXbt9wMGyHWCui1lGyP53kcBb7PFu06oNtcXM=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Ft2bRsJ95zzxPx/hEjyl22too4o3IakL5RP0VnasQFY=</DigestValue>
      </Reference>
      <Reference URI="/xl/worksheets/sheet10.xml?ContentType=application/vnd.openxmlformats-officedocument.spreadsheetml.worksheet+xml">
        <DigestMethod Algorithm="http://www.w3.org/2001/04/xmlenc#sha256"/>
        <DigestValue>eQceCUQptfST4R3x5DyVrwIHFIpcU40gPeiIiP+2XoU=</DigestValue>
      </Reference>
      <Reference URI="/xl/worksheets/sheet11.xml?ContentType=application/vnd.openxmlformats-officedocument.spreadsheetml.worksheet+xml">
        <DigestMethod Algorithm="http://www.w3.org/2001/04/xmlenc#sha256"/>
        <DigestValue>92xvft67vge0ZE4badBnM3qHLTqfCI01C/UptEHTT8k=</DigestValue>
      </Reference>
      <Reference URI="/xl/worksheets/sheet12.xml?ContentType=application/vnd.openxmlformats-officedocument.spreadsheetml.worksheet+xml">
        <DigestMethod Algorithm="http://www.w3.org/2001/04/xmlenc#sha256"/>
        <DigestValue>OpWfVgcGOdQp2elxcB06AWtdkmlzGg0mgS9JIlVdM+g=</DigestValue>
      </Reference>
      <Reference URI="/xl/worksheets/sheet13.xml?ContentType=application/vnd.openxmlformats-officedocument.spreadsheetml.worksheet+xml">
        <DigestMethod Algorithm="http://www.w3.org/2001/04/xmlenc#sha256"/>
        <DigestValue>5Ydemj17agXm0GI4AT1p4b1Om1QP0Xz3x4b4u13aOS4=</DigestValue>
      </Reference>
      <Reference URI="/xl/worksheets/sheet14.xml?ContentType=application/vnd.openxmlformats-officedocument.spreadsheetml.worksheet+xml">
        <DigestMethod Algorithm="http://www.w3.org/2001/04/xmlenc#sha256"/>
        <DigestValue>Q6BIycW8c7zXHhuoD4D8Qf7fO07wMBwzKvAKxR1FW3g=</DigestValue>
      </Reference>
      <Reference URI="/xl/worksheets/sheet15.xml?ContentType=application/vnd.openxmlformats-officedocument.spreadsheetml.worksheet+xml">
        <DigestMethod Algorithm="http://www.w3.org/2001/04/xmlenc#sha256"/>
        <DigestValue>vQksjGiPS7BlNbhVO1LOCTRbfrMjvpm4fawsl2uSiJ8=</DigestValue>
      </Reference>
      <Reference URI="/xl/worksheets/sheet16.xml?ContentType=application/vnd.openxmlformats-officedocument.spreadsheetml.worksheet+xml">
        <DigestMethod Algorithm="http://www.w3.org/2001/04/xmlenc#sha256"/>
        <DigestValue>xfNaK7gPMcNQ90zXkOTp/lJvBgy8816RyJO3I84l1UM=</DigestValue>
      </Reference>
      <Reference URI="/xl/worksheets/sheet17.xml?ContentType=application/vnd.openxmlformats-officedocument.spreadsheetml.worksheet+xml">
        <DigestMethod Algorithm="http://www.w3.org/2001/04/xmlenc#sha256"/>
        <DigestValue>9vS2c8NscgbU/SYIQFWkEKFPwDAQE9xE6nz2tJVubds=</DigestValue>
      </Reference>
      <Reference URI="/xl/worksheets/sheet18.xml?ContentType=application/vnd.openxmlformats-officedocument.spreadsheetml.worksheet+xml">
        <DigestMethod Algorithm="http://www.w3.org/2001/04/xmlenc#sha256"/>
        <DigestValue>0hFOroMeLBShSEBb2b1PiC5LykqwvXT7avp2YilFnDs=</DigestValue>
      </Reference>
      <Reference URI="/xl/worksheets/sheet19.xml?ContentType=application/vnd.openxmlformats-officedocument.spreadsheetml.worksheet+xml">
        <DigestMethod Algorithm="http://www.w3.org/2001/04/xmlenc#sha256"/>
        <DigestValue>GOdr8gU9QpI+vH1ksw+cxWU9b6xF51KLptfRGJqjWSo=</DigestValue>
      </Reference>
      <Reference URI="/xl/worksheets/sheet2.xml?ContentType=application/vnd.openxmlformats-officedocument.spreadsheetml.worksheet+xml">
        <DigestMethod Algorithm="http://www.w3.org/2001/04/xmlenc#sha256"/>
        <DigestValue>RP3WwHlywEBt+pEETXLGI3PSUK8fCsNhn/7BmG1nrVg=</DigestValue>
      </Reference>
      <Reference URI="/xl/worksheets/sheet20.xml?ContentType=application/vnd.openxmlformats-officedocument.spreadsheetml.worksheet+xml">
        <DigestMethod Algorithm="http://www.w3.org/2001/04/xmlenc#sha256"/>
        <DigestValue>YmdAzLyvSUsdSu8MPl7ToG0S8XqJZfRMKFSoBJimdEI=</DigestValue>
      </Reference>
      <Reference URI="/xl/worksheets/sheet21.xml?ContentType=application/vnd.openxmlformats-officedocument.spreadsheetml.worksheet+xml">
        <DigestMethod Algorithm="http://www.w3.org/2001/04/xmlenc#sha256"/>
        <DigestValue>8AmryVz0nj5u0bkOcgF1+i6aGdesTKgkB8HJARVScBY=</DigestValue>
      </Reference>
      <Reference URI="/xl/worksheets/sheet22.xml?ContentType=application/vnd.openxmlformats-officedocument.spreadsheetml.worksheet+xml">
        <DigestMethod Algorithm="http://www.w3.org/2001/04/xmlenc#sha256"/>
        <DigestValue>3ckaOkqFVLOIbEOwm3FUEHDrSuacaI0z2ehZUIyOsX4=</DigestValue>
      </Reference>
      <Reference URI="/xl/worksheets/sheet23.xml?ContentType=application/vnd.openxmlformats-officedocument.spreadsheetml.worksheet+xml">
        <DigestMethod Algorithm="http://www.w3.org/2001/04/xmlenc#sha256"/>
        <DigestValue>9q/hmaizFMemZtnUtxuNR19AHTpgRdXC5SG2STdA5Ms=</DigestValue>
      </Reference>
      <Reference URI="/xl/worksheets/sheet24.xml?ContentType=application/vnd.openxmlformats-officedocument.spreadsheetml.worksheet+xml">
        <DigestMethod Algorithm="http://www.w3.org/2001/04/xmlenc#sha256"/>
        <DigestValue>4ivK/VkDv8JOExLH/tqwwUig6xrQlcP6qYp3/9td1wk=</DigestValue>
      </Reference>
      <Reference URI="/xl/worksheets/sheet25.xml?ContentType=application/vnd.openxmlformats-officedocument.spreadsheetml.worksheet+xml">
        <DigestMethod Algorithm="http://www.w3.org/2001/04/xmlenc#sha256"/>
        <DigestValue>9n+0dz0EzXqcW7jU34QN63V+NR1O0RbZRaPxiQq8/es=</DigestValue>
      </Reference>
      <Reference URI="/xl/worksheets/sheet26.xml?ContentType=application/vnd.openxmlformats-officedocument.spreadsheetml.worksheet+xml">
        <DigestMethod Algorithm="http://www.w3.org/2001/04/xmlenc#sha256"/>
        <DigestValue>4HTNx36Q6JuzG0faYqiXbONZPWEfBkZCU9DDXfLCPdE=</DigestValue>
      </Reference>
      <Reference URI="/xl/worksheets/sheet27.xml?ContentType=application/vnd.openxmlformats-officedocument.spreadsheetml.worksheet+xml">
        <DigestMethod Algorithm="http://www.w3.org/2001/04/xmlenc#sha256"/>
        <DigestValue>C7RF+SPDjPGR+Zl/OFnDIZpxCRlAs2P7VpaQhtpJsgQ=</DigestValue>
      </Reference>
      <Reference URI="/xl/worksheets/sheet28.xml?ContentType=application/vnd.openxmlformats-officedocument.spreadsheetml.worksheet+xml">
        <DigestMethod Algorithm="http://www.w3.org/2001/04/xmlenc#sha256"/>
        <DigestValue>fZAUt/esBg8TpukXwS0Jlv1V2A9nLzzqzINptWVuE9A=</DigestValue>
      </Reference>
      <Reference URI="/xl/worksheets/sheet29.xml?ContentType=application/vnd.openxmlformats-officedocument.spreadsheetml.worksheet+xml">
        <DigestMethod Algorithm="http://www.w3.org/2001/04/xmlenc#sha256"/>
        <DigestValue>2OXqMSls7FXmDVx55fvtJK3x9QCn7Aspsem9cpRVlME=</DigestValue>
      </Reference>
      <Reference URI="/xl/worksheets/sheet3.xml?ContentType=application/vnd.openxmlformats-officedocument.spreadsheetml.worksheet+xml">
        <DigestMethod Algorithm="http://www.w3.org/2001/04/xmlenc#sha256"/>
        <DigestValue>Qa3t+LW/3jxAKOXLaCDhojx4U13SNcih1sV5yvcN9ns=</DigestValue>
      </Reference>
      <Reference URI="/xl/worksheets/sheet30.xml?ContentType=application/vnd.openxmlformats-officedocument.spreadsheetml.worksheet+xml">
        <DigestMethod Algorithm="http://www.w3.org/2001/04/xmlenc#sha256"/>
        <DigestValue>VdKw1du4HDhIBHDKuGHIubifKvRPuxJPvnV1H7lD/7Q=</DigestValue>
      </Reference>
      <Reference URI="/xl/worksheets/sheet4.xml?ContentType=application/vnd.openxmlformats-officedocument.spreadsheetml.worksheet+xml">
        <DigestMethod Algorithm="http://www.w3.org/2001/04/xmlenc#sha256"/>
        <DigestValue>jSfe5uUfsSaNR4KsaoCrgCD+OfDuPeab6ZPTTnIcnO8=</DigestValue>
      </Reference>
      <Reference URI="/xl/worksheets/sheet5.xml?ContentType=application/vnd.openxmlformats-officedocument.spreadsheetml.worksheet+xml">
        <DigestMethod Algorithm="http://www.w3.org/2001/04/xmlenc#sha256"/>
        <DigestValue>bbaL+7mZeznXJIG+8meW1RK/OF63FZix88bW7hhY+JM=</DigestValue>
      </Reference>
      <Reference URI="/xl/worksheets/sheet6.xml?ContentType=application/vnd.openxmlformats-officedocument.spreadsheetml.worksheet+xml">
        <DigestMethod Algorithm="http://www.w3.org/2001/04/xmlenc#sha256"/>
        <DigestValue>I2SbwyntQtT6iQzV0fhGPcDXURcSOEcsgbbooMY92Bs=</DigestValue>
      </Reference>
      <Reference URI="/xl/worksheets/sheet7.xml?ContentType=application/vnd.openxmlformats-officedocument.spreadsheetml.worksheet+xml">
        <DigestMethod Algorithm="http://www.w3.org/2001/04/xmlenc#sha256"/>
        <DigestValue>0uysuC1jvi/b3eC2uwzq8VTOd19yOGCZcYaGhH7wMKU=</DigestValue>
      </Reference>
      <Reference URI="/xl/worksheets/sheet8.xml?ContentType=application/vnd.openxmlformats-officedocument.spreadsheetml.worksheet+xml">
        <DigestMethod Algorithm="http://www.w3.org/2001/04/xmlenc#sha256"/>
        <DigestValue>zbplDB40/vbEIHr4t2J67goq4Gkt/ay4dENQAOaTpXo=</DigestValue>
      </Reference>
      <Reference URI="/xl/worksheets/sheet9.xml?ContentType=application/vnd.openxmlformats-officedocument.spreadsheetml.worksheet+xml">
        <DigestMethod Algorithm="http://www.w3.org/2001/04/xmlenc#sha256"/>
        <DigestValue>GEkCgBjvnru8l5D7lN7tckFJYEL3Kk3KWuo0NbXfnfs=</DigestValue>
      </Reference>
    </Manifest>
    <SignatureProperties>
      <SignatureProperty Id="idSignatureTime" Target="#idPackageSignature">
        <mdssi:SignatureTime xmlns:mdssi="http://schemas.openxmlformats.org/package/2006/digital-signature">
          <mdssi:Format>YYYY-MM-DDThh:mm:ssTZD</mdssi:Format>
          <mdssi:Value>2023-02-20T10:26:29Z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2023-02-20T10:26:29Z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eR+2FdT0JwIuX/XWcSeJjln+kRjU1tlbLNf6uCEBUMM=</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Af8620R1N2U+X8mLY7/iyPwL/GEJwK0AE9o3aFTenKA=</DigestValue>
    </Reference>
  </SignedInfo>
  <SignatureValue>d2a/+Dq/slNqJ4rgKhzXzqRQ/le0k9hc4DAJq5vKejroF0/m/4vVyegQ7oUN7ASYoQXxSYAoM1J9
M3wC+XmQgZOrX7dAj4sfzwesgNwlYmp/X/JjeFVY9PpXvGdFEpASCl31iJC3Kb+5cnbIGQdUaY0h
rBJJ/yesIg34NOAF7CctDbWeRYEsRiXZoSwuzH2N3sNd0lb2EZgYCm5NQuJSPef1ygPia2r8ePNX
MshiTefZdUSXOHRbjHac0V4naLuC3eoJ4x2C53TbQX5VfoEHZRwxknhmBCPftHlwZMkldZqVu+Fy
tDF7/a2RpO0LSFn9/S7kua6c37gIMFslkXAv4A==</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A7Q1eWPLVGXFlmh4iACDkQHGvmUK7tz3WvAJY8Bg/VE=</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4kB7ZgGlUlypiBVJVQhLuAiIzCDI+j6H0dB0zFdFG5I=</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TXKQnpA+Os8TtSVo16gwF30MqyFNbJaJKpSO/kwokGo=</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wwkFrfBE1UDA28cRtOgg3tGm5KB/cLN7xx5u7HLZrs0=</DigestValue>
      </Reference>
      <Reference URI="/xl/styles.xml?ContentType=application/vnd.openxmlformats-officedocument.spreadsheetml.styles+xml">
        <DigestMethod Algorithm="http://www.w3.org/2001/04/xmlenc#sha256"/>
        <DigestValue>6D42Ywq7KnWF+9GbQ/RsbtTxi0+g8b022DF7Xj0docM=</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7wIEMYMXbt9wMGyHWCui1lGyP53kcBb7PFu06oNtcXM=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Ft2bRsJ95zzxPx/hEjyl22too4o3IakL5RP0VnasQFY=</DigestValue>
      </Reference>
      <Reference URI="/xl/worksheets/sheet10.xml?ContentType=application/vnd.openxmlformats-officedocument.spreadsheetml.worksheet+xml">
        <DigestMethod Algorithm="http://www.w3.org/2001/04/xmlenc#sha256"/>
        <DigestValue>eQceCUQptfST4R3x5DyVrwIHFIpcU40gPeiIiP+2XoU=</DigestValue>
      </Reference>
      <Reference URI="/xl/worksheets/sheet11.xml?ContentType=application/vnd.openxmlformats-officedocument.spreadsheetml.worksheet+xml">
        <DigestMethod Algorithm="http://www.w3.org/2001/04/xmlenc#sha256"/>
        <DigestValue>92xvft67vge0ZE4badBnM3qHLTqfCI01C/UptEHTT8k=</DigestValue>
      </Reference>
      <Reference URI="/xl/worksheets/sheet12.xml?ContentType=application/vnd.openxmlformats-officedocument.spreadsheetml.worksheet+xml">
        <DigestMethod Algorithm="http://www.w3.org/2001/04/xmlenc#sha256"/>
        <DigestValue>OpWfVgcGOdQp2elxcB06AWtdkmlzGg0mgS9JIlVdM+g=</DigestValue>
      </Reference>
      <Reference URI="/xl/worksheets/sheet13.xml?ContentType=application/vnd.openxmlformats-officedocument.spreadsheetml.worksheet+xml">
        <DigestMethod Algorithm="http://www.w3.org/2001/04/xmlenc#sha256"/>
        <DigestValue>5Ydemj17agXm0GI4AT1p4b1Om1QP0Xz3x4b4u13aOS4=</DigestValue>
      </Reference>
      <Reference URI="/xl/worksheets/sheet14.xml?ContentType=application/vnd.openxmlformats-officedocument.spreadsheetml.worksheet+xml">
        <DigestMethod Algorithm="http://www.w3.org/2001/04/xmlenc#sha256"/>
        <DigestValue>Q6BIycW8c7zXHhuoD4D8Qf7fO07wMBwzKvAKxR1FW3g=</DigestValue>
      </Reference>
      <Reference URI="/xl/worksheets/sheet15.xml?ContentType=application/vnd.openxmlformats-officedocument.spreadsheetml.worksheet+xml">
        <DigestMethod Algorithm="http://www.w3.org/2001/04/xmlenc#sha256"/>
        <DigestValue>vQksjGiPS7BlNbhVO1LOCTRbfrMjvpm4fawsl2uSiJ8=</DigestValue>
      </Reference>
      <Reference URI="/xl/worksheets/sheet16.xml?ContentType=application/vnd.openxmlformats-officedocument.spreadsheetml.worksheet+xml">
        <DigestMethod Algorithm="http://www.w3.org/2001/04/xmlenc#sha256"/>
        <DigestValue>xfNaK7gPMcNQ90zXkOTp/lJvBgy8816RyJO3I84l1UM=</DigestValue>
      </Reference>
      <Reference URI="/xl/worksheets/sheet17.xml?ContentType=application/vnd.openxmlformats-officedocument.spreadsheetml.worksheet+xml">
        <DigestMethod Algorithm="http://www.w3.org/2001/04/xmlenc#sha256"/>
        <DigestValue>9vS2c8NscgbU/SYIQFWkEKFPwDAQE9xE6nz2tJVubds=</DigestValue>
      </Reference>
      <Reference URI="/xl/worksheets/sheet18.xml?ContentType=application/vnd.openxmlformats-officedocument.spreadsheetml.worksheet+xml">
        <DigestMethod Algorithm="http://www.w3.org/2001/04/xmlenc#sha256"/>
        <DigestValue>0hFOroMeLBShSEBb2b1PiC5LykqwvXT7avp2YilFnDs=</DigestValue>
      </Reference>
      <Reference URI="/xl/worksheets/sheet19.xml?ContentType=application/vnd.openxmlformats-officedocument.spreadsheetml.worksheet+xml">
        <DigestMethod Algorithm="http://www.w3.org/2001/04/xmlenc#sha256"/>
        <DigestValue>GOdr8gU9QpI+vH1ksw+cxWU9b6xF51KLptfRGJqjWSo=</DigestValue>
      </Reference>
      <Reference URI="/xl/worksheets/sheet2.xml?ContentType=application/vnd.openxmlformats-officedocument.spreadsheetml.worksheet+xml">
        <DigestMethod Algorithm="http://www.w3.org/2001/04/xmlenc#sha256"/>
        <DigestValue>RP3WwHlywEBt+pEETXLGI3PSUK8fCsNhn/7BmG1nrVg=</DigestValue>
      </Reference>
      <Reference URI="/xl/worksheets/sheet20.xml?ContentType=application/vnd.openxmlformats-officedocument.spreadsheetml.worksheet+xml">
        <DigestMethod Algorithm="http://www.w3.org/2001/04/xmlenc#sha256"/>
        <DigestValue>YmdAzLyvSUsdSu8MPl7ToG0S8XqJZfRMKFSoBJimdEI=</DigestValue>
      </Reference>
      <Reference URI="/xl/worksheets/sheet21.xml?ContentType=application/vnd.openxmlformats-officedocument.spreadsheetml.worksheet+xml">
        <DigestMethod Algorithm="http://www.w3.org/2001/04/xmlenc#sha256"/>
        <DigestValue>8AmryVz0nj5u0bkOcgF1+i6aGdesTKgkB8HJARVScBY=</DigestValue>
      </Reference>
      <Reference URI="/xl/worksheets/sheet22.xml?ContentType=application/vnd.openxmlformats-officedocument.spreadsheetml.worksheet+xml">
        <DigestMethod Algorithm="http://www.w3.org/2001/04/xmlenc#sha256"/>
        <DigestValue>3ckaOkqFVLOIbEOwm3FUEHDrSuacaI0z2ehZUIyOsX4=</DigestValue>
      </Reference>
      <Reference URI="/xl/worksheets/sheet23.xml?ContentType=application/vnd.openxmlformats-officedocument.spreadsheetml.worksheet+xml">
        <DigestMethod Algorithm="http://www.w3.org/2001/04/xmlenc#sha256"/>
        <DigestValue>9q/hmaizFMemZtnUtxuNR19AHTpgRdXC5SG2STdA5Ms=</DigestValue>
      </Reference>
      <Reference URI="/xl/worksheets/sheet24.xml?ContentType=application/vnd.openxmlformats-officedocument.spreadsheetml.worksheet+xml">
        <DigestMethod Algorithm="http://www.w3.org/2001/04/xmlenc#sha256"/>
        <DigestValue>4ivK/VkDv8JOExLH/tqwwUig6xrQlcP6qYp3/9td1wk=</DigestValue>
      </Reference>
      <Reference URI="/xl/worksheets/sheet25.xml?ContentType=application/vnd.openxmlformats-officedocument.spreadsheetml.worksheet+xml">
        <DigestMethod Algorithm="http://www.w3.org/2001/04/xmlenc#sha256"/>
        <DigestValue>9n+0dz0EzXqcW7jU34QN63V+NR1O0RbZRaPxiQq8/es=</DigestValue>
      </Reference>
      <Reference URI="/xl/worksheets/sheet26.xml?ContentType=application/vnd.openxmlformats-officedocument.spreadsheetml.worksheet+xml">
        <DigestMethod Algorithm="http://www.w3.org/2001/04/xmlenc#sha256"/>
        <DigestValue>4HTNx36Q6JuzG0faYqiXbONZPWEfBkZCU9DDXfLCPdE=</DigestValue>
      </Reference>
      <Reference URI="/xl/worksheets/sheet27.xml?ContentType=application/vnd.openxmlformats-officedocument.spreadsheetml.worksheet+xml">
        <DigestMethod Algorithm="http://www.w3.org/2001/04/xmlenc#sha256"/>
        <DigestValue>C7RF+SPDjPGR+Zl/OFnDIZpxCRlAs2P7VpaQhtpJsgQ=</DigestValue>
      </Reference>
      <Reference URI="/xl/worksheets/sheet28.xml?ContentType=application/vnd.openxmlformats-officedocument.spreadsheetml.worksheet+xml">
        <DigestMethod Algorithm="http://www.w3.org/2001/04/xmlenc#sha256"/>
        <DigestValue>fZAUt/esBg8TpukXwS0Jlv1V2A9nLzzqzINptWVuE9A=</DigestValue>
      </Reference>
      <Reference URI="/xl/worksheets/sheet29.xml?ContentType=application/vnd.openxmlformats-officedocument.spreadsheetml.worksheet+xml">
        <DigestMethod Algorithm="http://www.w3.org/2001/04/xmlenc#sha256"/>
        <DigestValue>2OXqMSls7FXmDVx55fvtJK3x9QCn7Aspsem9cpRVlME=</DigestValue>
      </Reference>
      <Reference URI="/xl/worksheets/sheet3.xml?ContentType=application/vnd.openxmlformats-officedocument.spreadsheetml.worksheet+xml">
        <DigestMethod Algorithm="http://www.w3.org/2001/04/xmlenc#sha256"/>
        <DigestValue>Qa3t+LW/3jxAKOXLaCDhojx4U13SNcih1sV5yvcN9ns=</DigestValue>
      </Reference>
      <Reference URI="/xl/worksheets/sheet30.xml?ContentType=application/vnd.openxmlformats-officedocument.spreadsheetml.worksheet+xml">
        <DigestMethod Algorithm="http://www.w3.org/2001/04/xmlenc#sha256"/>
        <DigestValue>VdKw1du4HDhIBHDKuGHIubifKvRPuxJPvnV1H7lD/7Q=</DigestValue>
      </Reference>
      <Reference URI="/xl/worksheets/sheet4.xml?ContentType=application/vnd.openxmlformats-officedocument.spreadsheetml.worksheet+xml">
        <DigestMethod Algorithm="http://www.w3.org/2001/04/xmlenc#sha256"/>
        <DigestValue>jSfe5uUfsSaNR4KsaoCrgCD+OfDuPeab6ZPTTnIcnO8=</DigestValue>
      </Reference>
      <Reference URI="/xl/worksheets/sheet5.xml?ContentType=application/vnd.openxmlformats-officedocument.spreadsheetml.worksheet+xml">
        <DigestMethod Algorithm="http://www.w3.org/2001/04/xmlenc#sha256"/>
        <DigestValue>bbaL+7mZeznXJIG+8meW1RK/OF63FZix88bW7hhY+JM=</DigestValue>
      </Reference>
      <Reference URI="/xl/worksheets/sheet6.xml?ContentType=application/vnd.openxmlformats-officedocument.spreadsheetml.worksheet+xml">
        <DigestMethod Algorithm="http://www.w3.org/2001/04/xmlenc#sha256"/>
        <DigestValue>I2SbwyntQtT6iQzV0fhGPcDXURcSOEcsgbbooMY92Bs=</DigestValue>
      </Reference>
      <Reference URI="/xl/worksheets/sheet7.xml?ContentType=application/vnd.openxmlformats-officedocument.spreadsheetml.worksheet+xml">
        <DigestMethod Algorithm="http://www.w3.org/2001/04/xmlenc#sha256"/>
        <DigestValue>0uysuC1jvi/b3eC2uwzq8VTOd19yOGCZcYaGhH7wMKU=</DigestValue>
      </Reference>
      <Reference URI="/xl/worksheets/sheet8.xml?ContentType=application/vnd.openxmlformats-officedocument.spreadsheetml.worksheet+xml">
        <DigestMethod Algorithm="http://www.w3.org/2001/04/xmlenc#sha256"/>
        <DigestValue>zbplDB40/vbEIHr4t2J67goq4Gkt/ay4dENQAOaTpXo=</DigestValue>
      </Reference>
      <Reference URI="/xl/worksheets/sheet9.xml?ContentType=application/vnd.openxmlformats-officedocument.spreadsheetml.worksheet+xml">
        <DigestMethod Algorithm="http://www.w3.org/2001/04/xmlenc#sha256"/>
        <DigestValue>GEkCgBjvnru8l5D7lN7tckFJYEL3Kk3KWuo0NbXfnfs=</DigestValue>
      </Reference>
    </Manifest>
    <SignatureProperties>
      <SignatureProperty Id="idSignatureTime" Target="#idPackageSignature">
        <mdssi:SignatureTime xmlns:mdssi="http://schemas.openxmlformats.org/package/2006/digital-signature">
          <mdssi:Format>YYYY-MM-DDThh:mm:ssTZD</mdssi:Format>
          <mdssi:Value>2023-02-20T10:27:33Z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2023-02-20T10:27:33Z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2023-02-20T10:26:24Z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