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30.xml" ContentType="application/vnd.openxmlformats-officedocument.spreadsheetml.worksheet+xml"/>
  <Override PartName="/xl/styles.xml" ContentType="application/vnd.openxmlformats-officedocument.spreadsheetml.styles+xml"/>
  <Override PartName="/xl/externalLinks/externalLink3.xml" ContentType="application/vnd.openxmlformats-officedocument.spreadsheetml.externalLink+xml"/>
  <Override PartName="/xl/metadata.xml" ContentType="application/vnd.openxmlformats-officedocument.spreadsheetml.sheetMetadata+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xl/calcChain.xml" ContentType="application/vnd.openxmlformats-officedocument.spreadsheetml.calcChain+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750" tabRatio="919" firstSheet="19" activeTab="24"/>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H7" i="75" l="1"/>
  <c r="E7" i="75"/>
  <c r="E21" i="82" l="1"/>
  <c r="H9" i="81"/>
  <c r="H12" i="81"/>
  <c r="H16" i="81"/>
  <c r="H21" i="81"/>
  <c r="E8" i="37"/>
  <c r="K8" i="37" s="1"/>
  <c r="G61" i="53"/>
  <c r="G34" i="53"/>
  <c r="G45" i="53" s="1"/>
  <c r="F34" i="53"/>
  <c r="G33" i="80" l="1"/>
  <c r="H17" i="81"/>
  <c r="H20" i="81"/>
  <c r="F45" i="53"/>
  <c r="H8" i="81"/>
  <c r="H13" i="81"/>
  <c r="H10" i="81"/>
  <c r="G14" i="62"/>
  <c r="G20" i="62" s="1"/>
  <c r="G9" i="53"/>
  <c r="G22" i="53" s="1"/>
  <c r="H18" i="81"/>
  <c r="F9" i="53"/>
  <c r="F22" i="53" s="1"/>
  <c r="F30" i="53"/>
  <c r="H15" i="81"/>
  <c r="H14" i="81"/>
  <c r="F53" i="53"/>
  <c r="F61" i="53"/>
  <c r="F31" i="62"/>
  <c r="F41" i="62" s="1"/>
  <c r="H19" i="81"/>
  <c r="H11" i="81"/>
  <c r="G31" i="62"/>
  <c r="G41" i="62" s="1"/>
  <c r="G30" i="53"/>
  <c r="F14" i="62"/>
  <c r="F20" i="62" s="1"/>
  <c r="G53" i="53"/>
  <c r="G54" i="53" s="1"/>
  <c r="H21" i="82"/>
  <c r="G21" i="82"/>
  <c r="D21" i="82"/>
  <c r="F21" i="82"/>
  <c r="F31" i="53" l="1"/>
  <c r="F54" i="53"/>
  <c r="G31" i="53"/>
  <c r="G56" i="53" s="1"/>
  <c r="G63" i="53" s="1"/>
  <c r="G65" i="53" s="1"/>
  <c r="G67" i="53" s="1"/>
  <c r="F56" i="53"/>
  <c r="F63" i="53" s="1"/>
  <c r="F65" i="53" s="1"/>
  <c r="F67" i="53" s="1"/>
  <c r="D33" i="88" l="1"/>
  <c r="E33" i="88"/>
  <c r="F33" i="88"/>
  <c r="G33" i="88"/>
  <c r="H33" i="88"/>
  <c r="I33" i="88"/>
  <c r="J33" i="88"/>
  <c r="K33" i="88"/>
  <c r="L33" i="88"/>
  <c r="M33" i="88"/>
  <c r="N33" i="88"/>
  <c r="C33" i="88"/>
  <c r="C33" i="80" l="1"/>
  <c r="D33" i="80"/>
  <c r="E33" i="80"/>
  <c r="F33" i="80"/>
  <c r="C34" i="53" l="1"/>
  <c r="H9" i="74" l="1"/>
  <c r="H10" i="74"/>
  <c r="H11" i="74"/>
  <c r="H12" i="74"/>
  <c r="H13" i="74"/>
  <c r="H14" i="74"/>
  <c r="H15" i="74"/>
  <c r="H16" i="74"/>
  <c r="H17" i="74"/>
  <c r="H18" i="74"/>
  <c r="H19" i="74"/>
  <c r="H20" i="74"/>
  <c r="H21" i="74"/>
  <c r="H8" i="74"/>
  <c r="C22" i="74"/>
  <c r="V7" i="64"/>
  <c r="V8" i="64"/>
  <c r="V9" i="64"/>
  <c r="V10" i="64"/>
  <c r="V11" i="64"/>
  <c r="V12" i="64"/>
  <c r="V13" i="64"/>
  <c r="V14" i="64"/>
  <c r="V15" i="64"/>
  <c r="V16" i="64"/>
  <c r="V17" i="64"/>
  <c r="V18" i="64"/>
  <c r="V19" i="64"/>
  <c r="V20" i="64"/>
  <c r="C15" i="69"/>
  <c r="B2" i="71" l="1"/>
  <c r="D14" i="62"/>
  <c r="C14" i="62"/>
  <c r="B2" i="91" l="1"/>
  <c r="B1" i="91"/>
  <c r="B1" i="89" l="1"/>
  <c r="B1" i="88"/>
  <c r="B1" i="87"/>
  <c r="B1" i="86"/>
  <c r="B1" i="85"/>
  <c r="B1" i="84"/>
  <c r="B1" i="83"/>
  <c r="B1" i="82"/>
  <c r="B1" i="81"/>
  <c r="C21" i="82" l="1"/>
  <c r="D22" i="81"/>
  <c r="E22" i="81"/>
  <c r="F22" i="81"/>
  <c r="G22" i="81"/>
  <c r="C22" i="81"/>
  <c r="B2" i="89" l="1"/>
  <c r="B2" i="88"/>
  <c r="B2" i="87"/>
  <c r="B2" i="86"/>
  <c r="B2" i="85"/>
  <c r="B2" i="84"/>
  <c r="B2" i="83"/>
  <c r="B2" i="82"/>
  <c r="B2" i="81"/>
  <c r="D19" i="84" l="1"/>
  <c r="D12" i="84"/>
  <c r="D7" i="84"/>
  <c r="H34" i="83"/>
  <c r="G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23" i="82"/>
  <c r="I22" i="82"/>
  <c r="I20" i="82"/>
  <c r="I19" i="82"/>
  <c r="I18" i="82"/>
  <c r="I17" i="82"/>
  <c r="I16" i="82"/>
  <c r="I15" i="82"/>
  <c r="I14" i="82"/>
  <c r="I13" i="82"/>
  <c r="I12" i="82"/>
  <c r="I11" i="82"/>
  <c r="I10" i="82"/>
  <c r="I9" i="82"/>
  <c r="I8" i="82"/>
  <c r="I7" i="82"/>
  <c r="I34" i="83" l="1"/>
  <c r="H22" i="81"/>
  <c r="I21" i="82"/>
  <c r="B2" i="80"/>
  <c r="B1" i="80"/>
  <c r="G37" i="80"/>
  <c r="G21" i="80"/>
  <c r="G39" i="80" l="1"/>
  <c r="B2" i="79"/>
  <c r="B2" i="37"/>
  <c r="B2" i="36"/>
  <c r="B2" i="74"/>
  <c r="B2" i="64"/>
  <c r="B2" i="35"/>
  <c r="B2" i="69"/>
  <c r="B2" i="77"/>
  <c r="B2" i="28"/>
  <c r="B2" i="73"/>
  <c r="B2" i="72"/>
  <c r="B2" i="52"/>
  <c r="B2" i="75"/>
  <c r="B2" i="53"/>
  <c r="B2" i="62"/>
  <c r="C5" i="6" l="1"/>
  <c r="G5" i="6"/>
  <c r="F5" i="6"/>
  <c r="E5" i="6"/>
  <c r="D5" i="6"/>
  <c r="G5" i="71"/>
  <c r="F5" i="71"/>
  <c r="E5" i="71"/>
  <c r="D5" i="71"/>
  <c r="C5" i="71"/>
  <c r="G6" i="71" l="1"/>
  <c r="G13" i="71" s="1"/>
  <c r="F6" i="71"/>
  <c r="F13" i="71" s="1"/>
  <c r="E6" i="71"/>
  <c r="E13" i="71" s="1"/>
  <c r="D6" i="71"/>
  <c r="D13" i="71" s="1"/>
  <c r="C6" i="71"/>
  <c r="C13" i="71" s="1"/>
  <c r="C35" i="79" l="1"/>
  <c r="B1" i="79" l="1"/>
  <c r="B1" i="37"/>
  <c r="B1" i="36"/>
  <c r="B1" i="74"/>
  <c r="B1" i="64"/>
  <c r="B1" i="35"/>
  <c r="B1" i="69"/>
  <c r="B1" i="77"/>
  <c r="B1" i="28"/>
  <c r="B1" i="73"/>
  <c r="B1" i="72"/>
  <c r="B1" i="52"/>
  <c r="B1" i="71"/>
  <c r="B1" i="75"/>
  <c r="B1" i="53"/>
  <c r="B1" i="62"/>
  <c r="B1" i="6"/>
  <c r="C21" i="77" l="1"/>
  <c r="C20" i="77"/>
  <c r="C19" i="77"/>
  <c r="D21" i="77" l="1"/>
  <c r="D19" i="77"/>
  <c r="D20" i="77"/>
  <c r="C30" i="79"/>
  <c r="C26" i="79"/>
  <c r="C8" i="79"/>
  <c r="M21" i="37" l="1"/>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C12" i="79" l="1"/>
  <c r="C18" i="79" s="1"/>
  <c r="C36" i="79" s="1"/>
  <c r="C38" i="79" s="1"/>
  <c r="E21" i="72"/>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T21" i="64" l="1"/>
  <c r="U21"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D61" i="53" l="1"/>
  <c r="C61" i="53"/>
  <c r="D53" i="53"/>
  <c r="C53" i="53"/>
  <c r="D34" i="53"/>
  <c r="D45" i="53" s="1"/>
  <c r="C45" i="53"/>
  <c r="C54" i="53" l="1"/>
  <c r="D54" i="53"/>
  <c r="D30" i="53"/>
  <c r="C30" i="53"/>
  <c r="D9" i="53"/>
  <c r="D22" i="53" s="1"/>
  <c r="C9" i="53"/>
  <c r="C22" i="53" s="1"/>
  <c r="D31" i="62"/>
  <c r="D41" i="62" s="1"/>
  <c r="C31" i="62"/>
  <c r="C41" i="62" s="1"/>
  <c r="C20" i="62"/>
  <c r="D31" i="53" l="1"/>
  <c r="D56" i="53" s="1"/>
  <c r="D63" i="53" s="1"/>
  <c r="D65" i="53" s="1"/>
  <c r="D67" i="53" s="1"/>
  <c r="C31" i="53"/>
  <c r="C56" i="53" s="1"/>
  <c r="C63" i="53" s="1"/>
  <c r="C65" i="53" s="1"/>
  <c r="C67" i="53" s="1"/>
  <c r="E22" i="53"/>
  <c r="H22" i="53"/>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5" i="62"/>
  <c r="E16" i="62"/>
  <c r="E17" i="62"/>
  <c r="E18" i="62"/>
  <c r="E19" i="62"/>
  <c r="E20" i="62"/>
  <c r="E7" i="62"/>
  <c r="E14" i="62" l="1"/>
  <c r="H14" i="62"/>
  <c r="C45" i="69"/>
  <c r="C37" i="69"/>
  <c r="C25" i="69"/>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6">
    <s v="ThisWorkbookDataModel"/>
    <s v="{[პოზიცია_NBG].[BALANCE_ACC].&amp;[6.312E3],[პოზიცია_NBG].[BALANCE_ACC].&amp;[6.362E3]}"/>
    <s v="[პოზიცია_NBG].[ACTIVITY_FIELD].&amp;[იურიდიული პირი (ვაჭრობა და მომსახურება)]"/>
    <s v="[Measures].[Sum of CREDIT_BAL]"/>
    <s v="{[პოზიცია_NBG].[BALANCE_ACC].&amp;[6.302E3],[პოზიცია_NBG].[BALANCE_ACC].&amp;[6.352E3]}"/>
    <s v="[პოზიცია_NBG].[ACTIVITY_FIELD].&amp;[იურიდიული პირი (სამთო-მომპოვებელი და გადამამუშავებელი მრეწველობა)]"/>
    <s v="[Measures].[Sum of 912_IN_GEL]"/>
    <s v="[TLOAN_PORT].[Currency_new_loan].&amp;[FX]"/>
    <s v="[TLOAN_PORT].[Currency_new_loan].&amp;[GEL]"/>
    <s v="[პოზიცია_NBG].[ACTIVITY_FIELD].&amp;[იურიდიული პირი (ტრანსპორტი და კავშირგაბმულობა)]"/>
    <s v="[Position Gare].[ACC].&amp;[1712]"/>
    <s v="[Position Gare].[დასახელება].&amp;[КБ «Москоммерцбанк»(АО)]"/>
    <s v="[Measures].[Sum of (სადებეტო)]"/>
    <s v="[Measures].[Sum of Princ_overd]"/>
    <s v="[პოზიცია_NBG].[ACTIVITY_FIELD].&amp;[იურიდიული პირი (დანარჩენი სფეროები)]"/>
    <s v="[პოზიცია_NBG].[ACTIVITY_FIELD].&amp;[იურიდიული პირი (ენერგეტიკა)]"/>
  </metadataStrings>
  <mdxMetadata count="20">
    <mdx n="0" f="v">
      <t c="3">
        <n x="4" s="1"/>
        <n x="5"/>
        <n x="3"/>
      </t>
    </mdx>
    <mdx n="0" f="v">
      <t c="3">
        <n x="1" s="1"/>
        <n x="2"/>
        <n x="3"/>
      </t>
    </mdx>
    <mdx n="0" f="v">
      <t c="2" fi="0">
        <n x="6"/>
        <n x="7"/>
      </t>
    </mdx>
    <mdx n="0" f="v">
      <t c="3">
        <n x="1" s="1"/>
        <n x="9"/>
        <n x="3"/>
      </t>
    </mdx>
    <mdx n="0" f="v">
      <t c="3" fi="0">
        <n x="10"/>
        <n x="11"/>
        <n x="12"/>
      </t>
    </mdx>
    <mdx n="0" f="v">
      <t c="3" fi="0">
        <n x="4" s="1"/>
        <n x="15"/>
        <n x="3"/>
      </t>
    </mdx>
    <mdx n="0" f="v">
      <t c="3">
        <n x="1" s="1"/>
        <n x="5"/>
        <n x="3"/>
      </t>
    </mdx>
    <mdx n="0" f="v">
      <t c="3" fi="0">
        <n x="1" s="1"/>
        <n x="15"/>
        <n x="3"/>
      </t>
    </mdx>
    <mdx n="0" f="v">
      <t c="3" fi="0">
        <n x="4" s="1"/>
        <n x="5"/>
        <n x="3"/>
      </t>
    </mdx>
    <mdx n="0" f="v">
      <t c="3">
        <n x="1" s="1"/>
        <n x="15"/>
        <n x="3"/>
      </t>
    </mdx>
    <mdx n="0" f="v">
      <t c="3" fi="0">
        <n x="4" s="1"/>
        <n x="14"/>
        <n x="3"/>
      </t>
    </mdx>
    <mdx n="0" f="v">
      <t c="3" fi="0">
        <n x="4" s="1"/>
        <n x="5"/>
        <n x="3"/>
      </t>
    </mdx>
    <mdx n="0" f="v">
      <t c="3">
        <n x="13"/>
        <n x="5"/>
        <n x="3"/>
      </t>
    </mdx>
    <mdx n="0" f="v">
      <t c="3" fi="0">
        <n x="13"/>
        <n x="8"/>
        <n x="3"/>
      </t>
    </mdx>
    <mdx n="0" f="v">
      <t c="3">
        <n x="4" s="1"/>
        <n x="8"/>
        <n x="3"/>
      </t>
    </mdx>
    <mdx n="0" f="v">
      <t c="3">
        <n x="4" s="1"/>
        <n x="5"/>
        <n x="3"/>
      </t>
    </mdx>
    <mdx n="0" f="v">
      <t c="3" fi="0">
        <n x="4" s="1"/>
        <n x="5"/>
        <n x="3"/>
      </t>
    </mdx>
    <mdx n="0" f="v">
      <t c="3">
        <n x="4" s="1"/>
        <n x="5"/>
        <n x="3"/>
      </t>
    </mdx>
    <mdx n="0" f="v">
      <t c="3" fi="0">
        <n x="1" s="1"/>
        <n x="15"/>
        <n x="3"/>
      </t>
    </mdx>
    <mdx n="0" f="v">
      <t c="3">
        <n x="1" s="1"/>
        <n x="15"/>
        <n x="3"/>
      </t>
    </mdx>
  </mdxMetadata>
  <valueMetadata count="20">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valueMetadata>
</metadata>
</file>

<file path=xl/sharedStrings.xml><?xml version="1.0" encoding="utf-8"?>
<sst xmlns="http://schemas.openxmlformats.org/spreadsheetml/2006/main" count="1564" uniqueCount="1033">
  <si>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</si>
  <si>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</si>
  <si>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</si>
  <si>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</si>
  <si>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</si>
  <si>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</si>
  <si>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</si>
  <si>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</si>
  <si>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</si>
  <si>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</si>
  <si>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</si>
  <si>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</si>
  <si>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</si>
  <si>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</si>
  <si>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</si>
  <si>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</si>
  <si>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</si>
  <si>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</si>
  <si>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</si>
  <si>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</si>
  <si>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</si>
  <si>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</si>
  <si>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</si>
  <si>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</si>
  <si>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</si>
  <si>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</si>
  <si>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</si>
  <si>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</si>
  <si>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</si>
  <si>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</si>
  <si>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</si>
  <si>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</si>
  <si>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</si>
  <si>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</si>
  <si>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</si>
  <si>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</si>
  <si>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</si>
  <si>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</si>
  <si>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</si>
  <si>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</si>
  <si>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</si>
  <si>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</si>
  <si>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</si>
  <si>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</si>
  <si>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</si>
  <si>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</si>
  <si>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</si>
  <si>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</si>
  <si>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</si>
  <si>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</si>
  <si>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</si>
  <si>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</si>
  <si>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</si>
  <si>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</si>
  <si>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</si>
  <si>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</si>
  <si>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</si>
  <si>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</si>
  <si>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</si>
  <si>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</si>
  <si>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</si>
  <si>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</si>
  <si>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</si>
  <si>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</si>
  <si>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</si>
  <si>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</si>
  <si>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</si>
  <si>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</si>
  <si>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</si>
  <si>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</si>
  <si>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</si>
  <si>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</si>
  <si>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</si>
  <si>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</si>
  <si>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</si>
  <si>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</si>
  <si>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</si>
  <si>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</si>
  <si>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</si>
  <si>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</si>
  <si>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</si>
  <si>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</si>
  <si>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</si>
  <si>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</si>
  <si>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</si>
  <si>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</si>
  <si>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</si>
  <si>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</si>
  <si>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</si>
  <si>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</si>
  <si>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</si>
  <si>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</si>
  <si>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</si>
  <si>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</si>
  <si>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</si>
  <si>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</si>
  <si>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</si>
  <si>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</si>
  <si>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</si>
  <si>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</si>
  <si>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</si>
  <si>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</si>
  <si>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</si>
  <si>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</si>
  <si>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</si>
  <si>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</si>
  <si>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</si>
  <si>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</si>
  <si>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</si>
  <si>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</si>
  <si>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</si>
  <si>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</si>
  <si>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</si>
  <si>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</si>
  <si>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</si>
  <si>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</si>
  <si>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</si>
  <si>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</si>
  <si>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</si>
  <si>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</si>
  <si>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</si>
  <si>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</si>
  <si>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</si>
  <si>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</si>
  <si>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</si>
  <si>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</si>
  <si>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</si>
  <si>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</si>
  <si>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</si>
  <si>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</si>
  <si>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</si>
  <si>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</si>
  <si>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</si>
  <si>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</si>
  <si>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</si>
  <si>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</si>
  <si>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</si>
  <si>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</si>
  <si>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</si>
  <si>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</si>
  <si>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</si>
  <si>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</si>
  <si>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</si>
  <si>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</si>
  <si>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</si>
  <si>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</si>
  <si>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</si>
  <si>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</si>
  <si>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</si>
  <si>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</si>
  <si>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</si>
  <si>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</si>
  <si>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</si>
  <si>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</si>
  <si>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</si>
  <si>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</si>
  <si>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</si>
  <si>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</si>
  <si>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</si>
  <si>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</si>
  <si>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</si>
  <si>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</si>
  <si>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</si>
  <si>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</si>
  <si>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</si>
  <si>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</si>
  <si>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</si>
  <si>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</si>
  <si>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</si>
  <si>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</si>
  <si>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</si>
  <si>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</si>
  <si>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</si>
  <si>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</si>
  <si>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</si>
  <si>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</si>
  <si>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</si>
  <si>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</si>
  <si>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</si>
  <si>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</si>
  <si>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</si>
  <si>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</si>
  <si>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</si>
  <si>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</si>
  <si>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</si>
  <si>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</si>
  <si>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</si>
  <si>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</si>
  <si>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</si>
  <si>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</si>
  <si>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</si>
  <si>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</si>
  <si>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</si>
  <si>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</si>
  <si>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</si>
  <si>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</si>
  <si>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</si>
  <si>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</si>
  <si>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</si>
  <si>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</si>
  <si>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</si>
  <si>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</si>
  <si>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</si>
  <si>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</si>
  <si>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</si>
  <si>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</si>
  <si>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</si>
  <si>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</si>
  <si>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</si>
  <si>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</si>
  <si>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</si>
  <si>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</si>
  <si>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</si>
  <si>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</si>
  <si>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</si>
  <si>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</si>
  <si>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</si>
  <si>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</si>
  <si>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</si>
  <si>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</si>
  <si>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</si>
  <si>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</si>
  <si>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</si>
  <si>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</si>
  <si>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</si>
  <si>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</si>
  <si>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</si>
  <si>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</si>
  <si>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</si>
  <si>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</si>
  <si>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</si>
  <si>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</si>
  <si>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</si>
  <si>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</si>
  <si>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</si>
  <si>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</si>
  <si>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</si>
  <si>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</si>
  <si>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</si>
  <si>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</si>
  <si>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</si>
  <si>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</si>
  <si>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</si>
  <si>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</si>
  <si>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</si>
  <si>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</si>
  <si>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</si>
  <si>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</si>
  <si>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</si>
  <si>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</si>
  <si>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</si>
  <si>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</si>
  <si>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</si>
  <si>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</si>
  <si>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</si>
  <si>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</si>
  <si>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</si>
  <si>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</si>
  <si>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</si>
  <si>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</si>
  <si>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</si>
  <si>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</si>
  <si>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</si>
  <si>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</si>
  <si>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</si>
  <si>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</si>
  <si>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</si>
  <si>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</si>
  <si>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</si>
  <si>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</si>
  <si>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</si>
  <si>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</si>
  <si>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</si>
  <si>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</si>
  <si>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</si>
  <si>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</si>
  <si>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</si>
  <si>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</si>
  <si>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</si>
  <si>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</si>
  <si>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</si>
  <si>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</si>
  <si>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</si>
  <si>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</si>
  <si>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</si>
  <si>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</si>
  <si>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</si>
  <si>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</si>
  <si>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</si>
  <si>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</si>
  <si>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</si>
  <si>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</si>
  <si>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</si>
  <si>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</si>
  <si>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</si>
  <si>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</si>
  <si>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</si>
  <si>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</si>
  <si>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</si>
  <si>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</si>
  <si>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</si>
  <si>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</si>
  <si>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</si>
  <si>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</si>
  <si>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</si>
  <si>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</si>
  <si>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</si>
  <si>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</si>
  <si>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</si>
  <si>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</si>
  <si>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</si>
  <si>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</si>
  <si>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</si>
  <si>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</si>
  <si>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</si>
  <si>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</si>
  <si>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</si>
  <si>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</si>
  <si>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</si>
  <si>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</si>
  <si>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</si>
  <si>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</si>
  <si>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</si>
  <si>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</si>
  <si>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</si>
  <si>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</si>
  <si>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</si>
  <si>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</si>
  <si>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</si>
  <si>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</si>
  <si>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</si>
  <si>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</si>
  <si>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</si>
  <si>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</si>
  <si>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</si>
  <si>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</si>
  <si>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</si>
  <si>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</si>
  <si>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</si>
  <si>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</si>
  <si>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</si>
  <si>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</si>
  <si>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</si>
  <si>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</si>
  <si>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</si>
  <si>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</si>
  <si>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</si>
  <si>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</si>
  <si>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</si>
  <si>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</si>
  <si>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</si>
  <si>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</si>
  <si>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</si>
  <si>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</si>
  <si>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</si>
  <si>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</si>
  <si>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</si>
  <si>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</si>
  <si>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</si>
  <si>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</si>
  <si>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</si>
  <si>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</si>
  <si>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</si>
  <si>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</si>
  <si>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</si>
  <si>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</si>
  <si>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</si>
  <si>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</si>
  <si>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</si>
  <si>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</si>
  <si>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</si>
  <si>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</si>
  <si>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</si>
  <si>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</si>
  <si>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</si>
  <si>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</si>
  <si>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</si>
  <si>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</si>
  <si>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</si>
  <si>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</si>
  <si>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</si>
  <si>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</si>
  <si>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</si>
  <si>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</si>
  <si>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</si>
  <si>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</si>
  <si>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</si>
  <si>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</si>
  <si>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</si>
  <si>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</si>
  <si>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</si>
  <si>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</si>
  <si>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</si>
  <si>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</si>
  <si>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</si>
  <si>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</si>
  <si>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</si>
  <si>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</si>
  <si>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</si>
  <si>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</si>
  <si>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</si>
  <si>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</si>
  <si>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</si>
  <si>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</si>
  <si>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</si>
  <si>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</si>
  <si>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</si>
  <si>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</si>
  <si>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</si>
  <si>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</si>
  <si>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</si>
  <si>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</si>
  <si>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</si>
  <si>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</si>
  <si>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</si>
  <si>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</si>
  <si>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</si>
  <si>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</si>
  <si>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</si>
  <si>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</si>
  <si>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</si>
  <si>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</si>
  <si>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</si>
  <si>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</si>
  <si>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</si>
  <si>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</si>
  <si>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</si>
  <si>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</si>
  <si>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</si>
  <si>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</si>
  <si>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</si>
  <si>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</si>
  <si>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</si>
  <si>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</si>
  <si>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</si>
  <si>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</si>
  <si>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</si>
  <si>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</si>
  <si>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</si>
  <si>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</si>
  <si>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</si>
  <si>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</si>
  <si>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</si>
  <si>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</si>
  <si>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</si>
  <si>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</si>
  <si>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</si>
  <si>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</si>
  <si>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</si>
  <si>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</si>
  <si>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</si>
  <si>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</si>
  <si>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</si>
  <si>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</si>
  <si>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</si>
  <si>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</si>
  <si>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</si>
  <si>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</si>
  <si>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</si>
  <si>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</si>
  <si>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</si>
  <si>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</si>
  <si>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</si>
  <si>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</si>
  <si>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</si>
  <si>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</si>
  <si>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</si>
  <si>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</si>
  <si>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</si>
  <si>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</si>
  <si>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</si>
  <si>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</si>
  <si>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</si>
  <si>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</si>
  <si>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</si>
  <si>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</si>
  <si>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</si>
  <si>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</si>
  <si>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</si>
  <si>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</si>
  <si>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</si>
  <si>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</si>
  <si>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</si>
  <si>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</si>
  <si>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</si>
  <si>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</si>
  <si>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</si>
  <si>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</si>
  <si>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</si>
  <si>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</si>
  <si>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</si>
  <si>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</si>
  <si>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</si>
  <si>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</si>
  <si>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</si>
  <si>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</si>
  <si>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</si>
  <si>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</si>
  <si>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</si>
  <si>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</si>
  <si>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</si>
  <si>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</si>
  <si>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</si>
  <si>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</si>
  <si>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</si>
  <si>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</si>
  <si>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</si>
  <si>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</si>
  <si>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</si>
  <si>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</si>
  <si>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</si>
  <si>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</si>
  <si>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</si>
  <si>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</si>
  <si>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</si>
  <si>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</si>
  <si>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</si>
  <si>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</si>
  <si>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</si>
  <si>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</si>
  <si>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</si>
  <si>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</si>
  <si>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</si>
  <si>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</si>
  <si>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</si>
  <si>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</si>
  <si>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</si>
  <si>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</si>
  <si>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</si>
  <si>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</si>
  <si>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</si>
  <si>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</si>
  <si>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</si>
  <si>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</si>
  <si>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</si>
  <si>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</si>
  <si>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</si>
  <si>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</si>
  <si>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</si>
  <si>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</si>
  <si>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</si>
  <si>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</si>
  <si>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</si>
  <si>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</si>
  <si>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</si>
  <si>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</si>
  <si>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</si>
  <si>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</si>
  <si>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</si>
  <si>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</si>
  <si>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</si>
  <si>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</si>
  <si>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</si>
  <si>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</si>
  <si>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</si>
  <si>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</si>
  <si>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</si>
  <si>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</si>
  <si>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</si>
  <si>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</si>
  <si>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</si>
  <si>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</si>
  <si>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</si>
  <si>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</si>
  <si>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</si>
  <si>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</si>
  <si>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</si>
  <si>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</si>
  <si>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</si>
  <si>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</si>
  <si>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</si>
  <si>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</si>
  <si>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</si>
  <si>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</si>
  <si>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</si>
  <si>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</si>
  <si>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</si>
  <si>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</si>
  <si>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</si>
  <si>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</si>
  <si>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</si>
  <si>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</si>
  <si>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</si>
  <si>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</si>
  <si>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</si>
  <si>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</si>
  <si>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</si>
  <si>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</si>
  <si>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</si>
  <si>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</si>
  <si>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</si>
  <si>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</si>
  <si>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</si>
  <si>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</si>
  <si>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</si>
  <si>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</si>
  <si>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</si>
  <si>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</si>
  <si>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</si>
  <si>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</si>
  <si>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</si>
  <si>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</si>
  <si>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</si>
  <si>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</si>
  <si>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</si>
  <si>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</si>
  <si>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</si>
  <si>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</si>
  <si>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</si>
  <si>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</si>
  <si>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</si>
  <si>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</si>
  <si>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</si>
  <si>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</si>
  <si>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</si>
  <si>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</si>
  <si>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</si>
  <si>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</si>
  <si>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</si>
  <si>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</si>
  <si>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</si>
  <si>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</si>
  <si>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</si>
  <si>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</si>
  <si>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</si>
  <si>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</si>
  <si>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</si>
  <si>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</si>
  <si>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</si>
  <si>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</si>
  <si>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</si>
  <si>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</si>
  <si>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</si>
  <si>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</si>
  <si>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</si>
  <si>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</si>
  <si>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</si>
  <si>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</si>
  <si>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</si>
  <si>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</si>
  <si>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</si>
  <si>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</si>
  <si>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</si>
  <si>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</si>
  <si>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</si>
  <si>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</si>
  <si>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</si>
  <si>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</si>
  <si>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</si>
  <si>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</si>
  <si>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</si>
  <si>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</si>
  <si>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</si>
  <si>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</si>
  <si>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</si>
  <si>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</si>
  <si>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</si>
  <si>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</si>
  <si>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</si>
  <si>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</si>
  <si>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</si>
  <si>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</si>
  <si>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</si>
  <si>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</si>
  <si>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</si>
  <si>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</si>
  <si>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</si>
  <si>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</si>
  <si>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</si>
  <si>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</si>
  <si>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</si>
  <si>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</si>
  <si>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</si>
  <si>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</si>
  <si>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</si>
  <si>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</si>
  <si>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</si>
  <si>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</si>
  <si>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</si>
  <si>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</si>
  <si>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</si>
  <si>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</si>
  <si>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</si>
  <si>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</si>
  <si>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</si>
  <si>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</si>
  <si>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</si>
  <si>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</si>
  <si>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</si>
  <si>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</si>
  <si>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</si>
  <si>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</si>
  <si>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</si>
  <si>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</si>
  <si>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</si>
  <si>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</si>
  <si>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</si>
  <si>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</si>
  <si>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</si>
  <si>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</si>
  <si>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</si>
  <si>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</si>
  <si>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</si>
  <si>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</si>
  <si>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</si>
  <si>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</si>
  <si>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</si>
  <si>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</si>
  <si>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</si>
  <si>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</si>
  <si>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</si>
  <si>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</si>
  <si>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</si>
  <si>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</si>
  <si>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</si>
  <si>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</si>
  <si>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</si>
  <si>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</si>
  <si>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</si>
  <si>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</si>
  <si>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</si>
  <si>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</si>
  <si>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</si>
  <si>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</si>
  <si>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</si>
  <si>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</si>
  <si>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</si>
  <si>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</si>
  <si>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</si>
  <si>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</si>
  <si>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</si>
  <si>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</si>
  <si>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</si>
  <si>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</si>
  <si>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</si>
  <si>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</si>
  <si>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</si>
  <si>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</si>
  <si>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</si>
  <si>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</si>
  <si>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</si>
  <si>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</si>
  <si>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</si>
  <si>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</si>
  <si>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</si>
  <si>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</si>
  <si>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</si>
  <si>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</si>
  <si>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</si>
  <si>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</si>
  <si>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</si>
  <si>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</si>
  <si>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</si>
  <si>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</si>
  <si>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</si>
  <si>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</si>
  <si>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</si>
  <si>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</si>
  <si>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</si>
  <si>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</si>
  <si>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</si>
  <si>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</si>
  <si>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</si>
  <si>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</si>
  <si>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</si>
  <si>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</si>
  <si>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</si>
  <si>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</si>
  <si>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</si>
  <si>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</si>
  <si>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</si>
  <si>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</si>
  <si>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</si>
  <si>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</si>
  <si>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</si>
  <si>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</si>
  <si>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</si>
  <si>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</si>
  <si>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</si>
  <si>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</si>
  <si>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</si>
  <si>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</si>
  <si>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</si>
  <si>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</si>
  <si>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</si>
  <si>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</si>
  <si>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</si>
  <si>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</si>
  <si>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</si>
  <si>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</si>
  <si>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</si>
  <si>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</si>
  <si>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</si>
  <si>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</si>
  <si>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</si>
  <si>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</si>
  <si>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</si>
  <si>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</si>
  <si>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</si>
  <si>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</si>
  <si>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</si>
  <si>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</si>
  <si>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</si>
  <si>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</si>
  <si>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</si>
  <si>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</si>
  <si>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</si>
  <si>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</si>
  <si>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</si>
  <si>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</si>
  <si>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</si>
  <si>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</si>
  <si>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</si>
  <si>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</si>
  <si>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</si>
  <si>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</si>
  <si>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</si>
  <si>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</si>
  <si>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</si>
  <si>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</si>
  <si>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</si>
  <si>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</si>
  <si>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</si>
  <si>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</si>
  <si>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</si>
  <si>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</si>
  <si>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</si>
  <si>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</si>
  <si>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</si>
  <si>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</si>
  <si>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</si>
  <si>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</si>
  <si>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</si>
  <si>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</si>
  <si>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</si>
  <si>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</si>
  <si>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</si>
  <si>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</si>
  <si>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</si>
  <si>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</si>
  <si>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</si>
  <si>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</si>
  <si>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</si>
  <si>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</si>
  <si>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</si>
  <si>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</si>
  <si>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</si>
  <si>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</si>
  <si>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</si>
  <si>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</si>
  <si>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</si>
  <si>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</si>
  <si>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</si>
  <si>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</si>
  <si>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</si>
  <si>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</si>
  <si>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</si>
  <si>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</si>
  <si>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</si>
  <si>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</si>
  <si>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</si>
  <si>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</si>
  <si>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</si>
  <si>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</si>
  <si>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</si>
  <si>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</si>
  <si>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</si>
  <si>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</si>
  <si>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</si>
  <si>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</si>
  <si>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</si>
  <si>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</si>
  <si>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</si>
  <si>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</si>
  <si>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</si>
  <si>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</si>
  <si>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</si>
  <si>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</si>
  <si>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</si>
  <si>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</si>
  <si>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</si>
  <si>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</si>
  <si>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</si>
  <si>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</si>
  <si>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</si>
  <si>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</si>
  <si>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</si>
  <si>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</si>
  <si>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</si>
  <si>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</si>
  <si>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</si>
  <si>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</si>
  <si>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</si>
  <si>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</si>
  <si>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</si>
  <si>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</si>
  <si>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</si>
  <si>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</si>
  <si>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</si>
  <si>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</si>
  <si>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</si>
  <si>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</si>
  <si>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</si>
  <si>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</si>
  <si>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</si>
  <si>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</si>
  <si>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</si>
  <si>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</si>
  <si>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</si>
  <si>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</si>
  <si>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</si>
  <si>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</si>
  <si>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</si>
  <si>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</si>
  <si>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</si>
  <si>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</si>
  <si>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</si>
  <si>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</si>
  <si>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</si>
  <si>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</si>
  <si>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</si>
  <si>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</si>
  <si>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</si>
  <si>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</si>
  <si>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</si>
  <si>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</si>
  <si>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</si>
  <si>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</si>
  <si>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</si>
  <si>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</si>
  <si>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</si>
  <si>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</si>
  <si>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</si>
  <si>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</si>
  <si>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</si>
  <si>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</si>
  <si>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</si>
  <si>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</si>
  <si>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</si>
  <si>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</si>
  <si>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</si>
  <si>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</si>
  <si>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</si>
  <si>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</si>
  <si>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</si>
  <si>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</si>
  <si>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</si>
  <si>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</si>
  <si>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</si>
  <si>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</si>
  <si>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</si>
  <si>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</si>
  <si>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</si>
  <si>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</si>
  <si>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</si>
  <si>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</si>
  <si>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</si>
  <si>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</si>
  <si>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</si>
  <si>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მათ შორის მეორად კაპიტალში ჩასათვლელი ინსტრუმენტები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</si>
  <si>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</si>
  <si>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მათ შორის საერთო რეზერვები სხვა ვალდებულებებზე</t>
  </si>
  <si>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</si>
  <si>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</si>
  <si>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</si>
  <si>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</si>
  <si>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</si>
  <si>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</si>
  <si>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</si>
  <si>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</si>
  <si>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</si>
  <si>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</si>
  <si>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</si>
  <si>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</si>
  <si>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</si>
  <si>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</si>
  <si>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</si>
  <si>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</si>
  <si>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</si>
  <si>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</si>
  <si>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</si>
  <si>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</si>
  <si>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</si>
  <si>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</si>
  <si>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</si>
  <si>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</si>
  <si>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</si>
  <si>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</si>
  <si>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</si>
  <si>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</si>
  <si>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პორტფელში არსებული სესხების რაოდენობა.</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</si>
  <si>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</si>
  <si>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</si>
  <si>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</si>
  <si>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</si>
  <si>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</si>
  <si>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</si>
  <si>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</si>
  <si>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</si>
  <si>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</si>
  <si>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</si>
  <si>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</si>
  <si>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სესხების მთლიანი ღირებულება, ანგარიშგების თარიღისთვის. (არ შედის დარიცხული პროცენტი, ჯარიმა).</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</si>
  <si>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</si>
  <si>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</si>
  <si>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</si>
  <si>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</si>
  <si>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</si>
  <si>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</si>
  <si>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</si>
  <si>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სს "ხალიკ ბანკი საქართველო"</t>
  </si>
  <si>
    <t>არმან დუნაევი</t>
  </si>
  <si>
    <t>ნიკოლოზ გეგუჩაძე</t>
  </si>
  <si>
    <t>www.Halykbank.ge</t>
  </si>
  <si>
    <t xml:space="preserve">არმან დუნაევი </t>
  </si>
  <si>
    <t>დამოუკიდებელი წევრი</t>
  </si>
  <si>
    <t>ევგენია შაიმერდენი</t>
  </si>
  <si>
    <t>არადამოუკიდებელ წევრი</t>
  </si>
  <si>
    <t xml:space="preserve">ალია კარპიკოვა </t>
  </si>
  <si>
    <t xml:space="preserve">ვიქტორ სკრილი </t>
  </si>
  <si>
    <t>ნანა ღვალაძე</t>
  </si>
  <si>
    <t xml:space="preserve">გენერალური დირექტორი/ უსაფრთხოება, AML, კადრები, მარკეტინგი, შეფასება,იურიდიული </t>
  </si>
  <si>
    <t xml:space="preserve">კონსტანტინე გორდეზიანი </t>
  </si>
  <si>
    <t>გენერალური დირექტორის მოადგილე/რისკები, საკრედიტო ადმინისტრირება</t>
  </si>
  <si>
    <t>შოთა ჭყოიძე</t>
  </si>
  <si>
    <t>გენერალური დირექტორის მოადგილე/IT, საცალო გაყიდვები, საბანკო ბარათები, კონტაქტ-ცენტრი, საცალო პროდუქტების განვითარება</t>
  </si>
  <si>
    <t>მარინა ტანკაროვა</t>
  </si>
  <si>
    <t>გენერალური დირექტორის მოადგილე/ფინანსები, ბუღალტერია, საოპერაციო, სამეურნეო, კანცელარია</t>
  </si>
  <si>
    <t>თამარ გოდერძიშვილი</t>
  </si>
  <si>
    <t>გენერალური დირექტორის მოადგილე/ კორპორატიული, ანალიზი, მცირე და საშუალო ბიზნესის დაკრედიტება, ხაზინა</t>
  </si>
  <si>
    <t>ტიმურ ყულიბაევი</t>
  </si>
  <si>
    <t>დინარა ყულიბაევა</t>
  </si>
  <si>
    <t>სს "ყაზახეთის სახალხო ბანკი"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</si>
</sst>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b/>
      <sz val="9"/>
      <color theme="1"/>
      <name val="Calibri"/>
      <family val="1"/>
      <scheme val="minor"/>
    </font>
    <font>
      <sz val="9"/>
      <color rgb="FF000000"/>
      <name val="Sylfaen"/>
      <family val="1"/>
    </font>
    <font>
      <b/>
      <sz val="9"/>
      <color rgb="FF000000"/>
      <name val="Sylfaen"/>
      <family val="1"/>
    </font>
    <font>
      <b/>
      <sz val="9"/>
      <color theme="1"/>
      <name val="Calibri"/>
      <family val="2"/>
      <scheme val="minor"/>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6" fillId="0" borderId="0"/>
    <xf numFmtId="168" fontId="27" fillId="37" borderId="0"/>
    <xf numFmtId="169" fontId="27" fillId="37" borderId="0"/>
    <xf numFmtId="168" fontId="27" fillId="37" borderId="0"/>
    <xf numFmtId="0" fontId="28" fillId="38"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0" fontId="28"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3" fillId="39" borderId="0" applyNumberFormat="0" applyBorder="0" applyAlignment="0" applyProtection="0"/>
    <xf numFmtId="170" fontId="36"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1" fontId="38" fillId="0" borderId="0" applyFill="0" applyBorder="0" applyAlignment="0"/>
    <xf numFmtId="171" fontId="38"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2" fontId="38" fillId="0" borderId="0" applyFill="0" applyBorder="0" applyAlignment="0"/>
    <xf numFmtId="173" fontId="38" fillId="0" borderId="0" applyFill="0" applyBorder="0" applyAlignment="0"/>
    <xf numFmtId="174" fontId="38" fillId="0" borderId="0" applyFill="0" applyBorder="0" applyAlignment="0"/>
    <xf numFmtId="175"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39" fillId="64" borderId="41" applyNumberFormat="0" applyAlignment="0" applyProtection="0"/>
    <xf numFmtId="0" fontId="40" fillId="9" borderId="34"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168" fontId="41"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168" fontId="41"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169" fontId="41"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4"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4"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4"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4"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4"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4"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4"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168" fontId="41" fillId="64" borderId="41" applyNumberFormat="0" applyAlignment="0" applyProtection="0"/>
    <xf numFmtId="169" fontId="41" fillId="64" borderId="41" applyNumberFormat="0" applyAlignment="0" applyProtection="0"/>
    <xf numFmtId="168" fontId="41" fillId="64" borderId="41" applyNumberFormat="0" applyAlignment="0" applyProtection="0"/>
    <xf numFmtId="168" fontId="41" fillId="64" borderId="41" applyNumberFormat="0" applyAlignment="0" applyProtection="0"/>
    <xf numFmtId="169" fontId="41" fillId="64" borderId="41" applyNumberFormat="0" applyAlignment="0" applyProtection="0"/>
    <xf numFmtId="168" fontId="41" fillId="64" borderId="41" applyNumberFormat="0" applyAlignment="0" applyProtection="0"/>
    <xf numFmtId="168" fontId="41" fillId="64" borderId="41" applyNumberFormat="0" applyAlignment="0" applyProtection="0"/>
    <xf numFmtId="169" fontId="41" fillId="64" borderId="41" applyNumberFormat="0" applyAlignment="0" applyProtection="0"/>
    <xf numFmtId="168" fontId="41" fillId="64" borderId="41" applyNumberFormat="0" applyAlignment="0" applyProtection="0"/>
    <xf numFmtId="168" fontId="41" fillId="64" borderId="41" applyNumberFormat="0" applyAlignment="0" applyProtection="0"/>
    <xf numFmtId="169" fontId="41" fillId="64" borderId="41" applyNumberFormat="0" applyAlignment="0" applyProtection="0"/>
    <xf numFmtId="168" fontId="41" fillId="64" borderId="41" applyNumberFormat="0" applyAlignment="0" applyProtection="0"/>
    <xf numFmtId="0" fontId="39" fillId="64" borderId="41" applyNumberFormat="0" applyAlignment="0" applyProtection="0"/>
    <xf numFmtId="0" fontId="42" fillId="65" borderId="42" applyNumberFormat="0" applyAlignment="0" applyProtection="0"/>
    <xf numFmtId="0" fontId="43" fillId="10" borderId="37" applyNumberFormat="0" applyAlignment="0" applyProtection="0"/>
    <xf numFmtId="168"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0" fontId="42"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0" fontId="43" fillId="10" borderId="37"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0" fontId="42" fillId="65" borderId="42"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2" fontId="3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6" fillId="0" borderId="0"/>
    <xf numFmtId="14" fontId="47" fillId="0" borderId="0" applyFill="0" applyBorder="0" applyAlignment="0"/>
    <xf numFmtId="38" fontId="27" fillId="0" borderId="43">
      <alignment vertical="center"/>
    </xf>
    <xf numFmtId="38" fontId="27" fillId="0" borderId="43">
      <alignment vertical="center"/>
    </xf>
    <xf numFmtId="38" fontId="27" fillId="0" borderId="43">
      <alignment vertical="center"/>
    </xf>
    <xf numFmtId="38" fontId="27" fillId="0" borderId="43">
      <alignment vertical="center"/>
    </xf>
    <xf numFmtId="38" fontId="27" fillId="0" borderId="43">
      <alignment vertical="center"/>
    </xf>
    <xf numFmtId="38" fontId="27" fillId="0" borderId="43">
      <alignment vertical="center"/>
    </xf>
    <xf numFmtId="38" fontId="27" fillId="0" borderId="43">
      <alignment vertical="center"/>
    </xf>
    <xf numFmtId="38" fontId="27" fillId="0" borderId="0" applyFont="0" applyFill="0" applyBorder="0" applyAlignment="0" applyProtection="0"/>
    <xf numFmtId="180"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0" fontId="49" fillId="0" borderId="0" applyNumberFormat="0" applyFill="0" applyBorder="0" applyAlignment="0" applyProtection="0"/>
    <xf numFmtId="168" fontId="2" fillId="0" borderId="0"/>
    <xf numFmtId="0" fontId="2" fillId="0" borderId="0"/>
    <xf numFmtId="168"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1" applyNumberFormat="0" applyAlignment="0" applyProtection="0">
      <alignment horizontal="left" vertical="center"/>
    </xf>
    <xf numFmtId="0" fontId="55" fillId="0" borderId="31" applyNumberFormat="0" applyAlignment="0" applyProtection="0">
      <alignment horizontal="left" vertical="center"/>
    </xf>
    <xf numFmtId="168" fontId="55" fillId="0" borderId="31" applyNumberFormat="0" applyAlignment="0" applyProtection="0">
      <alignment horizontal="left" vertical="center"/>
    </xf>
    <xf numFmtId="0" fontId="55" fillId="0" borderId="9">
      <alignment horizontal="left" vertical="center"/>
    </xf>
    <xf numFmtId="0" fontId="55" fillId="0" borderId="9">
      <alignment horizontal="left" vertical="center"/>
    </xf>
    <xf numFmtId="168" fontId="55" fillId="0" borderId="9">
      <alignment horizontal="left" vertical="center"/>
    </xf>
    <xf numFmtId="0" fontId="56" fillId="0" borderId="44" applyNumberFormat="0" applyFill="0" applyAlignment="0" applyProtection="0"/>
    <xf numFmtId="169" fontId="56" fillId="0" borderId="44" applyNumberFormat="0" applyFill="0" applyAlignment="0" applyProtection="0"/>
    <xf numFmtId="0"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0" fontId="56" fillId="0" borderId="44" applyNumberFormat="0" applyFill="0" applyAlignment="0" applyProtection="0"/>
    <xf numFmtId="0" fontId="57" fillId="0" borderId="45" applyNumberFormat="0" applyFill="0" applyAlignment="0" applyProtection="0"/>
    <xf numFmtId="169"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0" fontId="58" fillId="0" borderId="46" applyNumberFormat="0" applyFill="0" applyAlignment="0" applyProtection="0"/>
    <xf numFmtId="169"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0" fontId="58" fillId="0" borderId="0" applyNumberFormat="0" applyFill="0" applyBorder="0" applyAlignment="0" applyProtection="0"/>
    <xf numFmtId="169" fontId="58" fillId="0" borderId="0" applyNumberFormat="0" applyFill="0" applyBorder="0" applyAlignment="0" applyProtection="0"/>
    <xf numFmtId="0"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8" fillId="0" borderId="0" applyNumberFormat="0" applyFill="0" applyBorder="0" applyAlignment="0" applyProtection="0"/>
    <xf numFmtId="37" fontId="59" fillId="0" borderId="0"/>
    <xf numFmtId="168" fontId="60" fillId="0" borderId="0"/>
    <xf numFmtId="0" fontId="60" fillId="0" borderId="0"/>
    <xf numFmtId="168" fontId="60" fillId="0" borderId="0"/>
    <xf numFmtId="168" fontId="55" fillId="0" borderId="0"/>
    <xf numFmtId="0" fontId="55" fillId="0" borderId="0"/>
    <xf numFmtId="168" fontId="55"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5" fillId="0" borderId="0" applyNumberFormat="0" applyFill="0" applyBorder="0" applyAlignment="0" applyProtection="0">
      <alignment vertical="top"/>
      <protection locked="0"/>
    </xf>
    <xf numFmtId="169" fontId="65" fillId="0" borderId="0" applyNumberFormat="0" applyFill="0" applyBorder="0" applyAlignment="0" applyProtection="0">
      <alignment vertical="top"/>
      <protection locked="0"/>
    </xf>
    <xf numFmtId="168" fontId="65" fillId="0" borderId="0" applyNumberFormat="0" applyFill="0" applyBorder="0" applyAlignment="0" applyProtection="0">
      <alignment vertical="top"/>
      <protection locked="0"/>
    </xf>
    <xf numFmtId="168" fontId="66" fillId="0" borderId="0"/>
    <xf numFmtId="0" fontId="67" fillId="43" borderId="41" applyNumberFormat="0" applyAlignment="0" applyProtection="0"/>
    <xf numFmtId="0" fontId="68" fillId="8" borderId="34"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168" fontId="69"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168" fontId="69"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169" fontId="69"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4"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4"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4"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4"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4"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4"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4"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168" fontId="69" fillId="43" borderId="41" applyNumberFormat="0" applyAlignment="0" applyProtection="0"/>
    <xf numFmtId="169" fontId="69" fillId="43" borderId="41" applyNumberFormat="0" applyAlignment="0" applyProtection="0"/>
    <xf numFmtId="168" fontId="69" fillId="43" borderId="41" applyNumberFormat="0" applyAlignment="0" applyProtection="0"/>
    <xf numFmtId="168" fontId="69" fillId="43" borderId="41" applyNumberFormat="0" applyAlignment="0" applyProtection="0"/>
    <xf numFmtId="169" fontId="69" fillId="43" borderId="41" applyNumberFormat="0" applyAlignment="0" applyProtection="0"/>
    <xf numFmtId="168" fontId="69" fillId="43" borderId="41" applyNumberFormat="0" applyAlignment="0" applyProtection="0"/>
    <xf numFmtId="168" fontId="69" fillId="43" borderId="41" applyNumberFormat="0" applyAlignment="0" applyProtection="0"/>
    <xf numFmtId="169" fontId="69" fillId="43" borderId="41" applyNumberFormat="0" applyAlignment="0" applyProtection="0"/>
    <xf numFmtId="168" fontId="69" fillId="43" borderId="41" applyNumberFormat="0" applyAlignment="0" applyProtection="0"/>
    <xf numFmtId="168" fontId="69" fillId="43" borderId="41" applyNumberFormat="0" applyAlignment="0" applyProtection="0"/>
    <xf numFmtId="169" fontId="69" fillId="43" borderId="41" applyNumberFormat="0" applyAlignment="0" applyProtection="0"/>
    <xf numFmtId="168" fontId="69" fillId="43" borderId="41" applyNumberFormat="0" applyAlignment="0" applyProtection="0"/>
    <xf numFmtId="0" fontId="67" fillId="43" borderId="41" applyNumberFormat="0" applyAlignment="0" applyProtection="0"/>
    <xf numFmtId="3" fontId="2" fillId="72" borderId="3" applyFont="0">
      <alignment horizontal="right" vertical="center"/>
      <protection locked="0"/>
    </xf>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70" fillId="0" borderId="47" applyNumberFormat="0" applyFill="0" applyAlignment="0" applyProtection="0"/>
    <xf numFmtId="0" fontId="71" fillId="0" borderId="36" applyNumberFormat="0" applyFill="0" applyAlignment="0" applyProtection="0"/>
    <xf numFmtId="168" fontId="72" fillId="0" borderId="47" applyNumberFormat="0" applyFill="0" applyAlignment="0" applyProtection="0"/>
    <xf numFmtId="168" fontId="72" fillId="0" borderId="47" applyNumberFormat="0" applyFill="0" applyAlignment="0" applyProtection="0"/>
    <xf numFmtId="169" fontId="72" fillId="0" borderId="47" applyNumberFormat="0" applyFill="0" applyAlignment="0" applyProtection="0"/>
    <xf numFmtId="0" fontId="70" fillId="0" borderId="47" applyNumberFormat="0" applyFill="0" applyAlignment="0" applyProtection="0"/>
    <xf numFmtId="0" fontId="71" fillId="0" borderId="36" applyNumberFormat="0" applyFill="0" applyAlignment="0" applyProtection="0"/>
    <xf numFmtId="0" fontId="71" fillId="0" borderId="36" applyNumberFormat="0" applyFill="0" applyAlignment="0" applyProtection="0"/>
    <xf numFmtId="0" fontId="71" fillId="0" borderId="36" applyNumberFormat="0" applyFill="0" applyAlignment="0" applyProtection="0"/>
    <xf numFmtId="0" fontId="71" fillId="0" borderId="36" applyNumberFormat="0" applyFill="0" applyAlignment="0" applyProtection="0"/>
    <xf numFmtId="0" fontId="71" fillId="0" borderId="36" applyNumberFormat="0" applyFill="0" applyAlignment="0" applyProtection="0"/>
    <xf numFmtId="0" fontId="71" fillId="0" borderId="36" applyNumberFormat="0" applyFill="0" applyAlignment="0" applyProtection="0"/>
    <xf numFmtId="0" fontId="71" fillId="0" borderId="36" applyNumberFormat="0" applyFill="0" applyAlignment="0" applyProtection="0"/>
    <xf numFmtId="168" fontId="72" fillId="0" borderId="47" applyNumberFormat="0" applyFill="0" applyAlignment="0" applyProtection="0"/>
    <xf numFmtId="169" fontId="72" fillId="0" borderId="47" applyNumberFormat="0" applyFill="0" applyAlignment="0" applyProtection="0"/>
    <xf numFmtId="168" fontId="72" fillId="0" borderId="47" applyNumberFormat="0" applyFill="0" applyAlignment="0" applyProtection="0"/>
    <xf numFmtId="168" fontId="72" fillId="0" borderId="47" applyNumberFormat="0" applyFill="0" applyAlignment="0" applyProtection="0"/>
    <xf numFmtId="169" fontId="72" fillId="0" borderId="47" applyNumberFormat="0" applyFill="0" applyAlignment="0" applyProtection="0"/>
    <xf numFmtId="168" fontId="72" fillId="0" borderId="47" applyNumberFormat="0" applyFill="0" applyAlignment="0" applyProtection="0"/>
    <xf numFmtId="168" fontId="72" fillId="0" borderId="47" applyNumberFormat="0" applyFill="0" applyAlignment="0" applyProtection="0"/>
    <xf numFmtId="169" fontId="72" fillId="0" borderId="47" applyNumberFormat="0" applyFill="0" applyAlignment="0" applyProtection="0"/>
    <xf numFmtId="168" fontId="72" fillId="0" borderId="47" applyNumberFormat="0" applyFill="0" applyAlignment="0" applyProtection="0"/>
    <xf numFmtId="168" fontId="72" fillId="0" borderId="47" applyNumberFormat="0" applyFill="0" applyAlignment="0" applyProtection="0"/>
    <xf numFmtId="169" fontId="72" fillId="0" borderId="47" applyNumberFormat="0" applyFill="0" applyAlignment="0" applyProtection="0"/>
    <xf numFmtId="168" fontId="72" fillId="0" borderId="47" applyNumberFormat="0" applyFill="0" applyAlignment="0" applyProtection="0"/>
    <xf numFmtId="0" fontId="70" fillId="0" borderId="47"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0" fontId="73" fillId="73" borderId="0" applyNumberFormat="0" applyBorder="0" applyAlignment="0" applyProtection="0"/>
    <xf numFmtId="1" fontId="76" fillId="0" borderId="0" applyProtection="0"/>
    <xf numFmtId="168" fontId="27" fillId="0" borderId="48"/>
    <xf numFmtId="169" fontId="27" fillId="0" borderId="48"/>
    <xf numFmtId="168" fontId="27" fillId="0" borderId="48"/>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7" fillId="0" borderId="0"/>
    <xf numFmtId="181" fontId="2"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0" fontId="78" fillId="0" borderId="0"/>
    <xf numFmtId="0" fontId="77" fillId="0" borderId="0"/>
    <xf numFmtId="179" fontId="29" fillId="0" borderId="0"/>
    <xf numFmtId="179" fontId="2" fillId="0" borderId="0"/>
    <xf numFmtId="179" fontId="2" fillId="0" borderId="0"/>
    <xf numFmtId="0" fontId="2" fillId="0" borderId="0"/>
    <xf numFmtId="0" fontId="2"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9"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9" fillId="0" borderId="0"/>
    <xf numFmtId="0" fontId="29" fillId="0" borderId="0"/>
    <xf numFmtId="168"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68" fontId="29" fillId="0" borderId="0"/>
    <xf numFmtId="0" fontId="29" fillId="0" borderId="0"/>
    <xf numFmtId="0" fontId="29"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179" fontId="29" fillId="0" borderId="0"/>
    <xf numFmtId="179" fontId="2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29" fillId="0" borderId="0"/>
    <xf numFmtId="179" fontId="29" fillId="0" borderId="0"/>
    <xf numFmtId="179" fontId="29" fillId="0" borderId="0"/>
    <xf numFmtId="179"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29" fillId="0" borderId="0"/>
    <xf numFmtId="0" fontId="2" fillId="0" borderId="0"/>
    <xf numFmtId="0" fontId="28" fillId="0" borderId="0"/>
    <xf numFmtId="168" fontId="26" fillId="0" borderId="0"/>
    <xf numFmtId="0" fontId="2"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9" fillId="0" borderId="0"/>
    <xf numFmtId="0" fontId="29" fillId="0" borderId="0"/>
    <xf numFmtId="168" fontId="26" fillId="0" borderId="0"/>
    <xf numFmtId="0" fontId="66" fillId="0" borderId="0"/>
    <xf numFmtId="0" fontId="2" fillId="0" borderId="0"/>
    <xf numFmtId="168" fontId="26" fillId="0" borderId="0"/>
    <xf numFmtId="0" fontId="1"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179" fontId="2" fillId="0" borderId="0"/>
    <xf numFmtId="0" fontId="2" fillId="0" borderId="0"/>
    <xf numFmtId="179" fontId="2" fillId="0" borderId="0"/>
    <xf numFmtId="0" fontId="2" fillId="0" borderId="0"/>
    <xf numFmtId="179"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79" fontId="2"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7" fillId="0" borderId="0"/>
    <xf numFmtId="0" fontId="8"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79" fontId="8" fillId="0" borderId="0"/>
    <xf numFmtId="0" fontId="27" fillId="0" borderId="0"/>
    <xf numFmtId="179"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7" fillId="0" borderId="0"/>
    <xf numFmtId="179" fontId="8"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68" fontId="27" fillId="0" borderId="0"/>
    <xf numFmtId="0" fontId="77"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8" fillId="0" borderId="0"/>
    <xf numFmtId="0" fontId="77" fillId="0" borderId="0"/>
    <xf numFmtId="168" fontId="8" fillId="0" borderId="0"/>
    <xf numFmtId="0" fontId="77" fillId="0" borderId="0"/>
    <xf numFmtId="168" fontId="8"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79" fontId="8"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79"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7"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179" fontId="2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5" fillId="0" borderId="0"/>
    <xf numFmtId="0" fontId="2" fillId="0" borderId="0"/>
    <xf numFmtId="0" fontId="77" fillId="0" borderId="0"/>
    <xf numFmtId="168" fontId="4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2"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69"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68"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168" fontId="2" fillId="0" borderId="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 fillId="74" borderId="49" applyNumberFormat="0" applyFont="0" applyAlignment="0" applyProtection="0"/>
    <xf numFmtId="0" fontId="28" fillId="74" borderId="49" applyNumberFormat="0" applyFont="0" applyAlignment="0" applyProtection="0"/>
    <xf numFmtId="168" fontId="2" fillId="0" borderId="0"/>
    <xf numFmtId="0" fontId="28" fillId="74" borderId="49" applyNumberFormat="0" applyFont="0" applyAlignment="0" applyProtection="0"/>
    <xf numFmtId="0" fontId="28"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8" fillId="74" borderId="49" applyNumberFormat="0" applyFont="0" applyAlignment="0" applyProtection="0"/>
    <xf numFmtId="0" fontId="2"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169" fontId="2" fillId="0" borderId="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 fillId="74" borderId="49" applyNumberFormat="0" applyFont="0" applyAlignment="0" applyProtection="0"/>
    <xf numFmtId="0" fontId="2" fillId="0" borderId="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168" fontId="2" fillId="0" borderId="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2"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3" fillId="0" borderId="0"/>
    <xf numFmtId="0" fontId="83" fillId="0" borderId="0"/>
    <xf numFmtId="168" fontId="83" fillId="0" borderId="0"/>
    <xf numFmtId="0" fontId="84" fillId="64" borderId="50" applyNumberFormat="0" applyAlignment="0" applyProtection="0"/>
    <xf numFmtId="0" fontId="85" fillId="9" borderId="35"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168" fontId="86"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168" fontId="86"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169" fontId="86"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5"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5"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5"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5"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5"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5"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5"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168" fontId="86" fillId="64" borderId="50" applyNumberFormat="0" applyAlignment="0" applyProtection="0"/>
    <xf numFmtId="169" fontId="86" fillId="64" borderId="50" applyNumberFormat="0" applyAlignment="0" applyProtection="0"/>
    <xf numFmtId="168" fontId="86" fillId="64" borderId="50" applyNumberFormat="0" applyAlignment="0" applyProtection="0"/>
    <xf numFmtId="168" fontId="86" fillId="64" borderId="50" applyNumberFormat="0" applyAlignment="0" applyProtection="0"/>
    <xf numFmtId="169" fontId="86" fillId="64" borderId="50" applyNumberFormat="0" applyAlignment="0" applyProtection="0"/>
    <xf numFmtId="168" fontId="86" fillId="64" borderId="50" applyNumberFormat="0" applyAlignment="0" applyProtection="0"/>
    <xf numFmtId="168" fontId="86" fillId="64" borderId="50" applyNumberFormat="0" applyAlignment="0" applyProtection="0"/>
    <xf numFmtId="169" fontId="86" fillId="64" borderId="50" applyNumberFormat="0" applyAlignment="0" applyProtection="0"/>
    <xf numFmtId="168" fontId="86" fillId="64" borderId="50" applyNumberFormat="0" applyAlignment="0" applyProtection="0"/>
    <xf numFmtId="168" fontId="86" fillId="64" borderId="50" applyNumberFormat="0" applyAlignment="0" applyProtection="0"/>
    <xf numFmtId="169" fontId="86" fillId="64" borderId="50" applyNumberFormat="0" applyAlignment="0" applyProtection="0"/>
    <xf numFmtId="168" fontId="86" fillId="64" borderId="50" applyNumberFormat="0" applyAlignment="0" applyProtection="0"/>
    <xf numFmtId="0" fontId="84" fillId="64" borderId="50" applyNumberFormat="0" applyAlignment="0" applyProtection="0"/>
    <xf numFmtId="0" fontId="26" fillId="0" borderId="0"/>
    <xf numFmtId="175" fontId="38" fillId="0" borderId="0" applyFont="0" applyFill="0" applyBorder="0" applyAlignment="0" applyProtection="0"/>
    <xf numFmtId="186"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xf numFmtId="0" fontId="2" fillId="0" borderId="0"/>
    <xf numFmtId="168" fontId="2" fillId="0" borderId="0"/>
    <xf numFmtId="187"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9" fillId="0" borderId="0"/>
    <xf numFmtId="0" fontId="26" fillId="0" borderId="0"/>
    <xf numFmtId="0" fontId="90" fillId="0" borderId="0"/>
    <xf numFmtId="0" fontId="90" fillId="0" borderId="0"/>
    <xf numFmtId="168" fontId="26" fillId="0" borderId="0"/>
    <xf numFmtId="168"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89" fontId="38" fillId="0" borderId="0" applyFill="0" applyBorder="0" applyAlignment="0"/>
    <xf numFmtId="190" fontId="38" fillId="0" borderId="0" applyFill="0" applyBorder="0" applyAlignment="0"/>
    <xf numFmtId="0" fontId="93" fillId="0" borderId="0">
      <alignment horizontal="center" vertical="top"/>
    </xf>
    <xf numFmtId="0" fontId="94" fillId="0" borderId="0" applyNumberFormat="0" applyFill="0" applyBorder="0" applyAlignment="0" applyProtection="0"/>
    <xf numFmtId="169" fontId="94" fillId="0" borderId="0" applyNumberFormat="0" applyFill="0" applyBorder="0" applyAlignment="0" applyProtection="0"/>
    <xf numFmtId="0"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4" fillId="0" borderId="0" applyNumberFormat="0" applyFill="0" applyBorder="0" applyAlignment="0" applyProtection="0"/>
    <xf numFmtId="0" fontId="48" fillId="0" borderId="51" applyNumberFormat="0" applyFill="0" applyAlignment="0" applyProtection="0"/>
    <xf numFmtId="0" fontId="6" fillId="0" borderId="39"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168" fontId="95"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168" fontId="95"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169" fontId="95"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39"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39"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39"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39"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39"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39"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39"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168" fontId="95" fillId="0" borderId="51" applyNumberFormat="0" applyFill="0" applyAlignment="0" applyProtection="0"/>
    <xf numFmtId="169" fontId="95" fillId="0" borderId="51" applyNumberFormat="0" applyFill="0" applyAlignment="0" applyProtection="0"/>
    <xf numFmtId="168" fontId="95" fillId="0" borderId="51" applyNumberFormat="0" applyFill="0" applyAlignment="0" applyProtection="0"/>
    <xf numFmtId="168" fontId="95" fillId="0" borderId="51" applyNumberFormat="0" applyFill="0" applyAlignment="0" applyProtection="0"/>
    <xf numFmtId="169" fontId="95" fillId="0" borderId="51" applyNumberFormat="0" applyFill="0" applyAlignment="0" applyProtection="0"/>
    <xf numFmtId="168" fontId="95" fillId="0" borderId="51" applyNumberFormat="0" applyFill="0" applyAlignment="0" applyProtection="0"/>
    <xf numFmtId="168" fontId="95" fillId="0" borderId="51" applyNumberFormat="0" applyFill="0" applyAlignment="0" applyProtection="0"/>
    <xf numFmtId="169" fontId="95" fillId="0" borderId="51" applyNumberFormat="0" applyFill="0" applyAlignment="0" applyProtection="0"/>
    <xf numFmtId="168" fontId="95" fillId="0" borderId="51" applyNumberFormat="0" applyFill="0" applyAlignment="0" applyProtection="0"/>
    <xf numFmtId="168" fontId="95" fillId="0" borderId="51" applyNumberFormat="0" applyFill="0" applyAlignment="0" applyProtection="0"/>
    <xf numFmtId="169" fontId="95" fillId="0" borderId="51" applyNumberFormat="0" applyFill="0" applyAlignment="0" applyProtection="0"/>
    <xf numFmtId="168" fontId="95" fillId="0" borderId="51" applyNumberFormat="0" applyFill="0" applyAlignment="0" applyProtection="0"/>
    <xf numFmtId="0" fontId="48" fillId="0" borderId="51" applyNumberFormat="0" applyFill="0" applyAlignment="0" applyProtection="0"/>
    <xf numFmtId="0" fontId="26" fillId="0" borderId="52"/>
    <xf numFmtId="185" fontId="82"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7" fillId="0" borderId="0" applyFont="0" applyFill="0" applyBorder="0" applyAlignment="0" applyProtection="0"/>
    <xf numFmtId="192"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42" fontId="99" fillId="0" borderId="0" applyFont="0" applyFill="0" applyBorder="0" applyAlignment="0" applyProtection="0"/>
    <xf numFmtId="44"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109" applyNumberFormat="0" applyFill="0" applyAlignment="0" applyProtection="0"/>
    <xf numFmtId="168" fontId="95" fillId="0" borderId="109" applyNumberFormat="0" applyFill="0" applyAlignment="0" applyProtection="0"/>
    <xf numFmtId="169" fontId="95" fillId="0" borderId="109" applyNumberFormat="0" applyFill="0" applyAlignment="0" applyProtection="0"/>
    <xf numFmtId="168" fontId="95" fillId="0" borderId="109" applyNumberFormat="0" applyFill="0" applyAlignment="0" applyProtection="0"/>
    <xf numFmtId="168" fontId="95" fillId="0" borderId="109" applyNumberFormat="0" applyFill="0" applyAlignment="0" applyProtection="0"/>
    <xf numFmtId="169" fontId="95" fillId="0" borderId="109" applyNumberFormat="0" applyFill="0" applyAlignment="0" applyProtection="0"/>
    <xf numFmtId="168" fontId="95" fillId="0" borderId="109" applyNumberFormat="0" applyFill="0" applyAlignment="0" applyProtection="0"/>
    <xf numFmtId="168" fontId="95" fillId="0" borderId="109" applyNumberFormat="0" applyFill="0" applyAlignment="0" applyProtection="0"/>
    <xf numFmtId="169" fontId="95" fillId="0" borderId="109" applyNumberFormat="0" applyFill="0" applyAlignment="0" applyProtection="0"/>
    <xf numFmtId="168" fontId="95" fillId="0" borderId="109" applyNumberFormat="0" applyFill="0" applyAlignment="0" applyProtection="0"/>
    <xf numFmtId="168" fontId="95" fillId="0" borderId="109" applyNumberFormat="0" applyFill="0" applyAlignment="0" applyProtection="0"/>
    <xf numFmtId="169" fontId="95" fillId="0" borderId="109" applyNumberFormat="0" applyFill="0" applyAlignment="0" applyProtection="0"/>
    <xf numFmtId="168" fontId="95"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169" fontId="95"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168" fontId="95"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168" fontId="95"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188" fontId="2" fillId="70" borderId="104" applyFont="0">
      <alignment horizontal="right" vertical="center"/>
    </xf>
    <xf numFmtId="3" fontId="2" fillId="70" borderId="104" applyFont="0">
      <alignment horizontal="right" vertical="center"/>
    </xf>
    <xf numFmtId="0" fontId="84" fillId="64" borderId="108" applyNumberFormat="0" applyAlignment="0" applyProtection="0"/>
    <xf numFmtId="168" fontId="86" fillId="64" borderId="108" applyNumberFormat="0" applyAlignment="0" applyProtection="0"/>
    <xf numFmtId="169" fontId="86" fillId="64" borderId="108" applyNumberFormat="0" applyAlignment="0" applyProtection="0"/>
    <xf numFmtId="168" fontId="86" fillId="64" borderId="108" applyNumberFormat="0" applyAlignment="0" applyProtection="0"/>
    <xf numFmtId="168" fontId="86" fillId="64" borderId="108" applyNumberFormat="0" applyAlignment="0" applyProtection="0"/>
    <xf numFmtId="169" fontId="86" fillId="64" borderId="108" applyNumberFormat="0" applyAlignment="0" applyProtection="0"/>
    <xf numFmtId="168" fontId="86" fillId="64" borderId="108" applyNumberFormat="0" applyAlignment="0" applyProtection="0"/>
    <xf numFmtId="168" fontId="86" fillId="64" borderId="108" applyNumberFormat="0" applyAlignment="0" applyProtection="0"/>
    <xf numFmtId="169" fontId="86" fillId="64" borderId="108" applyNumberFormat="0" applyAlignment="0" applyProtection="0"/>
    <xf numFmtId="168" fontId="86" fillId="64" borderId="108" applyNumberFormat="0" applyAlignment="0" applyProtection="0"/>
    <xf numFmtId="168" fontId="86" fillId="64" borderId="108" applyNumberFormat="0" applyAlignment="0" applyProtection="0"/>
    <xf numFmtId="169" fontId="86" fillId="64" borderId="108" applyNumberFormat="0" applyAlignment="0" applyProtection="0"/>
    <xf numFmtId="168" fontId="86"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169" fontId="86"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168" fontId="86"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168" fontId="86"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3" fontId="2" fillId="75" borderId="104" applyFont="0">
      <alignment horizontal="right" vertical="center"/>
      <protection locked="0"/>
    </xf>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 fillId="74" borderId="107" applyNumberFormat="0" applyFont="0" applyAlignment="0" applyProtection="0"/>
    <xf numFmtId="0" fontId="28"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3" fontId="2" fillId="72" borderId="104" applyFont="0">
      <alignment horizontal="right" vertical="center"/>
      <protection locked="0"/>
    </xf>
    <xf numFmtId="0" fontId="67" fillId="43" borderId="106" applyNumberFormat="0" applyAlignment="0" applyProtection="0"/>
    <xf numFmtId="168" fontId="69" fillId="43" borderId="106" applyNumberFormat="0" applyAlignment="0" applyProtection="0"/>
    <xf numFmtId="169" fontId="69" fillId="43" borderId="106" applyNumberFormat="0" applyAlignment="0" applyProtection="0"/>
    <xf numFmtId="168" fontId="69" fillId="43" borderId="106" applyNumberFormat="0" applyAlignment="0" applyProtection="0"/>
    <xf numFmtId="168" fontId="69" fillId="43" borderId="106" applyNumberFormat="0" applyAlignment="0" applyProtection="0"/>
    <xf numFmtId="169" fontId="69" fillId="43" borderId="106" applyNumberFormat="0" applyAlignment="0" applyProtection="0"/>
    <xf numFmtId="168" fontId="69" fillId="43" borderId="106" applyNumberFormat="0" applyAlignment="0" applyProtection="0"/>
    <xf numFmtId="168" fontId="69" fillId="43" borderId="106" applyNumberFormat="0" applyAlignment="0" applyProtection="0"/>
    <xf numFmtId="169" fontId="69" fillId="43" borderId="106" applyNumberFormat="0" applyAlignment="0" applyProtection="0"/>
    <xf numFmtId="168" fontId="69" fillId="43" borderId="106" applyNumberFormat="0" applyAlignment="0" applyProtection="0"/>
    <xf numFmtId="168" fontId="69" fillId="43" borderId="106" applyNumberFormat="0" applyAlignment="0" applyProtection="0"/>
    <xf numFmtId="169" fontId="69" fillId="43" borderId="106" applyNumberFormat="0" applyAlignment="0" applyProtection="0"/>
    <xf numFmtId="168" fontId="69"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169" fontId="69"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168" fontId="69"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168" fontId="69"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2" fillId="71" borderId="105" applyNumberFormat="0" applyFont="0" applyBorder="0" applyProtection="0">
      <alignment horizontal="left" vertical="center"/>
    </xf>
    <xf numFmtId="9" fontId="2" fillId="71" borderId="104" applyFont="0" applyProtection="0">
      <alignment horizontal="right" vertical="center"/>
    </xf>
    <xf numFmtId="3" fontId="2" fillId="71" borderId="104" applyFont="0" applyProtection="0">
      <alignment horizontal="right" vertical="center"/>
    </xf>
    <xf numFmtId="0" fontId="63" fillId="70" borderId="105" applyFont="0" applyBorder="0">
      <alignment horizontal="center" wrapText="1"/>
    </xf>
    <xf numFmtId="168" fontId="55" fillId="0" borderId="102">
      <alignment horizontal="left" vertical="center"/>
    </xf>
    <xf numFmtId="0" fontId="55" fillId="0" borderId="102">
      <alignment horizontal="left" vertical="center"/>
    </xf>
    <xf numFmtId="0" fontId="55" fillId="0" borderId="102">
      <alignment horizontal="left" vertical="center"/>
    </xf>
    <xf numFmtId="0" fontId="2" fillId="69" borderId="104" applyNumberFormat="0" applyFont="0" applyBorder="0" applyProtection="0">
      <alignment horizontal="center" vertical="center"/>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9" fillId="64" borderId="106" applyNumberFormat="0" applyAlignment="0" applyProtection="0"/>
    <xf numFmtId="168" fontId="41" fillId="64" borderId="106" applyNumberFormat="0" applyAlignment="0" applyProtection="0"/>
    <xf numFmtId="169" fontId="41" fillId="64" borderId="106" applyNumberFormat="0" applyAlignment="0" applyProtection="0"/>
    <xf numFmtId="168" fontId="41" fillId="64" borderId="106" applyNumberFormat="0" applyAlignment="0" applyProtection="0"/>
    <xf numFmtId="168" fontId="41" fillId="64" borderId="106" applyNumberFormat="0" applyAlignment="0" applyProtection="0"/>
    <xf numFmtId="169" fontId="41" fillId="64" borderId="106" applyNumberFormat="0" applyAlignment="0" applyProtection="0"/>
    <xf numFmtId="168" fontId="41" fillId="64" borderId="106" applyNumberFormat="0" applyAlignment="0" applyProtection="0"/>
    <xf numFmtId="168" fontId="41" fillId="64" borderId="106" applyNumberFormat="0" applyAlignment="0" applyProtection="0"/>
    <xf numFmtId="169" fontId="41" fillId="64" borderId="106" applyNumberFormat="0" applyAlignment="0" applyProtection="0"/>
    <xf numFmtId="168" fontId="41" fillId="64" borderId="106" applyNumberFormat="0" applyAlignment="0" applyProtection="0"/>
    <xf numFmtId="168" fontId="41" fillId="64" borderId="106" applyNumberFormat="0" applyAlignment="0" applyProtection="0"/>
    <xf numFmtId="169" fontId="41" fillId="64" borderId="106" applyNumberFormat="0" applyAlignment="0" applyProtection="0"/>
    <xf numFmtId="168" fontId="41"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169" fontId="41"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168" fontId="41"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168" fontId="41"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1" fillId="0" borderId="0"/>
    <xf numFmtId="169" fontId="27" fillId="37" borderId="0"/>
    <xf numFmtId="0" fontId="2" fillId="0" borderId="0">
      <alignment vertical="center"/>
    </xf>
    <xf numFmtId="166" fontId="1" fillId="0" borderId="0" applyFont="0" applyFill="0" applyBorder="0" applyAlignment="0" applyProtection="0"/>
  </cellStyleXfs>
  <cellXfs count="871">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7"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0" xfId="0" applyFont="1" applyBorder="1" applyAlignment="1">
      <alignment vertical="center"/>
    </xf>
    <xf numFmtId="0" fontId="9" fillId="0" borderId="23"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2"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7" fillId="0" borderId="0" xfId="0" applyFont="1" applyFill="1" applyBorder="1" applyProtection="1">
      <protection locked="0"/>
    </xf>
    <xf numFmtId="0" fontId="10" fillId="0" borderId="17" xfId="0" applyFont="1" applyFill="1" applyBorder="1" applyAlignment="1" applyProtection="1">
      <alignment horizontal="center" vertical="center"/>
    </xf>
    <xf numFmtId="0" fontId="9" fillId="0" borderId="18" xfId="0" applyFont="1" applyFill="1" applyBorder="1" applyProtection="1"/>
    <xf numFmtId="0" fontId="9" fillId="0" borderId="20"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1"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3" xfId="0" applyFont="1" applyFill="1" applyBorder="1" applyAlignment="1" applyProtection="1">
      <alignment horizontal="left" indent="1"/>
    </xf>
    <xf numFmtId="0" fontId="10" fillId="0" borderId="26" xfId="0" applyFont="1" applyFill="1" applyBorder="1" applyAlignment="1" applyProtection="1"/>
    <xf numFmtId="0" fontId="18" fillId="0" borderId="0" xfId="0" applyFont="1" applyAlignment="1">
      <alignment vertical="center"/>
    </xf>
    <xf numFmtId="0" fontId="9" fillId="0" borderId="0" xfId="0" applyFont="1" applyFill="1" applyBorder="1"/>
    <xf numFmtId="0" fontId="17" fillId="0" borderId="0" xfId="0" applyFont="1" applyFill="1"/>
    <xf numFmtId="0" fontId="19" fillId="0" borderId="3" xfId="0" applyFont="1" applyFill="1" applyBorder="1" applyAlignment="1">
      <alignment horizontal="left"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left" indent="1"/>
    </xf>
    <xf numFmtId="0" fontId="20" fillId="0" borderId="3" xfId="0" applyFont="1" applyFill="1" applyBorder="1" applyAlignment="1">
      <alignment horizontal="center"/>
    </xf>
    <xf numFmtId="38" fontId="19" fillId="0" borderId="3" xfId="0" applyNumberFormat="1" applyFont="1" applyFill="1" applyBorder="1" applyAlignment="1" applyProtection="1">
      <alignment horizontal="right"/>
      <protection locked="0"/>
    </xf>
    <xf numFmtId="0" fontId="19" fillId="0" borderId="3" xfId="0" applyFont="1" applyFill="1" applyBorder="1" applyAlignment="1">
      <alignment horizontal="left" wrapText="1" indent="1"/>
    </xf>
    <xf numFmtId="0" fontId="19" fillId="0" borderId="3" xfId="0" applyFont="1" applyFill="1" applyBorder="1" applyAlignment="1">
      <alignment horizontal="left" wrapText="1" indent="2"/>
    </xf>
    <xf numFmtId="0" fontId="20" fillId="0" borderId="3" xfId="0" applyFont="1" applyFill="1" applyBorder="1" applyAlignment="1"/>
    <xf numFmtId="0" fontId="20" fillId="0" borderId="3" xfId="0" applyFont="1" applyFill="1" applyBorder="1" applyAlignment="1">
      <alignment horizontal="left"/>
    </xf>
    <xf numFmtId="0" fontId="20" fillId="0" borderId="3" xfId="0" applyFont="1" applyFill="1" applyBorder="1" applyAlignment="1">
      <alignment horizontal="left" indent="1"/>
    </xf>
    <xf numFmtId="0" fontId="20"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2" xfId="0" applyFont="1" applyBorder="1" applyAlignment="1"/>
    <xf numFmtId="0" fontId="13" fillId="0" borderId="26" xfId="0" applyFont="1" applyBorder="1" applyAlignment="1">
      <alignment wrapText="1"/>
    </xf>
    <xf numFmtId="0" fontId="24" fillId="0" borderId="0" xfId="0" applyFont="1" applyAlignment="1">
      <alignment horizontal="center" vertical="center"/>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4" fillId="0" borderId="33" xfId="0" applyFont="1" applyBorder="1" applyAlignment="1">
      <alignment wrapText="1"/>
    </xf>
    <xf numFmtId="0" fontId="24" fillId="0" borderId="12"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right" wrapText="1"/>
    </xf>
    <xf numFmtId="0" fontId="24" fillId="0" borderId="13" xfId="0" applyFont="1" applyBorder="1" applyAlignment="1">
      <alignment wrapText="1"/>
    </xf>
    <xf numFmtId="0" fontId="18" fillId="0" borderId="13" xfId="0" applyFont="1" applyBorder="1" applyAlignment="1">
      <alignment horizontal="right" wrapText="1"/>
    </xf>
    <xf numFmtId="0" fontId="23" fillId="36" borderId="15" xfId="0" applyFont="1" applyFill="1" applyBorder="1" applyAlignment="1">
      <alignment wrapText="1"/>
    </xf>
    <xf numFmtId="0" fontId="4" fillId="0" borderId="20" xfId="0" applyFont="1" applyBorder="1"/>
    <xf numFmtId="0" fontId="24" fillId="0" borderId="3" xfId="0" applyFont="1" applyBorder="1"/>
    <xf numFmtId="0" fontId="23"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0" xfId="1" applyNumberFormat="1" applyFont="1" applyFill="1" applyBorder="1" applyAlignment="1" applyProtection="1">
      <alignment horizontal="center" vertical="center" wrapText="1"/>
      <protection locked="0"/>
    </xf>
    <xf numFmtId="164" fontId="7" fillId="3" borderId="21" xfId="1" applyNumberFormat="1" applyFont="1" applyFill="1" applyBorder="1" applyAlignment="1" applyProtection="1">
      <alignment horizontal="center" vertical="center" wrapText="1"/>
      <protection locked="0"/>
    </xf>
    <xf numFmtId="0" fontId="4" fillId="0" borderId="17" xfId="0" applyFont="1" applyBorder="1"/>
    <xf numFmtId="0" fontId="4" fillId="0" borderId="19" xfId="0" applyFont="1" applyBorder="1"/>
    <xf numFmtId="0" fontId="7" fillId="3" borderId="23" xfId="9" applyFont="1" applyFill="1" applyBorder="1" applyAlignment="1" applyProtection="1">
      <alignment horizontal="left" vertical="center"/>
      <protection locked="0"/>
    </xf>
    <xf numFmtId="0" fontId="15" fillId="3" borderId="25"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7" fillId="0" borderId="0" xfId="11" applyFont="1" applyFill="1" applyBorder="1" applyAlignment="1" applyProtection="1">
      <alignment vertical="center"/>
    </xf>
    <xf numFmtId="0" fontId="4" fillId="0" borderId="20" xfId="0" applyFont="1" applyBorder="1" applyAlignment="1">
      <alignment vertical="center"/>
    </xf>
    <xf numFmtId="0" fontId="9" fillId="2" borderId="23" xfId="0" applyFont="1" applyFill="1" applyBorder="1" applyAlignment="1">
      <alignment horizontal="right" vertical="center"/>
    </xf>
    <xf numFmtId="0" fontId="19" fillId="0" borderId="17" xfId="0" applyFont="1" applyFill="1" applyBorder="1" applyAlignment="1">
      <alignment horizontal="left" vertical="center" indent="1"/>
    </xf>
    <xf numFmtId="0" fontId="19" fillId="0" borderId="18" xfId="0" applyFont="1" applyFill="1" applyBorder="1" applyAlignment="1">
      <alignment horizontal="left" vertical="center"/>
    </xf>
    <xf numFmtId="0" fontId="19" fillId="0" borderId="20" xfId="0" applyFont="1" applyFill="1" applyBorder="1" applyAlignment="1">
      <alignment horizontal="left" vertical="center" indent="1"/>
    </xf>
    <xf numFmtId="0" fontId="19" fillId="0" borderId="21" xfId="0" applyFont="1" applyFill="1" applyBorder="1" applyAlignment="1">
      <alignment horizontal="center" vertical="center" wrapText="1"/>
    </xf>
    <xf numFmtId="0" fontId="19" fillId="0" borderId="20" xfId="0" applyFont="1" applyFill="1" applyBorder="1" applyAlignment="1">
      <alignment horizontal="left" indent="1"/>
    </xf>
    <xf numFmtId="38" fontId="19" fillId="0" borderId="21" xfId="0" applyNumberFormat="1" applyFont="1" applyFill="1" applyBorder="1" applyAlignment="1" applyProtection="1">
      <alignment horizontal="right"/>
      <protection locked="0"/>
    </xf>
    <xf numFmtId="0" fontId="19" fillId="0" borderId="23" xfId="0" applyFont="1" applyFill="1" applyBorder="1" applyAlignment="1">
      <alignment horizontal="left" vertical="center" indent="1"/>
    </xf>
    <xf numFmtId="0" fontId="20" fillId="0" borderId="24" xfId="0" applyFont="1" applyFill="1" applyBorder="1" applyAlignment="1"/>
    <xf numFmtId="0" fontId="4" fillId="0" borderId="56" xfId="0" applyFont="1" applyBorder="1"/>
    <xf numFmtId="0" fontId="21" fillId="0" borderId="23" xfId="0" applyFont="1" applyBorder="1" applyAlignment="1">
      <alignment horizontal="center" vertical="center" wrapText="1"/>
    </xf>
    <xf numFmtId="0" fontId="4" fillId="0" borderId="57" xfId="0" applyFont="1" applyBorder="1"/>
    <xf numFmtId="0" fontId="7" fillId="0" borderId="17"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19" xfId="2" applyNumberFormat="1" applyFont="1" applyFill="1" applyBorder="1" applyAlignment="1" applyProtection="1">
      <alignment horizontal="center" vertical="center"/>
      <protection locked="0"/>
    </xf>
    <xf numFmtId="0" fontId="7" fillId="0" borderId="20"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0" xfId="9" applyFont="1" applyFill="1" applyBorder="1" applyAlignment="1" applyProtection="1">
      <alignment horizontal="center" vertical="center" wrapText="1"/>
      <protection locked="0"/>
    </xf>
    <xf numFmtId="0" fontId="7" fillId="0" borderId="23" xfId="9" applyFont="1" applyFill="1" applyBorder="1" applyAlignment="1" applyProtection="1">
      <alignment horizontal="center" vertical="center" wrapText="1"/>
      <protection locked="0"/>
    </xf>
    <xf numFmtId="0" fontId="15" fillId="36" borderId="24" xfId="13" applyFont="1" applyFill="1" applyBorder="1" applyAlignment="1" applyProtection="1">
      <alignment vertical="center" wrapText="1"/>
      <protection locked="0"/>
    </xf>
    <xf numFmtId="0" fontId="24" fillId="0" borderId="20" xfId="0" applyFont="1" applyBorder="1" applyAlignment="1">
      <alignment horizontal="center"/>
    </xf>
    <xf numFmtId="167" fontId="24" fillId="0" borderId="65" xfId="0" applyNumberFormat="1" applyFont="1" applyBorder="1" applyAlignment="1">
      <alignment horizontal="center"/>
    </xf>
    <xf numFmtId="167" fontId="24" fillId="0" borderId="63" xfId="0" applyNumberFormat="1" applyFont="1" applyBorder="1" applyAlignment="1">
      <alignment horizontal="center"/>
    </xf>
    <xf numFmtId="167" fontId="18" fillId="0" borderId="63" xfId="0" applyNumberFormat="1" applyFont="1" applyBorder="1" applyAlignment="1">
      <alignment horizontal="center"/>
    </xf>
    <xf numFmtId="167" fontId="24" fillId="0" borderId="66" xfId="0" applyNumberFormat="1" applyFont="1" applyBorder="1" applyAlignment="1">
      <alignment horizontal="center"/>
    </xf>
    <xf numFmtId="167" fontId="23" fillId="36" borderId="58" xfId="0" applyNumberFormat="1" applyFont="1" applyFill="1" applyBorder="1" applyAlignment="1">
      <alignment horizontal="center"/>
    </xf>
    <xf numFmtId="167" fontId="24" fillId="0" borderId="62" xfId="0" applyNumberFormat="1" applyFont="1" applyBorder="1" applyAlignment="1">
      <alignment horizontal="center"/>
    </xf>
    <xf numFmtId="167" fontId="24" fillId="0" borderId="67" xfId="0" applyNumberFormat="1" applyFont="1" applyBorder="1" applyAlignment="1">
      <alignment horizontal="center"/>
    </xf>
    <xf numFmtId="0" fontId="24" fillId="0" borderId="23" xfId="0" applyFont="1" applyBorder="1" applyAlignment="1">
      <alignment horizontal="center"/>
    </xf>
    <xf numFmtId="0" fontId="23" fillId="36" borderId="59" xfId="0" applyFont="1" applyFill="1" applyBorder="1" applyAlignment="1">
      <alignment wrapText="1"/>
    </xf>
    <xf numFmtId="167" fontId="23" fillId="36" borderId="61"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0" fillId="0" borderId="0" xfId="0" applyFont="1" applyFill="1"/>
    <xf numFmtId="0" fontId="4" fillId="0" borderId="68" xfId="0" applyFont="1" applyBorder="1"/>
    <xf numFmtId="0" fontId="4" fillId="0" borderId="18" xfId="0" applyFont="1" applyBorder="1"/>
    <xf numFmtId="0" fontId="4" fillId="0" borderId="23" xfId="0" applyFont="1" applyBorder="1"/>
    <xf numFmtId="0" fontId="7" fillId="3" borderId="21" xfId="13" applyFont="1" applyFill="1" applyBorder="1" applyAlignment="1" applyProtection="1">
      <alignment horizontal="left" vertical="center"/>
      <protection locked="0"/>
    </xf>
    <xf numFmtId="0" fontId="12" fillId="0" borderId="0" xfId="0" applyFont="1" applyAlignment="1"/>
    <xf numFmtId="0" fontId="7" fillId="3" borderId="20" xfId="5" applyFont="1" applyFill="1" applyBorder="1" applyAlignment="1" applyProtection="1">
      <alignment horizontal="right" vertical="center"/>
      <protection locked="0"/>
    </xf>
    <xf numFmtId="0" fontId="15" fillId="3" borderId="24" xfId="16" applyFont="1" applyFill="1" applyBorder="1" applyAlignment="1" applyProtection="1">
      <protection locked="0"/>
    </xf>
    <xf numFmtId="0" fontId="4" fillId="0" borderId="18" xfId="0" applyFont="1" applyBorder="1" applyAlignment="1">
      <alignment wrapText="1"/>
    </xf>
    <xf numFmtId="0" fontId="4" fillId="0" borderId="19" xfId="0" applyFont="1" applyBorder="1" applyAlignment="1">
      <alignment wrapText="1"/>
    </xf>
    <xf numFmtId="0" fontId="6" fillId="0" borderId="24" xfId="0" applyFont="1" applyBorder="1"/>
    <xf numFmtId="0" fontId="9" fillId="3" borderId="20" xfId="5" applyFont="1" applyFill="1" applyBorder="1" applyAlignment="1" applyProtection="1">
      <alignment horizontal="left" vertical="center"/>
      <protection locked="0"/>
    </xf>
    <xf numFmtId="0" fontId="9" fillId="3" borderId="21" xfId="13" applyFont="1" applyFill="1" applyBorder="1" applyAlignment="1" applyProtection="1">
      <alignment horizontal="center" vertical="center" wrapText="1"/>
      <protection locked="0"/>
    </xf>
    <xf numFmtId="0" fontId="9" fillId="3" borderId="20" xfId="5" applyFont="1" applyFill="1" applyBorder="1" applyAlignment="1" applyProtection="1">
      <alignment horizontal="right" vertical="center"/>
      <protection locked="0"/>
    </xf>
    <xf numFmtId="3" fontId="9" fillId="36" borderId="21" xfId="5" applyNumberFormat="1" applyFont="1" applyFill="1" applyBorder="1" applyProtection="1">
      <protection locked="0"/>
    </xf>
    <xf numFmtId="0" fontId="9" fillId="3" borderId="23" xfId="9" applyFont="1" applyFill="1" applyBorder="1" applyAlignment="1" applyProtection="1">
      <alignment horizontal="right" vertical="center"/>
      <protection locked="0"/>
    </xf>
    <xf numFmtId="0" fontId="10" fillId="3" borderId="24" xfId="16" applyFont="1" applyFill="1" applyBorder="1" applyAlignment="1" applyProtection="1">
      <protection locked="0"/>
    </xf>
    <xf numFmtId="3" fontId="10" fillId="36" borderId="24" xfId="16" applyNumberFormat="1" applyFont="1" applyFill="1" applyBorder="1" applyAlignment="1" applyProtection="1">
      <protection locked="0"/>
    </xf>
    <xf numFmtId="164" fontId="10" fillId="36" borderId="25" xfId="1" applyNumberFormat="1" applyFont="1" applyFill="1" applyBorder="1" applyAlignment="1" applyProtection="1">
      <protection locked="0"/>
    </xf>
    <xf numFmtId="0" fontId="4" fillId="0" borderId="56" xfId="0" applyFont="1" applyBorder="1" applyAlignment="1">
      <alignment horizontal="center"/>
    </xf>
    <xf numFmtId="0" fontId="4" fillId="0" borderId="5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1" xfId="0" applyFont="1" applyBorder="1" applyAlignment="1">
      <alignment horizontal="center" vertical="center"/>
    </xf>
    <xf numFmtId="0" fontId="103"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4" fillId="0" borderId="3" xfId="20960" applyFont="1" applyFill="1" applyBorder="1" applyAlignment="1" applyProtection="1">
      <alignment horizontal="center" vertical="center"/>
    </xf>
    <xf numFmtId="0" fontId="105"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8"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7" xfId="0" applyBorder="1" applyAlignment="1">
      <alignment horizontal="center" vertical="center"/>
    </xf>
    <xf numFmtId="0" fontId="6" fillId="36" borderId="28"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3"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0"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3"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4"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7"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7" fillId="0" borderId="0" xfId="0" applyFont="1" applyFill="1" applyAlignment="1">
      <alignment horizontal="center"/>
    </xf>
    <xf numFmtId="0" fontId="4" fillId="0" borderId="23" xfId="0" applyFont="1" applyFill="1" applyBorder="1" applyAlignment="1">
      <alignment horizontal="center" vertical="center"/>
    </xf>
    <xf numFmtId="0" fontId="107" fillId="0" borderId="0" xfId="0" applyFont="1" applyFill="1" applyBorder="1" applyAlignment="1"/>
    <xf numFmtId="49" fontId="107" fillId="0" borderId="7" xfId="0" applyNumberFormat="1" applyFont="1" applyFill="1" applyBorder="1" applyAlignment="1">
      <alignment horizontal="right" vertical="center"/>
    </xf>
    <xf numFmtId="49" fontId="107" fillId="0" borderId="81" xfId="0" applyNumberFormat="1" applyFont="1" applyFill="1" applyBorder="1" applyAlignment="1">
      <alignment horizontal="right" vertical="center"/>
    </xf>
    <xf numFmtId="49" fontId="107" fillId="0" borderId="84" xfId="0" applyNumberFormat="1" applyFont="1" applyFill="1" applyBorder="1" applyAlignment="1">
      <alignment horizontal="right" vertical="center"/>
    </xf>
    <xf numFmtId="49" fontId="107" fillId="0" borderId="89" xfId="0" applyNumberFormat="1" applyFont="1" applyFill="1" applyBorder="1" applyAlignment="1">
      <alignment horizontal="right" vertical="center"/>
    </xf>
    <xf numFmtId="0" fontId="107" fillId="0" borderId="0" xfId="0" applyFont="1" applyFill="1" applyBorder="1" applyAlignment="1">
      <alignment horizontal="left"/>
    </xf>
    <xf numFmtId="0" fontId="107" fillId="0" borderId="89" xfId="0" applyNumberFormat="1" applyFont="1" applyFill="1" applyBorder="1" applyAlignment="1">
      <alignment horizontal="right" vertical="center"/>
    </xf>
    <xf numFmtId="49" fontId="107" fillId="0" borderId="0" xfId="0" applyNumberFormat="1" applyFont="1" applyFill="1" applyBorder="1" applyAlignment="1">
      <alignment horizontal="right" vertical="center"/>
    </xf>
    <xf numFmtId="0" fontId="107" fillId="0" borderId="0" xfId="0" applyFont="1" applyFill="1" applyBorder="1" applyAlignment="1">
      <alignment vertical="center" wrapText="1"/>
    </xf>
    <xf numFmtId="0" fontId="107"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7" fillId="77" borderId="63" xfId="0" applyNumberFormat="1" applyFont="1" applyFill="1" applyBorder="1" applyAlignment="1">
      <alignment horizontal="center"/>
    </xf>
    <xf numFmtId="193" fontId="9" fillId="2" borderId="24"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36" borderId="21"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21" xfId="0" applyNumberFormat="1" applyFont="1" applyFill="1" applyBorder="1" applyAlignment="1" applyProtection="1">
      <alignment horizontal="right"/>
    </xf>
    <xf numFmtId="193" fontId="9" fillId="36" borderId="24" xfId="7" applyNumberFormat="1" applyFont="1" applyFill="1" applyBorder="1" applyAlignment="1" applyProtection="1">
      <alignment horizontal="right"/>
    </xf>
    <xf numFmtId="193" fontId="9" fillId="36" borderId="25" xfId="0" applyNumberFormat="1" applyFont="1" applyFill="1" applyBorder="1" applyAlignment="1" applyProtection="1">
      <alignment horizontal="right"/>
    </xf>
    <xf numFmtId="193" fontId="19" fillId="0" borderId="3" xfId="0" applyNumberFormat="1" applyFont="1" applyFill="1" applyBorder="1" applyAlignment="1" applyProtection="1">
      <alignment horizontal="right"/>
      <protection locked="0"/>
    </xf>
    <xf numFmtId="193" fontId="9" fillId="36" borderId="21" xfId="7" applyNumberFormat="1" applyFont="1" applyFill="1" applyBorder="1" applyAlignment="1" applyProtection="1">
      <alignment horizontal="right"/>
    </xf>
    <xf numFmtId="193" fontId="19" fillId="36" borderId="3" xfId="0" applyNumberFormat="1" applyFont="1" applyFill="1" applyBorder="1" applyAlignment="1">
      <alignment horizontal="right"/>
    </xf>
    <xf numFmtId="193" fontId="9" fillId="0" borderId="21" xfId="7" applyNumberFormat="1" applyFont="1" applyFill="1" applyBorder="1" applyAlignment="1" applyProtection="1">
      <alignment horizontal="right"/>
    </xf>
    <xf numFmtId="193" fontId="20" fillId="0" borderId="3" xfId="0" applyNumberFormat="1" applyFont="1" applyFill="1" applyBorder="1" applyAlignment="1">
      <alignment horizontal="center"/>
    </xf>
    <xf numFmtId="193" fontId="20" fillId="0" borderId="21" xfId="0" applyNumberFormat="1" applyFont="1" applyFill="1" applyBorder="1" applyAlignment="1">
      <alignment horizontal="center"/>
    </xf>
    <xf numFmtId="193" fontId="19" fillId="36" borderId="3" xfId="0" applyNumberFormat="1" applyFont="1" applyFill="1" applyBorder="1" applyAlignment="1" applyProtection="1">
      <alignment horizontal="right"/>
    </xf>
    <xf numFmtId="193" fontId="19" fillId="0" borderId="21" xfId="0" applyNumberFormat="1" applyFont="1" applyFill="1" applyBorder="1" applyAlignment="1" applyProtection="1">
      <alignment horizontal="right"/>
      <protection locked="0"/>
    </xf>
    <xf numFmtId="193" fontId="9" fillId="36" borderId="3" xfId="7" applyNumberFormat="1" applyFont="1" applyFill="1" applyBorder="1" applyAlignment="1" applyProtection="1"/>
    <xf numFmtId="193" fontId="9" fillId="36" borderId="21" xfId="7" applyNumberFormat="1" applyFont="1" applyFill="1" applyBorder="1" applyAlignment="1" applyProtection="1"/>
    <xf numFmtId="193" fontId="19" fillId="0" borderId="3" xfId="0" applyNumberFormat="1" applyFont="1" applyFill="1" applyBorder="1" applyAlignment="1" applyProtection="1">
      <alignment horizontal="right" vertical="center"/>
      <protection locked="0"/>
    </xf>
    <xf numFmtId="193" fontId="19" fillId="36" borderId="24" xfId="0" applyNumberFormat="1" applyFont="1" applyFill="1" applyBorder="1" applyAlignment="1">
      <alignment horizontal="right"/>
    </xf>
    <xf numFmtId="193" fontId="9" fillId="36" borderId="25" xfId="7" applyNumberFormat="1" applyFont="1" applyFill="1" applyBorder="1" applyAlignment="1" applyProtection="1">
      <alignment horizontal="right"/>
    </xf>
    <xf numFmtId="193" fontId="9" fillId="36" borderId="24" xfId="0" applyNumberFormat="1" applyFont="1" applyFill="1" applyBorder="1" applyAlignment="1" applyProtection="1">
      <alignment horizontal="right"/>
    </xf>
    <xf numFmtId="3" fontId="22" fillId="36" borderId="24" xfId="0" applyNumberFormat="1" applyFont="1" applyFill="1" applyBorder="1" applyAlignment="1">
      <alignment vertical="center" wrapText="1"/>
    </xf>
    <xf numFmtId="3" fontId="22" fillId="36" borderId="25" xfId="0" applyNumberFormat="1" applyFont="1" applyFill="1" applyBorder="1" applyAlignment="1">
      <alignment vertical="center" wrapText="1"/>
    </xf>
    <xf numFmtId="193" fontId="0" fillId="36" borderId="19" xfId="0" applyNumberFormat="1" applyFill="1" applyBorder="1" applyAlignment="1">
      <alignment horizontal="center" vertical="center"/>
    </xf>
    <xf numFmtId="193" fontId="0" fillId="0" borderId="21" xfId="0" applyNumberFormat="1" applyBorder="1" applyAlignment="1"/>
    <xf numFmtId="193" fontId="0" fillId="36" borderId="21" xfId="0" applyNumberFormat="1" applyFill="1" applyBorder="1" applyAlignment="1">
      <alignment horizontal="center" vertical="center" wrapText="1"/>
    </xf>
    <xf numFmtId="193" fontId="0" fillId="36" borderId="25" xfId="0" applyNumberFormat="1" applyFill="1" applyBorder="1" applyAlignment="1">
      <alignment horizontal="center" vertical="center" wrapText="1"/>
    </xf>
    <xf numFmtId="193" fontId="7" fillId="36" borderId="21" xfId="2" applyNumberFormat="1" applyFont="1" applyFill="1" applyBorder="1" applyAlignment="1" applyProtection="1">
      <alignment vertical="top"/>
    </xf>
    <xf numFmtId="193" fontId="7" fillId="3" borderId="21" xfId="2" applyNumberFormat="1" applyFont="1" applyFill="1" applyBorder="1" applyAlignment="1" applyProtection="1">
      <alignment vertical="top"/>
      <protection locked="0"/>
    </xf>
    <xf numFmtId="193" fontId="7" fillId="36" borderId="21" xfId="2" applyNumberFormat="1" applyFont="1" applyFill="1" applyBorder="1" applyAlignment="1" applyProtection="1">
      <alignment vertical="top" wrapText="1"/>
    </xf>
    <xf numFmtId="193" fontId="7" fillId="3" borderId="21" xfId="2" applyNumberFormat="1" applyFont="1" applyFill="1" applyBorder="1" applyAlignment="1" applyProtection="1">
      <alignment vertical="top" wrapText="1"/>
      <protection locked="0"/>
    </xf>
    <xf numFmtId="193" fontId="7" fillId="36" borderId="21" xfId="2" applyNumberFormat="1" applyFont="1" applyFill="1" applyBorder="1" applyAlignment="1" applyProtection="1">
      <alignment vertical="top" wrapText="1"/>
      <protection locked="0"/>
    </xf>
    <xf numFmtId="193" fontId="7" fillId="36" borderId="25" xfId="2" applyNumberFormat="1" applyFont="1" applyFill="1" applyBorder="1" applyAlignment="1" applyProtection="1">
      <alignment vertical="top" wrapText="1"/>
    </xf>
    <xf numFmtId="193" fontId="24" fillId="0" borderId="32" xfId="0" applyNumberFormat="1" applyFont="1" applyBorder="1" applyAlignment="1">
      <alignment vertical="center"/>
    </xf>
    <xf numFmtId="193" fontId="23" fillId="36" borderId="16" xfId="0" applyNumberFormat="1" applyFont="1" applyFill="1" applyBorder="1" applyAlignment="1">
      <alignment vertical="center"/>
    </xf>
    <xf numFmtId="193" fontId="23" fillId="36" borderId="60" xfId="0" applyNumberFormat="1" applyFont="1" applyFill="1" applyBorder="1" applyAlignment="1">
      <alignment vertical="center"/>
    </xf>
    <xf numFmtId="193" fontId="24" fillId="36" borderId="14" xfId="0" applyNumberFormat="1" applyFont="1" applyFill="1" applyBorder="1" applyAlignment="1">
      <alignment vertical="center"/>
    </xf>
    <xf numFmtId="193" fontId="4" fillId="0" borderId="3" xfId="0" applyNumberFormat="1" applyFont="1" applyBorder="1" applyAlignment="1"/>
    <xf numFmtId="193" fontId="4" fillId="36" borderId="24" xfId="0" applyNumberFormat="1" applyFont="1" applyFill="1" applyBorder="1"/>
    <xf numFmtId="193" fontId="4" fillId="36" borderId="23" xfId="0" applyNumberFormat="1" applyFont="1" applyFill="1" applyBorder="1"/>
    <xf numFmtId="193" fontId="4" fillId="36" borderId="25" xfId="0" applyNumberFormat="1" applyFont="1" applyFill="1" applyBorder="1"/>
    <xf numFmtId="193" fontId="4" fillId="36" borderId="54" xfId="0" applyNumberFormat="1" applyFont="1" applyFill="1" applyBorder="1"/>
    <xf numFmtId="193" fontId="4" fillId="0" borderId="3" xfId="0" applyNumberFormat="1" applyFont="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4"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4" xfId="1" applyNumberFormat="1" applyFont="1" applyFill="1" applyBorder="1" applyAlignment="1" applyProtection="1">
      <protection locked="0"/>
    </xf>
    <xf numFmtId="193" fontId="9" fillId="3" borderId="24" xfId="5" applyNumberFormat="1" applyFont="1" applyFill="1" applyBorder="1" applyProtection="1">
      <protection locked="0"/>
    </xf>
    <xf numFmtId="193" fontId="24" fillId="0" borderId="0" xfId="0" applyNumberFormat="1" applyFont="1"/>
    <xf numFmtId="0" fontId="4" fillId="0" borderId="27" xfId="0" applyFont="1" applyBorder="1" applyAlignment="1">
      <alignment horizontal="center" vertical="center"/>
    </xf>
    <xf numFmtId="0" fontId="4" fillId="0" borderId="27"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8"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1" xfId="20961" applyFont="1" applyBorder="1"/>
    <xf numFmtId="9" fontId="4" fillId="36" borderId="25" xfId="20961" applyFont="1" applyFill="1" applyBorder="1"/>
    <xf numFmtId="167" fontId="4" fillId="0" borderId="21" xfId="0" applyNumberFormat="1" applyFont="1" applyBorder="1" applyAlignment="1"/>
    <xf numFmtId="167" fontId="6" fillId="36" borderId="24" xfId="0" applyNumberFormat="1" applyFont="1" applyFill="1" applyBorder="1" applyAlignment="1">
      <alignment horizontal="center" vertical="center"/>
    </xf>
    <xf numFmtId="0" fontId="9" fillId="0" borderId="17" xfId="0" applyFont="1" applyFill="1" applyBorder="1" applyAlignment="1">
      <alignment horizontal="right" vertical="center" wrapText="1"/>
    </xf>
    <xf numFmtId="0" fontId="7" fillId="0" borderId="18" xfId="0" applyFont="1" applyFill="1" applyBorder="1" applyAlignment="1">
      <alignment vertical="center" wrapText="1"/>
    </xf>
    <xf numFmtId="169" fontId="27" fillId="37" borderId="0" xfId="20" applyBorder="1"/>
    <xf numFmtId="169" fontId="27" fillId="37" borderId="97" xfId="20" applyBorder="1"/>
    <xf numFmtId="0" fontId="4" fillId="0" borderId="7" xfId="0" applyFont="1" applyFill="1" applyBorder="1" applyAlignment="1">
      <alignment vertical="center"/>
    </xf>
    <xf numFmtId="0" fontId="4" fillId="0" borderId="104" xfId="0" applyFont="1" applyFill="1" applyBorder="1" applyAlignment="1">
      <alignment vertical="center"/>
    </xf>
    <xf numFmtId="0" fontId="6" fillId="0" borderId="104" xfId="0" applyFont="1" applyFill="1" applyBorder="1" applyAlignment="1">
      <alignment vertical="center"/>
    </xf>
    <xf numFmtId="0" fontId="4" fillId="0" borderId="18" xfId="0" applyFont="1" applyFill="1" applyBorder="1" applyAlignment="1">
      <alignment vertical="center"/>
    </xf>
    <xf numFmtId="0" fontId="4" fillId="0" borderId="99" xfId="0" applyFont="1" applyFill="1" applyBorder="1" applyAlignment="1">
      <alignment vertical="center"/>
    </xf>
    <xf numFmtId="0" fontId="4" fillId="0" borderId="101" xfId="0" applyFont="1" applyFill="1" applyBorder="1" applyAlignment="1">
      <alignment vertical="center"/>
    </xf>
    <xf numFmtId="0" fontId="4" fillId="0" borderId="17" xfId="0" applyFont="1" applyFill="1" applyBorder="1" applyAlignment="1">
      <alignment horizontal="center" vertical="center"/>
    </xf>
    <xf numFmtId="0" fontId="4" fillId="0" borderId="111" xfId="0" applyFont="1" applyFill="1" applyBorder="1" applyAlignment="1">
      <alignment horizontal="center" vertical="center"/>
    </xf>
    <xf numFmtId="0" fontId="4" fillId="0" borderId="113" xfId="0" applyFont="1" applyFill="1" applyBorder="1" applyAlignment="1">
      <alignment horizontal="center" vertical="center"/>
    </xf>
    <xf numFmtId="169" fontId="27" fillId="37" borderId="31" xfId="20" applyBorder="1"/>
    <xf numFmtId="169" fontId="27" fillId="37" borderId="115" xfId="20" applyBorder="1"/>
    <xf numFmtId="169" fontId="27" fillId="37" borderId="57" xfId="20" applyBorder="1"/>
    <xf numFmtId="0" fontId="4" fillId="3" borderId="68" xfId="0" applyFont="1" applyFill="1" applyBorder="1" applyAlignment="1">
      <alignment horizontal="center" vertical="center"/>
    </xf>
    <xf numFmtId="0" fontId="4" fillId="3" borderId="0" xfId="0" applyFont="1" applyFill="1" applyBorder="1" applyAlignment="1">
      <alignment vertical="center"/>
    </xf>
    <xf numFmtId="0" fontId="4" fillId="0" borderId="74" xfId="0" applyFont="1" applyFill="1" applyBorder="1" applyAlignment="1">
      <alignment horizontal="center" vertical="center"/>
    </xf>
    <xf numFmtId="0" fontId="4" fillId="3" borderId="102" xfId="0" applyFont="1" applyFill="1" applyBorder="1" applyAlignment="1">
      <alignment vertical="center"/>
    </xf>
    <xf numFmtId="0" fontId="14" fillId="3" borderId="116" xfId="0" applyFont="1" applyFill="1" applyBorder="1" applyAlignment="1">
      <alignment horizontal="left"/>
    </xf>
    <xf numFmtId="0" fontId="14" fillId="3" borderId="117" xfId="0" applyFont="1" applyFill="1" applyBorder="1" applyAlignment="1">
      <alignment horizontal="left"/>
    </xf>
    <xf numFmtId="0" fontId="4" fillId="0" borderId="0" xfId="0" applyFont="1"/>
    <xf numFmtId="0" fontId="4" fillId="0" borderId="0" xfId="0" applyFont="1" applyFill="1"/>
    <xf numFmtId="0" fontId="107" fillId="0" borderId="91" xfId="0" applyFont="1" applyFill="1" applyBorder="1" applyAlignment="1">
      <alignment horizontal="right" vertical="center"/>
    </xf>
    <xf numFmtId="0" fontId="4" fillId="0" borderId="118" xfId="0" applyFont="1" applyFill="1" applyBorder="1" applyAlignment="1">
      <alignment horizontal="center" vertical="center" wrapText="1"/>
    </xf>
    <xf numFmtId="0" fontId="6" fillId="3" borderId="119" xfId="0" applyFont="1" applyFill="1" applyBorder="1" applyAlignment="1">
      <alignment vertical="center"/>
    </xf>
    <xf numFmtId="0" fontId="4" fillId="3" borderId="22" xfId="0" applyFont="1" applyFill="1" applyBorder="1" applyAlignment="1">
      <alignment vertical="center"/>
    </xf>
    <xf numFmtId="0" fontId="4" fillId="0" borderId="120" xfId="0" applyFont="1" applyFill="1" applyBorder="1" applyAlignment="1">
      <alignment horizontal="center" vertical="center"/>
    </xf>
    <xf numFmtId="0" fontId="6" fillId="0" borderId="24" xfId="0" applyFont="1" applyFill="1" applyBorder="1" applyAlignment="1">
      <alignment vertical="center"/>
    </xf>
    <xf numFmtId="169" fontId="27" fillId="37" borderId="26" xfId="20" applyBorder="1"/>
    <xf numFmtId="0" fontId="7" fillId="0" borderId="17" xfId="11" applyFont="1" applyFill="1" applyBorder="1" applyAlignment="1" applyProtection="1">
      <alignment vertical="center"/>
    </xf>
    <xf numFmtId="0" fontId="7" fillId="0" borderId="18" xfId="11" applyFont="1" applyFill="1" applyBorder="1" applyAlignment="1" applyProtection="1">
      <alignment vertical="center"/>
    </xf>
    <xf numFmtId="0" fontId="15" fillId="0" borderId="19" xfId="11" applyFont="1" applyFill="1" applyBorder="1" applyAlignment="1" applyProtection="1">
      <alignment horizontal="center" vertical="center"/>
    </xf>
    <xf numFmtId="0" fontId="0" fillId="0" borderId="120" xfId="0" applyBorder="1"/>
    <xf numFmtId="0" fontId="0" fillId="0" borderId="120" xfId="0" applyBorder="1" applyAlignment="1">
      <alignment horizontal="center"/>
    </xf>
    <xf numFmtId="0" fontId="4" fillId="0" borderId="103" xfId="0" applyFont="1" applyBorder="1" applyAlignment="1">
      <alignment vertical="center" wrapText="1"/>
    </xf>
    <xf numFmtId="167" fontId="4" fillId="0" borderId="104" xfId="0" applyNumberFormat="1" applyFont="1" applyBorder="1" applyAlignment="1">
      <alignment horizontal="center" vertical="center"/>
    </xf>
    <xf numFmtId="0" fontId="14" fillId="0" borderId="103" xfId="0" applyFont="1" applyBorder="1" applyAlignment="1">
      <alignment vertical="center" wrapText="1"/>
    </xf>
    <xf numFmtId="0" fontId="0" fillId="0" borderId="23" xfId="0" applyBorder="1"/>
    <xf numFmtId="0" fontId="6" fillId="36" borderId="121" xfId="0" applyFont="1" applyFill="1" applyBorder="1" applyAlignment="1">
      <alignment vertical="center" wrapText="1"/>
    </xf>
    <xf numFmtId="167" fontId="6" fillId="36" borderId="25" xfId="0" applyNumberFormat="1" applyFont="1" applyFill="1" applyBorder="1" applyAlignment="1">
      <alignment horizontal="center" vertical="center"/>
    </xf>
    <xf numFmtId="0" fontId="7" fillId="0" borderId="0" xfId="0" applyFont="1" applyFill="1" applyAlignment="1">
      <alignment wrapText="1"/>
    </xf>
    <xf numFmtId="0" fontId="6" fillId="36" borderId="18" xfId="0" applyFont="1" applyFill="1" applyBorder="1" applyAlignment="1">
      <alignment horizontal="center" vertical="center" wrapText="1"/>
    </xf>
    <xf numFmtId="0" fontId="6" fillId="36" borderId="19" xfId="0" applyFont="1" applyFill="1" applyBorder="1" applyAlignment="1">
      <alignment horizontal="center" vertical="center" wrapText="1"/>
    </xf>
    <xf numFmtId="0" fontId="6" fillId="36" borderId="120" xfId="0" applyFont="1" applyFill="1" applyBorder="1" applyAlignment="1">
      <alignment horizontal="left" vertical="center" wrapText="1"/>
    </xf>
    <xf numFmtId="0" fontId="6" fillId="36" borderId="104" xfId="0" applyFont="1" applyFill="1" applyBorder="1" applyAlignment="1">
      <alignment horizontal="left" vertical="center" wrapText="1"/>
    </xf>
    <xf numFmtId="0" fontId="6" fillId="36" borderId="118" xfId="0" applyFont="1" applyFill="1" applyBorder="1" applyAlignment="1">
      <alignment horizontal="left" vertical="center" wrapText="1"/>
    </xf>
    <xf numFmtId="0" fontId="4" fillId="0" borderId="120" xfId="0" applyFont="1" applyFill="1" applyBorder="1" applyAlignment="1">
      <alignment horizontal="right" vertical="center" wrapText="1"/>
    </xf>
    <xf numFmtId="0" fontId="4" fillId="0" borderId="104" xfId="0" applyFont="1" applyFill="1" applyBorder="1" applyAlignment="1">
      <alignment horizontal="left" vertical="center" wrapText="1"/>
    </xf>
    <xf numFmtId="0" fontId="110" fillId="0" borderId="120" xfId="0" applyFont="1" applyFill="1" applyBorder="1" applyAlignment="1">
      <alignment horizontal="right" vertical="center" wrapText="1"/>
    </xf>
    <xf numFmtId="0" fontId="110" fillId="0" borderId="104" xfId="0" applyFont="1" applyFill="1" applyBorder="1" applyAlignment="1">
      <alignment horizontal="left" vertical="center" wrapText="1"/>
    </xf>
    <xf numFmtId="0" fontId="6" fillId="0" borderId="120"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0" fillId="0" borderId="0" xfId="0" applyFont="1" applyFill="1" applyAlignment="1">
      <alignment horizontal="left" vertical="center"/>
    </xf>
    <xf numFmtId="49" fontId="111" fillId="0" borderId="23" xfId="5" applyNumberFormat="1" applyFont="1" applyFill="1" applyBorder="1" applyAlignment="1" applyProtection="1">
      <alignment horizontal="left" vertical="center"/>
      <protection locked="0"/>
    </xf>
    <xf numFmtId="0" fontId="112" fillId="0" borderId="24" xfId="9" applyFont="1" applyFill="1" applyBorder="1" applyAlignment="1" applyProtection="1">
      <alignment horizontal="left" vertical="center" wrapText="1"/>
      <protection locked="0"/>
    </xf>
    <xf numFmtId="0" fontId="21" fillId="0" borderId="120" xfId="0" applyFont="1" applyBorder="1" applyAlignment="1">
      <alignment horizontal="center" vertical="center" wrapText="1"/>
    </xf>
    <xf numFmtId="3" fontId="22" fillId="36" borderId="104" xfId="0" applyNumberFormat="1" applyFont="1" applyFill="1" applyBorder="1" applyAlignment="1">
      <alignment vertical="center" wrapText="1"/>
    </xf>
    <xf numFmtId="3" fontId="22" fillId="36" borderId="118" xfId="0" applyNumberFormat="1" applyFont="1" applyFill="1" applyBorder="1" applyAlignment="1">
      <alignment vertical="center" wrapText="1"/>
    </xf>
    <xf numFmtId="14" fontId="7" fillId="3" borderId="104" xfId="8" quotePrefix="1" applyNumberFormat="1" applyFont="1" applyFill="1" applyBorder="1" applyAlignment="1" applyProtection="1">
      <alignment horizontal="left" vertical="center" wrapText="1" indent="2"/>
      <protection locked="0"/>
    </xf>
    <xf numFmtId="3" fontId="22" fillId="0" borderId="104" xfId="0" applyNumberFormat="1" applyFont="1" applyBorder="1" applyAlignment="1">
      <alignment vertical="center" wrapText="1"/>
    </xf>
    <xf numFmtId="14" fontId="7" fillId="3" borderId="104" xfId="8" quotePrefix="1" applyNumberFormat="1" applyFont="1" applyFill="1" applyBorder="1" applyAlignment="1" applyProtection="1">
      <alignment horizontal="left" vertical="center" wrapText="1" indent="3"/>
      <protection locked="0"/>
    </xf>
    <xf numFmtId="0" fontId="11" fillId="0" borderId="104" xfId="17" applyFill="1" applyBorder="1" applyAlignment="1" applyProtection="1"/>
    <xf numFmtId="49" fontId="110" fillId="0" borderId="120" xfId="0" applyNumberFormat="1" applyFont="1" applyFill="1" applyBorder="1" applyAlignment="1">
      <alignment horizontal="right" vertical="center" wrapText="1"/>
    </xf>
    <xf numFmtId="0" fontId="7" fillId="3" borderId="104" xfId="20960" applyFont="1" applyFill="1" applyBorder="1" applyAlignment="1" applyProtection="1"/>
    <xf numFmtId="0" fontId="104" fillId="0" borderId="104" xfId="20960" applyFont="1" applyFill="1" applyBorder="1" applyAlignment="1" applyProtection="1">
      <alignment horizontal="center" vertical="center"/>
    </xf>
    <xf numFmtId="0" fontId="4" fillId="0" borderId="104" xfId="0" applyFont="1" applyBorder="1"/>
    <xf numFmtId="0" fontId="11" fillId="0" borderId="104" xfId="17" applyFill="1" applyBorder="1" applyAlignment="1" applyProtection="1">
      <alignment horizontal="left" vertical="center" wrapText="1"/>
    </xf>
    <xf numFmtId="49" fontId="110" fillId="0" borderId="104" xfId="0" applyNumberFormat="1" applyFont="1" applyFill="1" applyBorder="1" applyAlignment="1">
      <alignment horizontal="right" vertical="center" wrapText="1"/>
    </xf>
    <xf numFmtId="0" fontId="11" fillId="0" borderId="104" xfId="17" applyFill="1" applyBorder="1" applyAlignment="1" applyProtection="1">
      <alignment horizontal="left" vertical="center"/>
    </xf>
    <xf numFmtId="0" fontId="11" fillId="0" borderId="104" xfId="17" applyBorder="1" applyAlignment="1" applyProtection="1"/>
    <xf numFmtId="0" fontId="4" fillId="0" borderId="104" xfId="0" applyFont="1" applyFill="1" applyBorder="1"/>
    <xf numFmtId="0" fontId="21" fillId="0" borderId="120" xfId="0" applyFont="1" applyFill="1" applyBorder="1" applyAlignment="1">
      <alignment horizontal="center" vertical="center" wrapText="1"/>
    </xf>
    <xf numFmtId="0" fontId="113" fillId="79" borderId="105" xfId="21412" applyFont="1" applyFill="1" applyBorder="1" applyAlignment="1" applyProtection="1">
      <alignment vertical="center" wrapText="1"/>
      <protection locked="0"/>
    </xf>
    <xf numFmtId="0" fontId="114" fillId="70" borderId="99" xfId="21412" applyFont="1" applyFill="1" applyBorder="1" applyAlignment="1" applyProtection="1">
      <alignment horizontal="center" vertical="center"/>
      <protection locked="0"/>
    </xf>
    <xf numFmtId="0" fontId="113" fillId="80" borderId="104" xfId="21412" applyFont="1" applyFill="1" applyBorder="1" applyAlignment="1" applyProtection="1">
      <alignment horizontal="center" vertical="center"/>
      <protection locked="0"/>
    </xf>
    <xf numFmtId="0" fontId="113" fillId="79" borderId="105" xfId="21412" applyFont="1" applyFill="1" applyBorder="1" applyAlignment="1" applyProtection="1">
      <alignment vertical="center"/>
      <protection locked="0"/>
    </xf>
    <xf numFmtId="0" fontId="115" fillId="70" borderId="99" xfId="21412" applyFont="1" applyFill="1" applyBorder="1" applyAlignment="1" applyProtection="1">
      <alignment horizontal="center" vertical="center"/>
      <protection locked="0"/>
    </xf>
    <xf numFmtId="0" fontId="115" fillId="3" borderId="99" xfId="21412" applyFont="1" applyFill="1" applyBorder="1" applyAlignment="1" applyProtection="1">
      <alignment horizontal="center" vertical="center"/>
      <protection locked="0"/>
    </xf>
    <xf numFmtId="0" fontId="115" fillId="0" borderId="99" xfId="21412" applyFont="1" applyFill="1" applyBorder="1" applyAlignment="1" applyProtection="1">
      <alignment horizontal="center" vertical="center"/>
      <protection locked="0"/>
    </xf>
    <xf numFmtId="0" fontId="116" fillId="80" borderId="104" xfId="21412" applyFont="1" applyFill="1" applyBorder="1" applyAlignment="1" applyProtection="1">
      <alignment horizontal="center" vertical="center"/>
      <protection locked="0"/>
    </xf>
    <xf numFmtId="0" fontId="113" fillId="79" borderId="105" xfId="21412" applyFont="1" applyFill="1" applyBorder="1" applyAlignment="1" applyProtection="1">
      <alignment horizontal="center" vertical="center"/>
      <protection locked="0"/>
    </xf>
    <xf numFmtId="0" fontId="63" fillId="79" borderId="105" xfId="21412" applyFont="1" applyFill="1" applyBorder="1" applyAlignment="1" applyProtection="1">
      <alignment vertical="center"/>
      <protection locked="0"/>
    </xf>
    <xf numFmtId="0" fontId="115" fillId="70" borderId="104" xfId="21412" applyFont="1" applyFill="1" applyBorder="1" applyAlignment="1" applyProtection="1">
      <alignment horizontal="center" vertical="center"/>
      <protection locked="0"/>
    </xf>
    <xf numFmtId="0" fontId="37" fillId="70" borderId="104" xfId="21412" applyFont="1" applyFill="1" applyBorder="1" applyAlignment="1" applyProtection="1">
      <alignment horizontal="center" vertical="center"/>
      <protection locked="0"/>
    </xf>
    <xf numFmtId="0" fontId="63" fillId="79" borderId="103" xfId="21412" applyFont="1" applyFill="1" applyBorder="1" applyAlignment="1" applyProtection="1">
      <alignment vertical="center"/>
      <protection locked="0"/>
    </xf>
    <xf numFmtId="0" fontId="114" fillId="0" borderId="103" xfId="21412" applyFont="1" applyFill="1" applyBorder="1" applyAlignment="1" applyProtection="1">
      <alignment horizontal="left" vertical="center" wrapText="1"/>
      <protection locked="0"/>
    </xf>
    <xf numFmtId="164" fontId="114" fillId="0" borderId="104" xfId="948" applyNumberFormat="1" applyFont="1" applyFill="1" applyBorder="1" applyAlignment="1" applyProtection="1">
      <alignment horizontal="right" vertical="center"/>
      <protection locked="0"/>
    </xf>
    <xf numFmtId="0" fontId="113" fillId="80" borderId="103" xfId="21412" applyFont="1" applyFill="1" applyBorder="1" applyAlignment="1" applyProtection="1">
      <alignment vertical="top" wrapText="1"/>
      <protection locked="0"/>
    </xf>
    <xf numFmtId="164" fontId="114" fillId="80" borderId="104" xfId="948" applyNumberFormat="1" applyFont="1" applyFill="1" applyBorder="1" applyAlignment="1" applyProtection="1">
      <alignment horizontal="right" vertical="center"/>
    </xf>
    <xf numFmtId="164" fontId="63" fillId="79" borderId="103" xfId="948" applyNumberFormat="1" applyFont="1" applyFill="1" applyBorder="1" applyAlignment="1" applyProtection="1">
      <alignment horizontal="right" vertical="center"/>
      <protection locked="0"/>
    </xf>
    <xf numFmtId="0" fontId="114" fillId="70" borderId="103" xfId="21412" applyFont="1" applyFill="1" applyBorder="1" applyAlignment="1" applyProtection="1">
      <alignment vertical="center" wrapText="1"/>
      <protection locked="0"/>
    </xf>
    <xf numFmtId="0" fontId="114" fillId="70" borderId="103" xfId="21412" applyFont="1" applyFill="1" applyBorder="1" applyAlignment="1" applyProtection="1">
      <alignment horizontal="left" vertical="center" wrapText="1"/>
      <protection locked="0"/>
    </xf>
    <xf numFmtId="0" fontId="114" fillId="0" borderId="103" xfId="21412" applyFont="1" applyFill="1" applyBorder="1" applyAlignment="1" applyProtection="1">
      <alignment vertical="center" wrapText="1"/>
      <protection locked="0"/>
    </xf>
    <xf numFmtId="0" fontId="114" fillId="3" borderId="103" xfId="21412" applyFont="1" applyFill="1" applyBorder="1" applyAlignment="1" applyProtection="1">
      <alignment horizontal="left" vertical="center" wrapText="1"/>
      <protection locked="0"/>
    </xf>
    <xf numFmtId="0" fontId="113" fillId="80" borderId="103" xfId="21412" applyFont="1" applyFill="1" applyBorder="1" applyAlignment="1" applyProtection="1">
      <alignment vertical="center" wrapText="1"/>
      <protection locked="0"/>
    </xf>
    <xf numFmtId="164" fontId="113" fillId="79" borderId="103" xfId="948" applyNumberFormat="1" applyFont="1" applyFill="1" applyBorder="1" applyAlignment="1" applyProtection="1">
      <alignment horizontal="right" vertical="center"/>
      <protection locked="0"/>
    </xf>
    <xf numFmtId="1" fontId="6" fillId="36" borderId="118" xfId="0" applyNumberFormat="1" applyFont="1" applyFill="1" applyBorder="1" applyAlignment="1">
      <alignment horizontal="right" vertical="center" wrapText="1"/>
    </xf>
    <xf numFmtId="1" fontId="6" fillId="36" borderId="118" xfId="0" applyNumberFormat="1" applyFont="1" applyFill="1" applyBorder="1" applyAlignment="1">
      <alignment horizontal="center" vertical="center" wrapText="1"/>
    </xf>
    <xf numFmtId="10" fontId="7" fillId="0" borderId="104" xfId="20961" applyNumberFormat="1" applyFont="1" applyFill="1" applyBorder="1" applyAlignment="1">
      <alignment horizontal="left" vertical="center" wrapText="1"/>
    </xf>
    <xf numFmtId="10" fontId="6" fillId="36" borderId="104" xfId="0" applyNumberFormat="1" applyFont="1" applyFill="1" applyBorder="1" applyAlignment="1">
      <alignment horizontal="left" vertical="center" wrapText="1"/>
    </xf>
    <xf numFmtId="10" fontId="110" fillId="0" borderId="104" xfId="20961" applyNumberFormat="1" applyFont="1" applyFill="1" applyBorder="1" applyAlignment="1">
      <alignment horizontal="left" vertical="center" wrapText="1"/>
    </xf>
    <xf numFmtId="10" fontId="6" fillId="36" borderId="104" xfId="20961" applyNumberFormat="1" applyFont="1" applyFill="1" applyBorder="1" applyAlignment="1">
      <alignment horizontal="left" vertical="center" wrapText="1"/>
    </xf>
    <xf numFmtId="10" fontId="6" fillId="36" borderId="104" xfId="0" applyNumberFormat="1" applyFont="1" applyFill="1" applyBorder="1" applyAlignment="1">
      <alignment horizontal="center" vertical="center" wrapText="1"/>
    </xf>
    <xf numFmtId="10" fontId="112" fillId="0" borderId="24" xfId="20961" applyNumberFormat="1" applyFont="1" applyFill="1" applyBorder="1" applyAlignment="1" applyProtection="1">
      <alignment horizontal="left" vertical="center"/>
    </xf>
    <xf numFmtId="43" fontId="7" fillId="0" borderId="0" xfId="7" applyFont="1"/>
    <xf numFmtId="0" fontId="108" fillId="0" borderId="0" xfId="0" applyFont="1" applyAlignment="1">
      <alignment wrapText="1"/>
    </xf>
    <xf numFmtId="0" fontId="10" fillId="0" borderId="27" xfId="0" applyFont="1" applyBorder="1" applyAlignment="1">
      <alignment horizontal="center" wrapText="1"/>
    </xf>
    <xf numFmtId="0" fontId="10" fillId="0" borderId="8" xfId="0" applyFont="1" applyBorder="1" applyAlignment="1">
      <alignment horizontal="center" vertical="center" wrapText="1"/>
    </xf>
    <xf numFmtId="0" fontId="9" fillId="0" borderId="120" xfId="0" applyFont="1" applyBorder="1" applyAlignment="1">
      <alignment horizontal="right" vertical="center" wrapText="1"/>
    </xf>
    <xf numFmtId="0" fontId="9" fillId="0" borderId="120" xfId="0" applyFont="1" applyFill="1" applyBorder="1" applyAlignment="1">
      <alignment horizontal="right" vertical="center" wrapText="1"/>
    </xf>
    <xf numFmtId="0" fontId="7" fillId="0" borderId="104" xfId="0" applyFont="1" applyFill="1" applyBorder="1" applyAlignment="1">
      <alignment vertical="center" wrapText="1"/>
    </xf>
    <xf numFmtId="0" fontId="4" fillId="0" borderId="104" xfId="0" applyFont="1" applyBorder="1" applyAlignment="1">
      <alignment vertical="center" wrapText="1"/>
    </xf>
    <xf numFmtId="0" fontId="4" fillId="0" borderId="104" xfId="0" applyFont="1" applyFill="1" applyBorder="1" applyAlignment="1">
      <alignment horizontal="left" vertical="center" wrapText="1" indent="2"/>
    </xf>
    <xf numFmtId="0" fontId="4" fillId="0" borderId="104" xfId="0" applyFont="1" applyFill="1" applyBorder="1" applyAlignment="1">
      <alignment vertical="center" wrapText="1"/>
    </xf>
    <xf numFmtId="3" fontId="22" fillId="36" borderId="105" xfId="0" applyNumberFormat="1" applyFont="1" applyFill="1" applyBorder="1" applyAlignment="1">
      <alignment vertical="center" wrapText="1"/>
    </xf>
    <xf numFmtId="3" fontId="22" fillId="36" borderId="22" xfId="0" applyNumberFormat="1" applyFont="1" applyFill="1" applyBorder="1" applyAlignment="1">
      <alignment vertical="center" wrapText="1"/>
    </xf>
    <xf numFmtId="3" fontId="22" fillId="36" borderId="26" xfId="0" applyNumberFormat="1" applyFont="1" applyFill="1" applyBorder="1" applyAlignment="1">
      <alignment vertical="center" wrapText="1"/>
    </xf>
    <xf numFmtId="3" fontId="22" fillId="36" borderId="40" xfId="0" applyNumberFormat="1" applyFont="1" applyFill="1" applyBorder="1" applyAlignment="1">
      <alignment vertical="center" wrapText="1"/>
    </xf>
    <xf numFmtId="0" fontId="6" fillId="0" borderId="24" xfId="0" applyFont="1" applyBorder="1" applyAlignment="1">
      <alignment vertical="center" wrapText="1"/>
    </xf>
    <xf numFmtId="0" fontId="4" fillId="0" borderId="118" xfId="0" applyFont="1" applyBorder="1" applyAlignment="1"/>
    <xf numFmtId="0" fontId="9" fillId="0" borderId="118" xfId="0" applyFont="1" applyBorder="1" applyAlignment="1"/>
    <xf numFmtId="0" fontId="9" fillId="0" borderId="118" xfId="0" applyFont="1" applyBorder="1" applyAlignment="1">
      <alignment wrapText="1"/>
    </xf>
    <xf numFmtId="0" fontId="10" fillId="0" borderId="19" xfId="0" applyFont="1" applyBorder="1" applyAlignment="1">
      <alignment horizontal="center"/>
    </xf>
    <xf numFmtId="0" fontId="10" fillId="0" borderId="118" xfId="0" applyFont="1" applyBorder="1" applyAlignment="1">
      <alignment horizontal="center" vertical="center" wrapText="1"/>
    </xf>
    <xf numFmtId="14" fontId="7" fillId="0" borderId="0" xfId="0" applyNumberFormat="1" applyFont="1"/>
    <xf numFmtId="0" fontId="2" fillId="0" borderId="18" xfId="0" applyNumberFormat="1" applyFont="1" applyFill="1" applyBorder="1" applyAlignment="1">
      <alignment horizontal="left" vertical="center" wrapText="1" indent="1"/>
    </xf>
    <xf numFmtId="0" fontId="2" fillId="0" borderId="19" xfId="0" applyNumberFormat="1" applyFont="1" applyFill="1" applyBorder="1" applyAlignment="1">
      <alignment horizontal="left" vertical="center" wrapText="1" indent="1"/>
    </xf>
    <xf numFmtId="0" fontId="9" fillId="0" borderId="120" xfId="0" applyFont="1" applyFill="1" applyBorder="1" applyAlignment="1">
      <alignment horizontal="center" vertical="center" wrapText="1"/>
    </xf>
    <xf numFmtId="0" fontId="15" fillId="0" borderId="104" xfId="0" applyFont="1" applyFill="1" applyBorder="1" applyAlignment="1">
      <alignment horizontal="center" vertical="center" wrapText="1"/>
    </xf>
    <xf numFmtId="0" fontId="16" fillId="0" borderId="104" xfId="0" applyFont="1" applyFill="1" applyBorder="1" applyAlignment="1">
      <alignment horizontal="left" vertical="center" wrapText="1"/>
    </xf>
    <xf numFmtId="193" fontId="7" fillId="0" borderId="104" xfId="0" applyNumberFormat="1" applyFont="1" applyFill="1" applyBorder="1" applyAlignment="1" applyProtection="1">
      <alignment vertical="center" wrapText="1"/>
      <protection locked="0"/>
    </xf>
    <xf numFmtId="0" fontId="7" fillId="0" borderId="104" xfId="0" applyFont="1" applyBorder="1" applyAlignment="1">
      <alignment vertical="center" wrapText="1"/>
    </xf>
    <xf numFmtId="0" fontId="9" fillId="2" borderId="120" xfId="0" applyFont="1" applyFill="1" applyBorder="1" applyAlignment="1">
      <alignment horizontal="right" vertical="center"/>
    </xf>
    <xf numFmtId="0" fontId="9" fillId="2" borderId="104" xfId="0" applyFont="1" applyFill="1" applyBorder="1" applyAlignment="1">
      <alignment vertical="center"/>
    </xf>
    <xf numFmtId="193" fontId="9" fillId="2" borderId="104" xfId="0" applyNumberFormat="1" applyFont="1" applyFill="1" applyBorder="1" applyAlignment="1" applyProtection="1">
      <alignment vertical="center"/>
      <protection locked="0"/>
    </xf>
    <xf numFmtId="0" fontId="15" fillId="0" borderId="120" xfId="0" applyFont="1" applyFill="1" applyBorder="1" applyAlignment="1">
      <alignment horizontal="center" vertical="center" wrapText="1"/>
    </xf>
    <xf numFmtId="14" fontId="4" fillId="0" borderId="0" xfId="0" applyNumberFormat="1" applyFont="1"/>
    <xf numFmtId="0" fontId="6" fillId="0" borderId="0" xfId="0" applyFont="1" applyAlignment="1">
      <alignment horizontal="center" wrapText="1"/>
    </xf>
    <xf numFmtId="0" fontId="4" fillId="3" borderId="56" xfId="0" applyFont="1" applyFill="1" applyBorder="1"/>
    <xf numFmtId="0" fontId="4" fillId="3" borderId="123" xfId="0" applyFont="1" applyFill="1" applyBorder="1" applyAlignment="1">
      <alignment wrapText="1"/>
    </xf>
    <xf numFmtId="0" fontId="4" fillId="3" borderId="124" xfId="0" applyFont="1" applyFill="1" applyBorder="1"/>
    <xf numFmtId="0" fontId="6" fillId="3" borderId="11" xfId="0" applyFont="1" applyFill="1" applyBorder="1" applyAlignment="1">
      <alignment horizontal="center" wrapText="1"/>
    </xf>
    <xf numFmtId="0" fontId="4" fillId="0" borderId="104" xfId="0" applyFont="1" applyFill="1" applyBorder="1" applyAlignment="1">
      <alignment horizontal="center"/>
    </xf>
    <xf numFmtId="0" fontId="4" fillId="0" borderId="104" xfId="0" applyFont="1" applyBorder="1" applyAlignment="1">
      <alignment horizontal="center"/>
    </xf>
    <xf numFmtId="0" fontId="4" fillId="3" borderId="68"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7" xfId="0" applyFont="1" applyFill="1" applyBorder="1" applyAlignment="1">
      <alignment horizontal="center" vertical="center" wrapText="1"/>
    </xf>
    <xf numFmtId="0" fontId="4" fillId="0" borderId="120" xfId="0" applyFont="1" applyBorder="1"/>
    <xf numFmtId="0" fontId="4" fillId="0" borderId="104" xfId="0" applyFont="1" applyBorder="1" applyAlignment="1">
      <alignment wrapText="1"/>
    </xf>
    <xf numFmtId="164" fontId="4" fillId="0" borderId="104" xfId="7" applyNumberFormat="1" applyFont="1" applyBorder="1"/>
    <xf numFmtId="0" fontId="14" fillId="0" borderId="104" xfId="0" applyFont="1" applyBorder="1" applyAlignment="1">
      <alignment horizontal="left" wrapText="1" indent="2"/>
    </xf>
    <xf numFmtId="169" fontId="27" fillId="37" borderId="104" xfId="20" applyBorder="1"/>
    <xf numFmtId="0" fontId="6" fillId="0" borderId="120" xfId="0" applyFont="1" applyBorder="1"/>
    <xf numFmtId="0" fontId="6" fillId="0" borderId="104" xfId="0" applyFont="1" applyBorder="1" applyAlignment="1">
      <alignment wrapText="1"/>
    </xf>
    <xf numFmtId="164" fontId="6" fillId="0" borderId="118" xfId="7" applyNumberFormat="1" applyFont="1" applyBorder="1"/>
    <xf numFmtId="0" fontId="3" fillId="3" borderId="68"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7" xfId="7" applyNumberFormat="1" applyFont="1" applyFill="1" applyBorder="1"/>
    <xf numFmtId="164" fontId="4" fillId="0" borderId="104" xfId="7" applyNumberFormat="1" applyFont="1" applyFill="1" applyBorder="1" applyAlignment="1">
      <alignment vertical="center"/>
    </xf>
    <xf numFmtId="0" fontId="14" fillId="0" borderId="104"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7" xfId="0" applyFont="1" applyFill="1" applyBorder="1"/>
    <xf numFmtId="0" fontId="6" fillId="0" borderId="23" xfId="0" applyFont="1" applyBorder="1"/>
    <xf numFmtId="0" fontId="6" fillId="0" borderId="24" xfId="0" applyFont="1" applyBorder="1" applyAlignment="1">
      <alignment wrapText="1"/>
    </xf>
    <xf numFmtId="169" fontId="27" fillId="37" borderId="121" xfId="20" applyBorder="1"/>
    <xf numFmtId="10" fontId="6" fillId="0" borderId="25" xfId="20961" applyNumberFormat="1" applyFont="1" applyBorder="1"/>
    <xf numFmtId="0" fontId="9" fillId="2" borderId="111" xfId="0" applyFont="1" applyFill="1" applyBorder="1" applyAlignment="1">
      <alignment horizontal="right" vertical="center"/>
    </xf>
    <xf numFmtId="0" fontId="9" fillId="2" borderId="99" xfId="0" applyFont="1" applyFill="1" applyBorder="1" applyAlignment="1">
      <alignment vertical="center"/>
    </xf>
    <xf numFmtId="0" fontId="9" fillId="0" borderId="104" xfId="0" applyFont="1" applyFill="1" applyBorder="1" applyAlignment="1">
      <alignment horizontal="left" vertical="center" wrapText="1"/>
    </xf>
    <xf numFmtId="0" fontId="6" fillId="3" borderId="0" xfId="0" applyFont="1" applyFill="1" applyBorder="1" applyAlignment="1">
      <alignment horizontal="center"/>
    </xf>
    <xf numFmtId="0" fontId="107" fillId="0" borderId="91" xfId="0" applyFont="1" applyFill="1" applyBorder="1" applyAlignment="1">
      <alignment horizontal="left" vertical="center"/>
    </xf>
    <xf numFmtId="0" fontId="107" fillId="0" borderId="89" xfId="0" applyFont="1" applyFill="1" applyBorder="1" applyAlignment="1">
      <alignment vertical="center" wrapText="1"/>
    </xf>
    <xf numFmtId="0" fontId="107" fillId="0" borderId="89" xfId="0" applyFont="1" applyFill="1" applyBorder="1" applyAlignment="1">
      <alignment horizontal="left" vertical="center" wrapText="1"/>
    </xf>
    <xf numFmtId="0" fontId="117" fillId="0" borderId="0" xfId="11" applyFont="1" applyFill="1" applyBorder="1" applyProtection="1"/>
    <xf numFmtId="0" fontId="118" fillId="0" borderId="0" xfId="0" applyFont="1"/>
    <xf numFmtId="0" fontId="117" fillId="0" borderId="0" xfId="11" applyFont="1" applyFill="1" applyBorder="1" applyAlignment="1" applyProtection="1"/>
    <xf numFmtId="0" fontId="119" fillId="0" borderId="0" xfId="11" applyFont="1" applyFill="1" applyBorder="1" applyAlignment="1" applyProtection="1"/>
    <xf numFmtId="14" fontId="118" fillId="0" borderId="0" xfId="0" applyNumberFormat="1" applyFont="1"/>
    <xf numFmtId="0" fontId="121" fillId="0" borderId="104" xfId="0" applyFont="1" applyBorder="1" applyAlignment="1">
      <alignment horizontal="center" vertical="center" wrapText="1"/>
    </xf>
    <xf numFmtId="49" fontId="122" fillId="3" borderId="104" xfId="5" applyNumberFormat="1" applyFont="1" applyFill="1" applyBorder="1" applyAlignment="1" applyProtection="1">
      <alignment horizontal="right" vertical="center"/>
      <protection locked="0"/>
    </xf>
    <xf numFmtId="0" fontId="122" fillId="3" borderId="104" xfId="13" applyFont="1" applyFill="1" applyBorder="1" applyAlignment="1" applyProtection="1">
      <alignment horizontal="left" vertical="center" wrapText="1"/>
      <protection locked="0"/>
    </xf>
    <xf numFmtId="0" fontId="121" fillId="0" borderId="104" xfId="0" applyFont="1" applyBorder="1"/>
    <xf numFmtId="0" fontId="122" fillId="0" borderId="104" xfId="13" applyFont="1" applyFill="1" applyBorder="1" applyAlignment="1" applyProtection="1">
      <alignment horizontal="left" vertical="center" wrapText="1"/>
      <protection locked="0"/>
    </xf>
    <xf numFmtId="49" fontId="122" fillId="0" borderId="104" xfId="5" applyNumberFormat="1" applyFont="1" applyFill="1" applyBorder="1" applyAlignment="1" applyProtection="1">
      <alignment horizontal="right" vertical="center"/>
      <protection locked="0"/>
    </xf>
    <xf numFmtId="49" fontId="123" fillId="0" borderId="104" xfId="5" applyNumberFormat="1" applyFont="1" applyFill="1" applyBorder="1" applyAlignment="1" applyProtection="1">
      <alignment horizontal="right" vertical="center"/>
      <protection locked="0"/>
    </xf>
    <xf numFmtId="0" fontId="118" fillId="0" borderId="0" xfId="0" applyFont="1" applyAlignment="1">
      <alignment wrapText="1"/>
    </xf>
    <xf numFmtId="0" fontId="118" fillId="0" borderId="104" xfId="0" applyFont="1" applyBorder="1" applyAlignment="1">
      <alignment horizontal="center" vertical="center"/>
    </xf>
    <xf numFmtId="0" fontId="118" fillId="0" borderId="104" xfId="0" applyFont="1" applyBorder="1" applyAlignment="1">
      <alignment horizontal="center" vertical="center" wrapText="1"/>
    </xf>
    <xf numFmtId="49" fontId="122" fillId="3" borderId="104" xfId="5" applyNumberFormat="1" applyFont="1" applyFill="1" applyBorder="1" applyAlignment="1" applyProtection="1">
      <alignment horizontal="right" vertical="center" wrapText="1"/>
      <protection locked="0"/>
    </xf>
    <xf numFmtId="0" fontId="118" fillId="0" borderId="104" xfId="0" applyFont="1" applyBorder="1"/>
    <xf numFmtId="0" fontId="118" fillId="0" borderId="104" xfId="0" applyFont="1" applyFill="1" applyBorder="1"/>
    <xf numFmtId="166" fontId="117" fillId="36" borderId="104" xfId="21413" applyFont="1" applyFill="1" applyBorder="1"/>
    <xf numFmtId="49" fontId="122" fillId="0" borderId="104" xfId="5" applyNumberFormat="1" applyFont="1" applyFill="1" applyBorder="1" applyAlignment="1" applyProtection="1">
      <alignment horizontal="right" vertical="center" wrapText="1"/>
      <protection locked="0"/>
    </xf>
    <xf numFmtId="49" fontId="123" fillId="0" borderId="104" xfId="5" applyNumberFormat="1" applyFont="1" applyFill="1" applyBorder="1" applyAlignment="1" applyProtection="1">
      <alignment horizontal="right" vertical="center" wrapText="1"/>
      <protection locked="0"/>
    </xf>
    <xf numFmtId="0" fontId="121" fillId="0" borderId="0" xfId="0" applyFont="1"/>
    <xf numFmtId="0" fontId="118" fillId="0" borderId="104" xfId="0" applyFont="1" applyBorder="1" applyAlignment="1">
      <alignment wrapText="1"/>
    </xf>
    <xf numFmtId="0" fontId="118" fillId="0" borderId="104" xfId="0" applyFont="1" applyBorder="1" applyAlignment="1">
      <alignment horizontal="left" indent="8"/>
    </xf>
    <xf numFmtId="0" fontId="118" fillId="0" borderId="0" xfId="0" applyFont="1" applyFill="1"/>
    <xf numFmtId="0" fontId="117" fillId="0" borderId="104" xfId="0" applyNumberFormat="1" applyFont="1" applyFill="1" applyBorder="1" applyAlignment="1">
      <alignment horizontal="left" vertical="center" wrapText="1"/>
    </xf>
    <xf numFmtId="0" fontId="118" fillId="0" borderId="0" xfId="0" applyFont="1" applyBorder="1"/>
    <xf numFmtId="0" fontId="121" fillId="0" borderId="104" xfId="0" applyFont="1" applyFill="1" applyBorder="1"/>
    <xf numFmtId="0" fontId="118" fillId="0" borderId="0" xfId="0" applyFont="1" applyBorder="1" applyAlignment="1">
      <alignment horizontal="left"/>
    </xf>
    <xf numFmtId="0" fontId="121" fillId="0" borderId="0" xfId="0" applyFont="1" applyBorder="1"/>
    <xf numFmtId="0" fontId="118" fillId="0" borderId="0" xfId="0" applyFont="1" applyFill="1" applyBorder="1"/>
    <xf numFmtId="0" fontId="121" fillId="0" borderId="104" xfId="0" applyFont="1" applyFill="1" applyBorder="1" applyAlignment="1">
      <alignment horizontal="center" vertical="center" wrapText="1"/>
    </xf>
    <xf numFmtId="0" fontId="120" fillId="0" borderId="104" xfId="0" applyFont="1" applyFill="1" applyBorder="1" applyAlignment="1">
      <alignment horizontal="left" indent="1"/>
    </xf>
    <xf numFmtId="0" fontId="120" fillId="0" borderId="104" xfId="0" applyFont="1" applyFill="1" applyBorder="1" applyAlignment="1">
      <alignment horizontal="left" wrapText="1" indent="1"/>
    </xf>
    <xf numFmtId="0" fontId="117" fillId="0" borderId="104" xfId="0" applyFont="1" applyFill="1" applyBorder="1" applyAlignment="1">
      <alignment horizontal="left" indent="1"/>
    </xf>
    <xf numFmtId="0" fontId="117" fillId="0" borderId="104" xfId="0" applyNumberFormat="1" applyFont="1" applyFill="1" applyBorder="1" applyAlignment="1">
      <alignment horizontal="left" indent="1"/>
    </xf>
    <xf numFmtId="0" fontId="117" fillId="0" borderId="104" xfId="0" applyFont="1" applyFill="1" applyBorder="1" applyAlignment="1">
      <alignment horizontal="left" wrapText="1" indent="2"/>
    </xf>
    <xf numFmtId="0" fontId="120" fillId="0" borderId="104" xfId="0" applyFont="1" applyFill="1" applyBorder="1" applyAlignment="1">
      <alignment horizontal="left" vertical="center" indent="1"/>
    </xf>
    <xf numFmtId="0" fontId="118" fillId="0" borderId="104" xfId="0" applyFont="1" applyFill="1" applyBorder="1" applyAlignment="1">
      <alignment horizontal="left" wrapText="1"/>
    </xf>
    <xf numFmtId="0" fontId="118" fillId="0" borderId="104" xfId="0" applyFont="1" applyFill="1" applyBorder="1" applyAlignment="1">
      <alignment horizontal="left" wrapText="1" indent="2"/>
    </xf>
    <xf numFmtId="0" fontId="121" fillId="0" borderId="7" xfId="0" applyFont="1" applyBorder="1"/>
    <xf numFmtId="0" fontId="118" fillId="0" borderId="0" xfId="0" applyFont="1" applyBorder="1" applyAlignment="1">
      <alignment horizontal="center" vertical="center"/>
    </xf>
    <xf numFmtId="0" fontId="118" fillId="0" borderId="0" xfId="0" applyFont="1" applyFill="1" applyBorder="1" applyAlignment="1">
      <alignment horizontal="center" vertical="center" wrapText="1"/>
    </xf>
    <xf numFmtId="0" fontId="118" fillId="0" borderId="0" xfId="0" applyFont="1" applyBorder="1" applyAlignment="1">
      <alignment horizontal="center" vertical="center" wrapText="1"/>
    </xf>
    <xf numFmtId="0" fontId="118" fillId="0" borderId="7" xfId="0" applyFont="1" applyBorder="1" applyAlignment="1">
      <alignment wrapText="1"/>
    </xf>
    <xf numFmtId="0" fontId="118" fillId="0" borderId="7" xfId="0" applyFont="1" applyBorder="1" applyAlignment="1">
      <alignment horizontal="center" vertical="center" wrapText="1"/>
    </xf>
    <xf numFmtId="49" fontId="118" fillId="0" borderId="104" xfId="0" applyNumberFormat="1" applyFont="1" applyBorder="1" applyAlignment="1">
      <alignment horizontal="center" vertical="center" wrapText="1"/>
    </xf>
    <xf numFmtId="0" fontId="118" fillId="0" borderId="104" xfId="0" applyFont="1" applyBorder="1" applyAlignment="1">
      <alignment horizontal="center"/>
    </xf>
    <xf numFmtId="0" fontId="118" fillId="0" borderId="104" xfId="0" applyFont="1" applyBorder="1" applyAlignment="1">
      <alignment horizontal="left" indent="1"/>
    </xf>
    <xf numFmtId="0" fontId="118" fillId="0" borderId="7" xfId="0" applyFont="1" applyBorder="1"/>
    <xf numFmtId="0" fontId="118" fillId="0" borderId="104" xfId="0" applyFont="1" applyBorder="1" applyAlignment="1">
      <alignment horizontal="left" indent="2"/>
    </xf>
    <xf numFmtId="49" fontId="118" fillId="0" borderId="104" xfId="0" applyNumberFormat="1" applyFont="1" applyBorder="1" applyAlignment="1">
      <alignment horizontal="left" indent="3"/>
    </xf>
    <xf numFmtId="49" fontId="118" fillId="0" borderId="104" xfId="0" applyNumberFormat="1" applyFont="1" applyFill="1" applyBorder="1" applyAlignment="1">
      <alignment horizontal="left" indent="3"/>
    </xf>
    <xf numFmtId="49" fontId="118" fillId="0" borderId="104" xfId="0" applyNumberFormat="1" applyFont="1" applyBorder="1" applyAlignment="1">
      <alignment horizontal="left" indent="1"/>
    </xf>
    <xf numFmtId="49" fontId="118" fillId="0" borderId="104" xfId="0" applyNumberFormat="1" applyFont="1" applyFill="1" applyBorder="1" applyAlignment="1">
      <alignment horizontal="left" indent="1"/>
    </xf>
    <xf numFmtId="0" fontId="118" fillId="0" borderId="104" xfId="0" applyNumberFormat="1" applyFont="1" applyBorder="1" applyAlignment="1">
      <alignment horizontal="left" indent="1"/>
    </xf>
    <xf numFmtId="49" fontId="118" fillId="0" borderId="104" xfId="0" applyNumberFormat="1" applyFont="1" applyBorder="1" applyAlignment="1">
      <alignment horizontal="left" wrapText="1" indent="2"/>
    </xf>
    <xf numFmtId="49" fontId="118" fillId="0" borderId="104" xfId="0" applyNumberFormat="1" applyFont="1" applyFill="1" applyBorder="1" applyAlignment="1">
      <alignment horizontal="left" vertical="top" wrapText="1" indent="2"/>
    </xf>
    <xf numFmtId="49" fontId="118" fillId="0" borderId="104" xfId="0" applyNumberFormat="1" applyFont="1" applyFill="1" applyBorder="1" applyAlignment="1">
      <alignment horizontal="left" wrapText="1" indent="3"/>
    </xf>
    <xf numFmtId="49" fontId="118" fillId="0" borderId="104" xfId="0" applyNumberFormat="1" applyFont="1" applyFill="1" applyBorder="1" applyAlignment="1">
      <alignment horizontal="left" wrapText="1" indent="2"/>
    </xf>
    <xf numFmtId="0" fontId="118" fillId="0" borderId="104" xfId="0" applyNumberFormat="1" applyFont="1" applyFill="1" applyBorder="1" applyAlignment="1">
      <alignment horizontal="left" wrapText="1" indent="1"/>
    </xf>
    <xf numFmtId="0" fontId="120" fillId="0" borderId="134" xfId="0" applyNumberFormat="1" applyFont="1" applyFill="1" applyBorder="1" applyAlignment="1">
      <alignment horizontal="left" vertical="center" wrapText="1"/>
    </xf>
    <xf numFmtId="0" fontId="118" fillId="0" borderId="99"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20" fillId="0" borderId="104" xfId="0" applyNumberFormat="1" applyFont="1" applyFill="1" applyBorder="1" applyAlignment="1">
      <alignment horizontal="left" vertical="center" wrapText="1"/>
    </xf>
    <xf numFmtId="0" fontId="118" fillId="0" borderId="0" xfId="0" applyFont="1" applyAlignment="1">
      <alignment horizontal="center" vertical="center"/>
    </xf>
    <xf numFmtId="0" fontId="126" fillId="0" borderId="0" xfId="0" applyFont="1"/>
    <xf numFmtId="0" fontId="126" fillId="0" borderId="0" xfId="0" applyFont="1" applyAlignment="1">
      <alignment horizontal="center" vertical="center"/>
    </xf>
    <xf numFmtId="0" fontId="118" fillId="0" borderId="104" xfId="0" applyFont="1" applyFill="1" applyBorder="1" applyAlignment="1">
      <alignment horizontal="left" indent="1"/>
    </xf>
    <xf numFmtId="49" fontId="107" fillId="0" borderId="104" xfId="0" applyNumberFormat="1" applyFont="1" applyFill="1" applyBorder="1" applyAlignment="1">
      <alignment horizontal="right" vertical="center"/>
    </xf>
    <xf numFmtId="0" fontId="107" fillId="3" borderId="104" xfId="5" applyNumberFormat="1" applyFont="1" applyFill="1" applyBorder="1" applyAlignment="1" applyProtection="1">
      <alignment horizontal="right" vertical="center"/>
      <protection locked="0"/>
    </xf>
    <xf numFmtId="0" fontId="107" fillId="0" borderId="104" xfId="0" applyNumberFormat="1" applyFont="1" applyFill="1" applyBorder="1" applyAlignment="1">
      <alignment vertical="center" wrapText="1"/>
    </xf>
    <xf numFmtId="0" fontId="127" fillId="0" borderId="104" xfId="0" applyNumberFormat="1" applyFont="1" applyFill="1" applyBorder="1" applyAlignment="1">
      <alignment horizontal="left" vertical="center" wrapText="1"/>
    </xf>
    <xf numFmtId="0" fontId="107" fillId="0" borderId="104" xfId="0" applyNumberFormat="1" applyFont="1" applyFill="1" applyBorder="1" applyAlignment="1">
      <alignment vertical="center"/>
    </xf>
    <xf numFmtId="0" fontId="127" fillId="0" borderId="104" xfId="0" applyNumberFormat="1" applyFont="1" applyFill="1" applyBorder="1" applyAlignment="1">
      <alignment vertical="center" wrapText="1"/>
    </xf>
    <xf numFmtId="2" fontId="107" fillId="3" borderId="104" xfId="5" applyNumberFormat="1" applyFont="1" applyFill="1" applyBorder="1" applyAlignment="1" applyProtection="1">
      <alignment horizontal="right" vertical="center"/>
      <protection locked="0"/>
    </xf>
    <xf numFmtId="0" fontId="107" fillId="0" borderId="104" xfId="0" applyNumberFormat="1" applyFont="1" applyFill="1" applyBorder="1" applyAlignment="1">
      <alignment horizontal="left" vertical="center" wrapText="1"/>
    </xf>
    <xf numFmtId="0" fontId="107" fillId="0" borderId="104" xfId="0" applyNumberFormat="1" applyFont="1" applyFill="1" applyBorder="1" applyAlignment="1">
      <alignment horizontal="right" vertical="center"/>
    </xf>
    <xf numFmtId="0" fontId="128" fillId="0" borderId="0" xfId="0" applyFont="1" applyFill="1" applyBorder="1" applyAlignment="1"/>
    <xf numFmtId="0" fontId="107" fillId="0" borderId="104" xfId="12672" applyFont="1" applyFill="1" applyBorder="1" applyAlignment="1">
      <alignment horizontal="left" vertical="center" wrapText="1"/>
    </xf>
    <xf numFmtId="0" fontId="107" fillId="0" borderId="99" xfId="0" applyNumberFormat="1" applyFont="1" applyFill="1" applyBorder="1" applyAlignment="1">
      <alignment horizontal="left" vertical="top" wrapText="1"/>
    </xf>
    <xf numFmtId="0" fontId="129" fillId="0" borderId="104" xfId="0" applyFont="1" applyBorder="1"/>
    <xf numFmtId="0" fontId="127" fillId="0" borderId="104" xfId="0" applyFont="1" applyBorder="1" applyAlignment="1">
      <alignment horizontal="left" vertical="top" wrapText="1"/>
    </xf>
    <xf numFmtId="0" fontId="127" fillId="0" borderId="104" xfId="0" applyFont="1" applyBorder="1"/>
    <xf numFmtId="0" fontId="127" fillId="0" borderId="104" xfId="0" applyFont="1" applyBorder="1" applyAlignment="1">
      <alignment horizontal="left" wrapText="1" indent="2"/>
    </xf>
    <xf numFmtId="0" fontId="107" fillId="0" borderId="104" xfId="12672" applyFont="1" applyFill="1" applyBorder="1" applyAlignment="1">
      <alignment horizontal="left" vertical="center" wrapText="1" indent="2"/>
    </xf>
    <xf numFmtId="0" fontId="127" fillId="0" borderId="104" xfId="0" applyFont="1" applyBorder="1" applyAlignment="1">
      <alignment horizontal="left" vertical="top" wrapText="1" indent="2"/>
    </xf>
    <xf numFmtId="0" fontId="129" fillId="0" borderId="7" xfId="0" applyFont="1" applyBorder="1"/>
    <xf numFmtId="0" fontId="127" fillId="0" borderId="104" xfId="0" applyFont="1" applyFill="1" applyBorder="1" applyAlignment="1">
      <alignment horizontal="left" wrapText="1" indent="2"/>
    </xf>
    <xf numFmtId="0" fontId="127" fillId="0" borderId="104" xfId="0" applyFont="1" applyBorder="1" applyAlignment="1">
      <alignment horizontal="left" indent="1"/>
    </xf>
    <xf numFmtId="0" fontId="127" fillId="0" borderId="104" xfId="0" applyFont="1" applyBorder="1" applyAlignment="1">
      <alignment horizontal="left" indent="2"/>
    </xf>
    <xf numFmtId="49" fontId="127" fillId="0" borderId="104" xfId="0" applyNumberFormat="1" applyFont="1" applyFill="1" applyBorder="1" applyAlignment="1">
      <alignment horizontal="left" indent="3"/>
    </xf>
    <xf numFmtId="49" fontId="127" fillId="0" borderId="104" xfId="0" applyNumberFormat="1" applyFont="1" applyFill="1" applyBorder="1" applyAlignment="1">
      <alignment horizontal="left" vertical="center" indent="1"/>
    </xf>
    <xf numFmtId="0" fontId="107" fillId="0" borderId="104" xfId="0" applyFont="1" applyFill="1" applyBorder="1" applyAlignment="1">
      <alignment vertical="center" wrapText="1"/>
    </xf>
    <xf numFmtId="49" fontId="127" fillId="0" borderId="104" xfId="0" applyNumberFormat="1" applyFont="1" applyFill="1" applyBorder="1" applyAlignment="1">
      <alignment horizontal="left" vertical="top" wrapText="1" indent="2"/>
    </xf>
    <xf numFmtId="49" fontId="127" fillId="0" borderId="104" xfId="0" applyNumberFormat="1" applyFont="1" applyFill="1" applyBorder="1" applyAlignment="1">
      <alignment horizontal="left" vertical="top" wrapText="1"/>
    </xf>
    <xf numFmtId="49" fontId="127" fillId="0" borderId="104" xfId="0" applyNumberFormat="1" applyFont="1" applyFill="1" applyBorder="1" applyAlignment="1">
      <alignment horizontal="left" wrapText="1" indent="3"/>
    </xf>
    <xf numFmtId="49" fontId="127" fillId="0" borderId="104" xfId="0" applyNumberFormat="1" applyFont="1" applyFill="1" applyBorder="1" applyAlignment="1">
      <alignment horizontal="left" wrapText="1" indent="2"/>
    </xf>
    <xf numFmtId="49" fontId="127" fillId="0" borderId="104" xfId="0" applyNumberFormat="1" applyFont="1" applyFill="1" applyBorder="1" applyAlignment="1">
      <alignment vertical="top" wrapText="1"/>
    </xf>
    <xf numFmtId="0" fontId="11" fillId="0" borderId="104" xfId="17" applyFill="1" applyBorder="1" applyAlignment="1" applyProtection="1">
      <alignment wrapText="1"/>
    </xf>
    <xf numFmtId="49" fontId="127" fillId="0" borderId="104" xfId="0" applyNumberFormat="1" applyFont="1" applyFill="1" applyBorder="1" applyAlignment="1">
      <alignment horizontal="left" vertical="center" wrapText="1" indent="3"/>
    </xf>
    <xf numFmtId="49" fontId="118" fillId="0" borderId="104" xfId="0" applyNumberFormat="1" applyFont="1" applyFill="1" applyBorder="1" applyAlignment="1">
      <alignment horizontal="left" wrapText="1" indent="1"/>
    </xf>
    <xf numFmtId="0" fontId="127" fillId="0" borderId="104" xfId="0" applyFont="1" applyBorder="1" applyAlignment="1">
      <alignment horizontal="left" vertical="center" wrapText="1" indent="2"/>
    </xf>
    <xf numFmtId="0" fontId="107" fillId="0" borderId="104" xfId="0" applyFont="1" applyFill="1" applyBorder="1" applyAlignment="1">
      <alignment horizontal="left" vertical="center" wrapText="1"/>
    </xf>
    <xf numFmtId="0" fontId="118" fillId="0" borderId="0" xfId="0" applyFont="1" applyBorder="1" applyAlignment="1">
      <alignment horizontal="left" indent="1"/>
    </xf>
    <xf numFmtId="0" fontId="118" fillId="0" borderId="0" xfId="0" applyFont="1" applyBorder="1" applyAlignment="1">
      <alignment horizontal="left" indent="2"/>
    </xf>
    <xf numFmtId="49" fontId="118" fillId="0" borderId="0" xfId="0" applyNumberFormat="1" applyFont="1" applyBorder="1" applyAlignment="1">
      <alignment horizontal="left" indent="3"/>
    </xf>
    <xf numFmtId="49" fontId="118" fillId="0" borderId="0" xfId="0" applyNumberFormat="1" applyFont="1" applyBorder="1" applyAlignment="1">
      <alignment horizontal="left" indent="1"/>
    </xf>
    <xf numFmtId="49" fontId="118" fillId="0" borderId="0" xfId="0" applyNumberFormat="1" applyFont="1" applyBorder="1" applyAlignment="1">
      <alignment horizontal="left" wrapText="1" indent="2"/>
    </xf>
    <xf numFmtId="49" fontId="118" fillId="0" borderId="0" xfId="0" applyNumberFormat="1" applyFont="1" applyFill="1" applyBorder="1" applyAlignment="1">
      <alignment horizontal="left" wrapText="1" indent="3"/>
    </xf>
    <xf numFmtId="0" fontId="118" fillId="0" borderId="0" xfId="0" applyNumberFormat="1" applyFont="1" applyFill="1" applyBorder="1" applyAlignment="1">
      <alignment horizontal="left" wrapText="1" indent="1"/>
    </xf>
    <xf numFmtId="49" fontId="106" fillId="0" borderId="104" xfId="0" applyNumberFormat="1" applyFont="1" applyFill="1" applyBorder="1" applyAlignment="1">
      <alignment horizontal="right" vertical="center"/>
    </xf>
    <xf numFmtId="0" fontId="107" fillId="0" borderId="104" xfId="0" applyFont="1" applyFill="1" applyBorder="1" applyAlignment="1">
      <alignment horizontal="left" vertical="center" wrapText="1"/>
    </xf>
    <xf numFmtId="0" fontId="121" fillId="0" borderId="104"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07" fillId="0" borderId="103" xfId="0" applyNumberFormat="1" applyFont="1" applyFill="1" applyBorder="1" applyAlignment="1">
      <alignment horizontal="left" vertical="center" wrapText="1"/>
    </xf>
    <xf numFmtId="0" fontId="118" fillId="0" borderId="0" xfId="0" applyFont="1" applyFill="1" applyAlignment="1">
      <alignment horizontal="left" vertical="top" wrapText="1"/>
    </xf>
    <xf numFmtId="0" fontId="124" fillId="0" borderId="104" xfId="13" applyFont="1" applyFill="1" applyBorder="1" applyAlignment="1" applyProtection="1">
      <alignment horizontal="left" vertical="center" wrapText="1"/>
      <protection locked="0"/>
    </xf>
    <xf numFmtId="0" fontId="118" fillId="0" borderId="104" xfId="0" applyFont="1" applyFill="1" applyBorder="1" applyAlignment="1">
      <alignment horizontal="center" vertical="center" wrapText="1"/>
    </xf>
    <xf numFmtId="0" fontId="118" fillId="0" borderId="0" xfId="0" applyFont="1" applyFill="1" applyBorder="1" applyAlignment="1">
      <alignment horizontal="center" vertical="center"/>
    </xf>
    <xf numFmtId="0" fontId="118" fillId="0" borderId="7" xfId="0" applyFont="1" applyFill="1" applyBorder="1"/>
    <xf numFmtId="49" fontId="118" fillId="0" borderId="104" xfId="0" applyNumberFormat="1" applyFont="1" applyFill="1" applyBorder="1" applyAlignment="1">
      <alignment horizontal="center" vertical="center" wrapText="1"/>
    </xf>
    <xf numFmtId="0" fontId="107" fillId="0" borderId="104" xfId="0" applyFont="1" applyFill="1" applyBorder="1" applyAlignment="1">
      <alignment horizontal="left" vertical="center" wrapText="1"/>
    </xf>
    <xf numFmtId="0" fontId="24" fillId="0" borderId="120" xfId="0" applyFont="1" applyBorder="1" applyAlignment="1">
      <alignment horizontal="center"/>
    </xf>
    <xf numFmtId="0" fontId="117" fillId="0" borderId="104" xfId="0" applyNumberFormat="1" applyFont="1" applyFill="1" applyBorder="1" applyAlignment="1">
      <alignment vertical="center" wrapText="1"/>
    </xf>
    <xf numFmtId="0" fontId="117" fillId="0" borderId="104" xfId="0" applyFont="1" applyFill="1" applyBorder="1" applyAlignment="1">
      <alignment vertical="center" wrapText="1"/>
    </xf>
    <xf numFmtId="0" fontId="117" fillId="0" borderId="104" xfId="0" applyNumberFormat="1" applyFont="1" applyFill="1" applyBorder="1" applyAlignment="1">
      <alignment horizontal="left" vertical="center" wrapText="1" indent="1"/>
    </xf>
    <xf numFmtId="0" fontId="117" fillId="0" borderId="104" xfId="0" applyNumberFormat="1" applyFont="1" applyFill="1" applyBorder="1" applyAlignment="1">
      <alignment horizontal="left" vertical="center" indent="1"/>
    </xf>
    <xf numFmtId="0" fontId="126" fillId="0" borderId="104" xfId="0" applyFont="1" applyBorder="1" applyAlignment="1">
      <alignment horizontal="left" indent="2"/>
    </xf>
    <xf numFmtId="0" fontId="132" fillId="0" borderId="138" xfId="0" applyNumberFormat="1" applyFont="1" applyFill="1" applyBorder="1" applyAlignment="1">
      <alignment vertical="center" wrapText="1" readingOrder="1"/>
    </xf>
    <xf numFmtId="0" fontId="132" fillId="0" borderId="139" xfId="0" applyNumberFormat="1" applyFont="1" applyFill="1" applyBorder="1" applyAlignment="1">
      <alignment vertical="center" wrapText="1" readingOrder="1"/>
    </xf>
    <xf numFmtId="0" fontId="132" fillId="0" borderId="139" xfId="0" applyNumberFormat="1" applyFont="1" applyFill="1" applyBorder="1" applyAlignment="1">
      <alignment horizontal="left" vertical="center" wrapText="1" indent="1" readingOrder="1"/>
    </xf>
    <xf numFmtId="0" fontId="126" fillId="0" borderId="99" xfId="0" applyFont="1" applyBorder="1" applyAlignment="1">
      <alignment horizontal="left" indent="2"/>
    </xf>
    <xf numFmtId="0" fontId="132" fillId="0" borderId="140" xfId="0" applyNumberFormat="1" applyFont="1" applyFill="1" applyBorder="1" applyAlignment="1">
      <alignment vertical="center" wrapText="1" readingOrder="1"/>
    </xf>
    <xf numFmtId="0" fontId="126" fillId="0" borderId="104" xfId="0" applyFont="1" applyFill="1" applyBorder="1" applyAlignment="1">
      <alignment horizontal="left" indent="2"/>
    </xf>
    <xf numFmtId="0" fontId="133" fillId="0" borderId="104" xfId="0" applyNumberFormat="1" applyFont="1" applyFill="1" applyBorder="1" applyAlignment="1">
      <alignment vertical="center" wrapText="1" readingOrder="1"/>
    </xf>
    <xf numFmtId="0" fontId="126" fillId="0" borderId="104" xfId="0" applyFont="1" applyBorder="1" applyAlignment="1">
      <alignment horizontal="left" vertical="center" wrapText="1"/>
    </xf>
    <xf numFmtId="0" fontId="117" fillId="0" borderId="104" xfId="0" applyFont="1" applyFill="1" applyBorder="1" applyAlignment="1">
      <alignment horizontal="left" vertical="center" wrapText="1"/>
    </xf>
    <xf numFmtId="0" fontId="0" fillId="0" borderId="7" xfId="0" applyBorder="1"/>
    <xf numFmtId="0" fontId="132" fillId="0" borderId="139" xfId="0" applyNumberFormat="1" applyFont="1" applyFill="1" applyBorder="1" applyAlignment="1">
      <alignment horizontal="left" vertical="center" wrapText="1" readingOrder="1"/>
    </xf>
    <xf numFmtId="0" fontId="126" fillId="0" borderId="104" xfId="0" applyFont="1" applyBorder="1" applyAlignment="1">
      <alignment horizontal="left" indent="3"/>
    </xf>
    <xf numFmtId="193" fontId="9" fillId="36" borderId="104" xfId="7" applyNumberFormat="1" applyFont="1" applyFill="1" applyBorder="1" applyAlignment="1" applyProtection="1">
      <alignment horizontal="right"/>
    </xf>
    <xf numFmtId="164" fontId="4" fillId="0" borderId="118" xfId="7" applyNumberFormat="1" applyFont="1" applyFill="1" applyBorder="1" applyAlignment="1">
      <alignment vertical="center"/>
    </xf>
    <xf numFmtId="164" fontId="4" fillId="0" borderId="105" xfId="7" applyNumberFormat="1" applyFont="1" applyFill="1" applyBorder="1" applyAlignment="1">
      <alignment vertical="center"/>
    </xf>
    <xf numFmtId="9" fontId="4" fillId="0" borderId="98" xfId="20961" applyFont="1" applyFill="1" applyBorder="1" applyAlignment="1">
      <alignment vertical="center"/>
    </xf>
    <xf numFmtId="9" fontId="4" fillId="0" borderId="114" xfId="20961" applyFont="1" applyFill="1" applyBorder="1" applyAlignment="1">
      <alignment vertical="center"/>
    </xf>
    <xf numFmtId="9" fontId="114" fillId="80" borderId="104" xfId="20961" applyFont="1" applyFill="1" applyBorder="1" applyAlignment="1" applyProtection="1">
      <alignment horizontal="right" vertical="center"/>
    </xf>
    <xf numFmtId="164" fontId="118" fillId="0" borderId="104" xfId="7" applyNumberFormat="1" applyFont="1" applyBorder="1"/>
    <xf numFmtId="164" fontId="118" fillId="83" borderId="104" xfId="7" applyNumberFormat="1" applyFont="1" applyFill="1" applyBorder="1"/>
    <xf numFmtId="164" fontId="118" fillId="0" borderId="104" xfId="7" applyNumberFormat="1" applyFont="1" applyFill="1" applyBorder="1"/>
    <xf numFmtId="164" fontId="117" fillId="0" borderId="104" xfId="7" applyNumberFormat="1" applyFont="1" applyFill="1" applyBorder="1" applyAlignment="1">
      <alignment horizontal="left" vertical="center" wrapText="1"/>
    </xf>
    <xf numFmtId="164" fontId="120" fillId="0" borderId="104" xfId="7" applyNumberFormat="1" applyFont="1" applyFill="1" applyBorder="1" applyAlignment="1">
      <alignment horizontal="left" vertical="center" wrapText="1"/>
    </xf>
    <xf numFmtId="9" fontId="126" fillId="0" borderId="104" xfId="20961" applyFont="1" applyBorder="1"/>
    <xf numFmtId="164" fontId="126" fillId="0" borderId="104" xfId="7" applyNumberFormat="1" applyFont="1" applyBorder="1"/>
    <xf numFmtId="164" fontId="134" fillId="0" borderId="104" xfId="7" applyNumberFormat="1" applyFont="1" applyBorder="1"/>
    <xf numFmtId="164" fontId="121" fillId="0" borderId="104" xfId="7" applyNumberFormat="1" applyFont="1" applyFill="1" applyBorder="1"/>
    <xf numFmtId="9" fontId="4" fillId="0" borderId="22" xfId="20961" applyFont="1" applyBorder="1" applyAlignment="1"/>
    <xf numFmtId="0" fontId="4" fillId="0" borderId="104" xfId="0" applyFont="1" applyFill="1" applyBorder="1" applyAlignment="1">
      <alignment horizontal="center" vertical="center" wrapText="1"/>
    </xf>
    <xf numFmtId="193" fontId="0" fillId="0" borderId="0" xfId="0" applyNumberFormat="1"/>
    <xf numFmtId="9" fontId="7" fillId="0" borderId="104" xfId="20961" applyFont="1" applyFill="1" applyBorder="1" applyAlignment="1" applyProtection="1">
      <alignment vertical="center" wrapText="1"/>
      <protection locked="0"/>
    </xf>
    <xf numFmtId="193" fontId="7" fillId="0" borderId="118" xfId="0" applyNumberFormat="1" applyFont="1" applyFill="1" applyBorder="1" applyAlignment="1" applyProtection="1">
      <alignment vertical="center" wrapText="1"/>
      <protection locked="0"/>
    </xf>
    <xf numFmtId="9" fontId="7" fillId="0" borderId="118" xfId="20961" applyFont="1" applyFill="1" applyBorder="1" applyAlignment="1" applyProtection="1">
      <alignment vertical="center" wrapText="1"/>
      <protection locked="0"/>
    </xf>
    <xf numFmtId="9" fontId="7" fillId="0" borderId="24" xfId="20961" applyFont="1" applyFill="1" applyBorder="1" applyAlignment="1" applyProtection="1">
      <alignment vertical="center" wrapText="1"/>
      <protection locked="0"/>
    </xf>
    <xf numFmtId="9" fontId="7" fillId="0" borderId="25" xfId="20961" applyFont="1" applyFill="1" applyBorder="1" applyAlignment="1" applyProtection="1">
      <alignment vertical="center" wrapText="1"/>
      <protection locked="0"/>
    </xf>
    <xf numFmtId="164" fontId="4" fillId="0" borderId="118" xfId="7" applyNumberFormat="1" applyFont="1" applyFill="1" applyBorder="1" applyAlignment="1">
      <alignment horizontal="right" vertical="center" wrapText="1"/>
    </xf>
    <xf numFmtId="164" fontId="7" fillId="0" borderId="25" xfId="7" applyNumberFormat="1" applyFont="1" applyFill="1" applyBorder="1" applyAlignment="1" applyProtection="1">
      <alignment horizontal="right" vertical="center"/>
    </xf>
    <xf numFmtId="43" fontId="4" fillId="36" borderId="25" xfId="7" applyFont="1" applyFill="1" applyBorder="1"/>
    <xf numFmtId="193" fontId="4" fillId="0" borderId="105" xfId="0" applyNumberFormat="1" applyFont="1" applyBorder="1" applyAlignment="1"/>
    <xf numFmtId="193" fontId="4" fillId="0" borderId="103" xfId="0" applyNumberFormat="1" applyFont="1" applyBorder="1" applyAlignment="1"/>
    <xf numFmtId="164" fontId="7" fillId="3" borderId="99" xfId="1" applyNumberFormat="1" applyFont="1" applyFill="1" applyBorder="1" applyAlignment="1" applyProtection="1">
      <alignment horizontal="center" vertical="center" wrapText="1"/>
      <protection locked="0"/>
    </xf>
    <xf numFmtId="193" fontId="4" fillId="36" borderId="141" xfId="0" applyNumberFormat="1" applyFont="1" applyFill="1" applyBorder="1"/>
    <xf numFmtId="193" fontId="4" fillId="0" borderId="102" xfId="0" applyNumberFormat="1" applyFont="1" applyBorder="1" applyAlignment="1"/>
    <xf numFmtId="193" fontId="4" fillId="0" borderId="120" xfId="0" applyNumberFormat="1" applyFont="1" applyBorder="1" applyAlignment="1"/>
    <xf numFmtId="193" fontId="4" fillId="0" borderId="143" xfId="0" applyNumberFormat="1" applyFont="1" applyBorder="1" applyAlignment="1"/>
    <xf numFmtId="193" fontId="4" fillId="0" borderId="96" xfId="0" applyNumberFormat="1" applyFont="1" applyBorder="1" applyAlignment="1"/>
    <xf numFmtId="193" fontId="4" fillId="36" borderId="96" xfId="0" applyNumberFormat="1" applyFont="1" applyFill="1" applyBorder="1" applyAlignment="1"/>
    <xf numFmtId="193" fontId="4" fillId="0" borderId="144" xfId="0" applyNumberFormat="1" applyFont="1" applyBorder="1" applyAlignment="1"/>
    <xf numFmtId="164" fontId="27" fillId="37" borderId="0" xfId="7" applyNumberFormat="1" applyFont="1" applyFill="1" applyBorder="1"/>
    <xf numFmtId="164" fontId="4" fillId="3" borderId="102" xfId="7" applyNumberFormat="1" applyFont="1" applyFill="1" applyBorder="1" applyAlignment="1">
      <alignment vertical="center"/>
    </xf>
    <xf numFmtId="164" fontId="4" fillId="3" borderId="22" xfId="7" applyNumberFormat="1" applyFont="1" applyFill="1" applyBorder="1" applyAlignment="1">
      <alignment vertical="center"/>
    </xf>
    <xf numFmtId="164" fontId="4" fillId="0" borderId="27" xfId="7" applyNumberFormat="1" applyFont="1" applyFill="1" applyBorder="1" applyAlignment="1">
      <alignment vertical="center"/>
    </xf>
    <xf numFmtId="164" fontId="4" fillId="0" borderId="19" xfId="7" applyNumberFormat="1" applyFont="1" applyFill="1" applyBorder="1" applyAlignment="1">
      <alignment vertical="center"/>
    </xf>
    <xf numFmtId="164" fontId="4" fillId="0" borderId="100" xfId="7" applyNumberFormat="1" applyFont="1" applyFill="1" applyBorder="1" applyAlignment="1">
      <alignment vertical="center"/>
    </xf>
    <xf numFmtId="164" fontId="4" fillId="0" borderId="112" xfId="7" applyNumberFormat="1" applyFont="1" applyFill="1" applyBorder="1" applyAlignment="1">
      <alignment vertical="center"/>
    </xf>
    <xf numFmtId="43" fontId="118" fillId="0" borderId="104" xfId="0" applyNumberFormat="1" applyFont="1" applyBorder="1"/>
    <xf numFmtId="164" fontId="23" fillId="0" borderId="104" xfId="7" applyNumberFormat="1" applyFont="1" applyBorder="1"/>
    <xf numFmtId="164" fontId="24" fillId="0" borderId="104" xfId="7" applyNumberFormat="1" applyFont="1" applyFill="1" applyBorder="1"/>
    <xf numFmtId="164" fontId="23" fillId="0" borderId="104" xfId="7" applyNumberFormat="1" applyFont="1" applyFill="1" applyBorder="1"/>
    <xf numFmtId="0" fontId="24" fillId="81" borderId="104" xfId="0" applyFont="1" applyFill="1" applyBorder="1"/>
    <xf numFmtId="43" fontId="24" fillId="0" borderId="104" xfId="7" applyFont="1" applyFill="1" applyBorder="1"/>
    <xf numFmtId="0" fontId="24" fillId="0" borderId="104" xfId="0" applyFont="1" applyFill="1" applyBorder="1"/>
    <xf numFmtId="0" fontId="23" fillId="81" borderId="104" xfId="0" applyFont="1" applyFill="1" applyBorder="1"/>
    <xf numFmtId="43" fontId="121" fillId="0" borderId="104" xfId="7" applyFont="1" applyBorder="1"/>
    <xf numFmtId="43" fontId="121" fillId="0" borderId="104" xfId="7" applyFont="1" applyFill="1" applyBorder="1"/>
    <xf numFmtId="0" fontId="118" fillId="82" borderId="104" xfId="0" applyFont="1" applyFill="1" applyBorder="1"/>
    <xf numFmtId="164" fontId="121" fillId="0" borderId="7" xfId="9045" applyNumberFormat="1" applyFont="1" applyFill="1" applyBorder="1"/>
    <xf numFmtId="9" fontId="134" fillId="0" borderId="104" xfId="20961" applyFont="1" applyBorder="1"/>
    <xf numFmtId="10" fontId="134" fillId="0" borderId="104" xfId="20961" applyNumberFormat="1" applyFont="1" applyBorder="1"/>
    <xf numFmtId="0" fontId="4" fillId="0" borderId="7"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9" fillId="0" borderId="104" xfId="0" applyFont="1" applyFill="1" applyBorder="1" applyAlignment="1" applyProtection="1">
      <alignment horizontal="center" vertical="center" wrapText="1"/>
    </xf>
    <xf numFmtId="0" fontId="9" fillId="0" borderId="118" xfId="0" applyFont="1" applyFill="1" applyBorder="1" applyAlignment="1" applyProtection="1">
      <alignment horizontal="center" vertical="center" wrapText="1"/>
    </xf>
    <xf numFmtId="0" fontId="15" fillId="0" borderId="103" xfId="0" applyNumberFormat="1" applyFont="1" applyFill="1" applyBorder="1" applyAlignment="1">
      <alignment vertical="center" wrapText="1"/>
    </xf>
    <xf numFmtId="193" fontId="9" fillId="0" borderId="104" xfId="0" applyNumberFormat="1" applyFont="1" applyFill="1" applyBorder="1" applyAlignment="1" applyProtection="1">
      <alignment horizontal="right"/>
    </xf>
    <xf numFmtId="193" fontId="9" fillId="36" borderId="104" xfId="0" applyNumberFormat="1" applyFont="1" applyFill="1" applyBorder="1" applyAlignment="1" applyProtection="1">
      <alignment horizontal="right"/>
    </xf>
    <xf numFmtId="193" fontId="9" fillId="36" borderId="118" xfId="0" applyNumberFormat="1" applyFont="1" applyFill="1" applyBorder="1" applyAlignment="1" applyProtection="1">
      <alignment horizontal="right"/>
    </xf>
    <xf numFmtId="0" fontId="7" fillId="0" borderId="103" xfId="0" applyNumberFormat="1" applyFont="1" applyFill="1" applyBorder="1" applyAlignment="1">
      <alignment horizontal="left" vertical="center" wrapText="1"/>
    </xf>
    <xf numFmtId="0" fontId="17" fillId="0" borderId="103" xfId="0" applyFont="1" applyFill="1" applyBorder="1" applyAlignment="1" applyProtection="1">
      <alignment horizontal="left" vertical="center" indent="1"/>
      <protection locked="0"/>
    </xf>
    <xf numFmtId="0" fontId="17" fillId="0" borderId="103" xfId="0" applyFont="1" applyFill="1" applyBorder="1" applyAlignment="1" applyProtection="1">
      <alignment horizontal="left" vertical="center"/>
      <protection locked="0"/>
    </xf>
    <xf numFmtId="0" fontId="15" fillId="0" borderId="121" xfId="0" applyNumberFormat="1" applyFont="1" applyFill="1" applyBorder="1" applyAlignment="1">
      <alignment vertical="center" wrapText="1"/>
    </xf>
    <xf numFmtId="193" fontId="9" fillId="0" borderId="24" xfId="0" applyNumberFormat="1" applyFont="1" applyFill="1" applyBorder="1" applyAlignment="1" applyProtection="1">
      <alignment horizontal="right"/>
    </xf>
    <xf numFmtId="10" fontId="4" fillId="0" borderId="118" xfId="20961" applyNumberFormat="1" applyFont="1" applyBorder="1" applyAlignment="1"/>
    <xf numFmtId="10" fontId="4" fillId="0" borderId="25" xfId="20961" applyNumberFormat="1" applyFont="1" applyBorder="1" applyAlignment="1"/>
    <xf numFmtId="164" fontId="7" fillId="0" borderId="118" xfId="7" applyNumberFormat="1" applyFont="1" applyFill="1" applyBorder="1" applyAlignment="1">
      <alignment horizontal="left" vertical="center" wrapText="1"/>
    </xf>
    <xf numFmtId="164" fontId="7" fillId="3" borderId="105" xfId="1" applyNumberFormat="1" applyFont="1" applyFill="1" applyBorder="1" applyAlignment="1" applyProtection="1">
      <alignment horizontal="center" vertical="center" wrapText="1"/>
      <protection locked="0"/>
    </xf>
    <xf numFmtId="193" fontId="4" fillId="36" borderId="145" xfId="0" applyNumberFormat="1" applyFont="1" applyFill="1" applyBorder="1"/>
    <xf numFmtId="193" fontId="4" fillId="36" borderId="143" xfId="0" applyNumberFormat="1" applyFont="1" applyFill="1" applyBorder="1" applyAlignment="1"/>
    <xf numFmtId="193" fontId="4" fillId="36" borderId="146" xfId="0" applyNumberFormat="1" applyFont="1" applyFill="1" applyBorder="1"/>
    <xf numFmtId="193" fontId="4" fillId="36" borderId="147" xfId="0" applyNumberFormat="1" applyFont="1" applyFill="1" applyBorder="1"/>
    <xf numFmtId="167" fontId="4" fillId="0" borderId="118" xfId="0" applyNumberFormat="1" applyFont="1" applyBorder="1" applyAlignment="1">
      <alignment horizontal="center" vertical="center"/>
    </xf>
    <xf numFmtId="0" fontId="105" fillId="0" borderId="71" xfId="0" applyFont="1" applyBorder="1" applyAlignment="1">
      <alignment horizontal="left" vertical="center" wrapText="1"/>
    </xf>
    <xf numFmtId="0" fontId="105" fillId="0" borderId="70" xfId="0" applyFont="1" applyBorder="1" applyAlignment="1">
      <alignment horizontal="left" vertical="center" wrapText="1"/>
    </xf>
    <xf numFmtId="0" fontId="9" fillId="0" borderId="27" xfId="0" applyFont="1" applyFill="1" applyBorder="1" applyAlignment="1" applyProtection="1">
      <alignment horizontal="center"/>
    </xf>
    <xf numFmtId="0" fontId="9" fillId="0" borderId="28" xfId="0" applyFont="1" applyFill="1" applyBorder="1" applyAlignment="1" applyProtection="1">
      <alignment horizontal="center"/>
    </xf>
    <xf numFmtId="0" fontId="9" fillId="0" borderId="30" xfId="0" applyFont="1" applyFill="1" applyBorder="1" applyAlignment="1" applyProtection="1">
      <alignment horizontal="center"/>
    </xf>
    <xf numFmtId="0" fontId="9" fillId="0" borderId="29" xfId="0" applyFont="1" applyFill="1" applyBorder="1" applyAlignment="1" applyProtection="1">
      <alignment horizontal="center"/>
    </xf>
    <xf numFmtId="0" fontId="6" fillId="0" borderId="4" xfId="0" applyFont="1" applyBorder="1" applyAlignment="1">
      <alignment horizontal="center" vertical="center"/>
    </xf>
    <xf numFmtId="0" fontId="6" fillId="0" borderId="74"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8" xfId="0" applyFont="1" applyFill="1" applyBorder="1" applyAlignment="1" applyProtection="1">
      <alignment horizontal="center"/>
    </xf>
    <xf numFmtId="0" fontId="10" fillId="0" borderId="19" xfId="0" applyFont="1" applyFill="1" applyBorder="1" applyAlignment="1" applyProtection="1">
      <alignment horizontal="center"/>
    </xf>
    <xf numFmtId="0" fontId="13" fillId="0" borderId="3" xfId="0" applyFont="1" applyBorder="1" applyAlignment="1">
      <alignment wrapText="1"/>
    </xf>
    <xf numFmtId="0" fontId="4" fillId="0" borderId="21" xfId="0" applyFont="1" applyBorder="1" applyAlignment="1"/>
    <xf numFmtId="0" fontId="10" fillId="0" borderId="8" xfId="0" applyFont="1" applyBorder="1" applyAlignment="1">
      <alignment horizontal="center" vertical="center" wrapText="1"/>
    </xf>
    <xf numFmtId="0" fontId="10" fillId="0" borderId="22" xfId="0" applyFont="1" applyBorder="1" applyAlignment="1">
      <alignment horizontal="center" vertical="center" wrapText="1"/>
    </xf>
    <xf numFmtId="0" fontId="4" fillId="0" borderId="104" xfId="0" applyFont="1" applyFill="1" applyBorder="1" applyAlignment="1">
      <alignment horizontal="center" vertical="center" wrapText="1"/>
    </xf>
    <xf numFmtId="0" fontId="4" fillId="0" borderId="105" xfId="0" applyFont="1" applyFill="1" applyBorder="1" applyAlignment="1">
      <alignment horizontal="center"/>
    </xf>
    <xf numFmtId="0" fontId="4" fillId="0" borderId="22" xfId="0" applyFont="1" applyFill="1" applyBorder="1" applyAlignment="1">
      <alignment horizontal="center"/>
    </xf>
    <xf numFmtId="0" fontId="6" fillId="36" borderId="122" xfId="0" applyFont="1" applyFill="1" applyBorder="1" applyAlignment="1">
      <alignment horizontal="center" vertical="center" wrapText="1"/>
    </xf>
    <xf numFmtId="0" fontId="6" fillId="36" borderId="30" xfId="0" applyFont="1" applyFill="1" applyBorder="1" applyAlignment="1">
      <alignment horizontal="center" vertical="center" wrapText="1"/>
    </xf>
    <xf numFmtId="0" fontId="6" fillId="36" borderId="119" xfId="0" applyFont="1" applyFill="1" applyBorder="1" applyAlignment="1">
      <alignment horizontal="center" vertical="center" wrapText="1"/>
    </xf>
    <xf numFmtId="0" fontId="6" fillId="36" borderId="103" xfId="0" applyFont="1" applyFill="1" applyBorder="1" applyAlignment="1">
      <alignment horizontal="center" vertical="center" wrapText="1"/>
    </xf>
    <xf numFmtId="0" fontId="102" fillId="3" borderId="72" xfId="13" applyFont="1" applyFill="1" applyBorder="1" applyAlignment="1" applyProtection="1">
      <alignment horizontal="center" vertical="center" wrapText="1"/>
      <protection locked="0"/>
    </xf>
    <xf numFmtId="0" fontId="102" fillId="3" borderId="69"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7" xfId="1" applyNumberFormat="1" applyFont="1" applyFill="1" applyBorder="1" applyAlignment="1" applyProtection="1">
      <alignment horizontal="center"/>
      <protection locked="0"/>
    </xf>
    <xf numFmtId="164" fontId="15" fillId="3" borderId="18" xfId="1" applyNumberFormat="1" applyFont="1" applyFill="1" applyBorder="1" applyAlignment="1" applyProtection="1">
      <alignment horizontal="center"/>
      <protection locked="0"/>
    </xf>
    <xf numFmtId="164" fontId="15" fillId="3" borderId="19" xfId="1" applyNumberFormat="1" applyFont="1" applyFill="1" applyBorder="1" applyAlignment="1" applyProtection="1">
      <alignment horizontal="center"/>
      <protection locked="0"/>
    </xf>
    <xf numFmtId="164" fontId="15" fillId="3" borderId="27" xfId="1" applyNumberFormat="1" applyFont="1" applyFill="1" applyBorder="1" applyAlignment="1" applyProtection="1">
      <alignment horizontal="center"/>
      <protection locked="0"/>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164" fontId="15" fillId="0" borderId="95" xfId="1" applyNumberFormat="1" applyFont="1" applyFill="1" applyBorder="1" applyAlignment="1" applyProtection="1">
      <alignment horizontal="center" vertical="center" wrapText="1"/>
      <protection locked="0"/>
    </xf>
    <xf numFmtId="164" fontId="15" fillId="0" borderId="142"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4"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110" xfId="0" applyFont="1" applyFill="1" applyBorder="1" applyAlignment="1">
      <alignment horizontal="center" vertical="center" wrapText="1"/>
    </xf>
    <xf numFmtId="0" fontId="14" fillId="0" borderId="56" xfId="0" applyFont="1" applyFill="1" applyBorder="1" applyAlignment="1">
      <alignment horizontal="left" vertical="center"/>
    </xf>
    <xf numFmtId="0" fontId="14" fillId="0" borderId="57" xfId="0" applyFont="1" applyFill="1" applyBorder="1" applyAlignment="1">
      <alignment horizontal="left" vertical="center"/>
    </xf>
    <xf numFmtId="0" fontId="4" fillId="0" borderId="18" xfId="0" applyFont="1" applyBorder="1" applyAlignment="1">
      <alignment horizontal="center"/>
    </xf>
    <xf numFmtId="0" fontId="4" fillId="0" borderId="19" xfId="0" applyFont="1" applyBorder="1" applyAlignment="1">
      <alignment horizontal="center" vertical="center" wrapText="1"/>
    </xf>
    <xf numFmtId="0" fontId="4" fillId="0" borderId="118" xfId="0" applyFont="1" applyBorder="1" applyAlignment="1">
      <alignment horizontal="center" vertical="center" wrapText="1"/>
    </xf>
    <xf numFmtId="0" fontId="120" fillId="0" borderId="125" xfId="0" applyNumberFormat="1" applyFont="1" applyFill="1" applyBorder="1" applyAlignment="1">
      <alignment horizontal="left" vertical="center" wrapText="1"/>
    </xf>
    <xf numFmtId="0" fontId="120" fillId="0" borderId="126" xfId="0" applyNumberFormat="1" applyFont="1" applyFill="1" applyBorder="1" applyAlignment="1">
      <alignment horizontal="left" vertical="center" wrapText="1"/>
    </xf>
    <xf numFmtId="0" fontId="120" fillId="0" borderId="128" xfId="0" applyNumberFormat="1" applyFont="1" applyFill="1" applyBorder="1" applyAlignment="1">
      <alignment horizontal="left" vertical="center" wrapText="1"/>
    </xf>
    <xf numFmtId="0" fontId="120" fillId="0" borderId="129" xfId="0" applyNumberFormat="1" applyFont="1" applyFill="1" applyBorder="1" applyAlignment="1">
      <alignment horizontal="left" vertical="center" wrapText="1"/>
    </xf>
    <xf numFmtId="0" fontId="120" fillId="0" borderId="131" xfId="0" applyNumberFormat="1" applyFont="1" applyFill="1" applyBorder="1" applyAlignment="1">
      <alignment horizontal="left" vertical="center" wrapText="1"/>
    </xf>
    <xf numFmtId="0" fontId="120" fillId="0" borderId="132" xfId="0" applyNumberFormat="1" applyFont="1" applyFill="1" applyBorder="1" applyAlignment="1">
      <alignment horizontal="left" vertical="center" wrapText="1"/>
    </xf>
    <xf numFmtId="0" fontId="121" fillId="0" borderId="100" xfId="0" applyFont="1" applyFill="1" applyBorder="1" applyAlignment="1">
      <alignment horizontal="center" vertical="center" wrapText="1"/>
    </xf>
    <xf numFmtId="0" fontId="121" fillId="0" borderId="117" xfId="0" applyFont="1" applyFill="1" applyBorder="1" applyAlignment="1">
      <alignment horizontal="center" vertical="center" wrapText="1"/>
    </xf>
    <xf numFmtId="0" fontId="121" fillId="0" borderId="127" xfId="0" applyFont="1" applyFill="1" applyBorder="1" applyAlignment="1">
      <alignment horizontal="center" vertical="center" wrapText="1"/>
    </xf>
    <xf numFmtId="0" fontId="121" fillId="0" borderId="55" xfId="0" applyFont="1" applyFill="1" applyBorder="1" applyAlignment="1">
      <alignment horizontal="center" vertical="center" wrapText="1"/>
    </xf>
    <xf numFmtId="0" fontId="121" fillId="0" borderId="130" xfId="0" applyFont="1" applyFill="1" applyBorder="1" applyAlignment="1">
      <alignment horizontal="center" vertical="center" wrapText="1"/>
    </xf>
    <xf numFmtId="0" fontId="121" fillId="0" borderId="11" xfId="0" applyFont="1" applyFill="1" applyBorder="1" applyAlignment="1">
      <alignment horizontal="center" vertical="center" wrapText="1"/>
    </xf>
    <xf numFmtId="0" fontId="118" fillId="0" borderId="99" xfId="0" applyFont="1" applyBorder="1" applyAlignment="1">
      <alignment horizontal="center" vertical="center" wrapText="1"/>
    </xf>
    <xf numFmtId="0" fontId="118" fillId="0" borderId="7" xfId="0" applyFont="1" applyBorder="1" applyAlignment="1">
      <alignment horizontal="center" vertical="center" wrapText="1"/>
    </xf>
    <xf numFmtId="0" fontId="118" fillId="0" borderId="104" xfId="0" applyFont="1" applyBorder="1" applyAlignment="1">
      <alignment horizontal="center" vertical="center" wrapText="1"/>
    </xf>
    <xf numFmtId="0" fontId="125" fillId="0" borderId="104" xfId="0" applyFont="1" applyFill="1" applyBorder="1" applyAlignment="1">
      <alignment horizontal="center" vertical="center"/>
    </xf>
    <xf numFmtId="0" fontId="125" fillId="0" borderId="100" xfId="0" applyFont="1" applyFill="1" applyBorder="1" applyAlignment="1">
      <alignment horizontal="center" vertical="center"/>
    </xf>
    <xf numFmtId="0" fontId="125" fillId="0" borderId="127" xfId="0" applyFont="1" applyFill="1" applyBorder="1" applyAlignment="1">
      <alignment horizontal="center" vertical="center"/>
    </xf>
    <xf numFmtId="0" fontId="125" fillId="0" borderId="55" xfId="0" applyFont="1" applyFill="1" applyBorder="1" applyAlignment="1">
      <alignment horizontal="center" vertical="center"/>
    </xf>
    <xf numFmtId="0" fontId="125" fillId="0" borderId="11" xfId="0" applyFont="1" applyFill="1" applyBorder="1" applyAlignment="1">
      <alignment horizontal="center" vertical="center"/>
    </xf>
    <xf numFmtId="0" fontId="121" fillId="0" borderId="104" xfId="0" applyFont="1" applyFill="1" applyBorder="1" applyAlignment="1">
      <alignment horizontal="center" vertical="center" wrapText="1"/>
    </xf>
    <xf numFmtId="0" fontId="121" fillId="0" borderId="133" xfId="0" applyFont="1" applyFill="1" applyBorder="1" applyAlignment="1">
      <alignment horizontal="center" vertical="center" wrapText="1"/>
    </xf>
    <xf numFmtId="0" fontId="121" fillId="0" borderId="134" xfId="0" applyFont="1" applyFill="1" applyBorder="1" applyAlignment="1">
      <alignment horizontal="center" vertical="center" wrapText="1"/>
    </xf>
    <xf numFmtId="0" fontId="118" fillId="0" borderId="105" xfId="0" applyFont="1" applyFill="1" applyBorder="1" applyAlignment="1">
      <alignment horizontal="center" vertical="center" wrapText="1"/>
    </xf>
    <xf numFmtId="0" fontId="118" fillId="0" borderId="102" xfId="0" applyFont="1" applyFill="1" applyBorder="1" applyAlignment="1">
      <alignment horizontal="center" vertical="center" wrapText="1"/>
    </xf>
    <xf numFmtId="0" fontId="118" fillId="0" borderId="103" xfId="0" applyFont="1" applyFill="1" applyBorder="1" applyAlignment="1">
      <alignment horizontal="center" vertical="center" wrapText="1"/>
    </xf>
    <xf numFmtId="0" fontId="121" fillId="0" borderId="135" xfId="0" applyFont="1" applyFill="1" applyBorder="1" applyAlignment="1">
      <alignment horizontal="center" vertical="center" wrapText="1"/>
    </xf>
    <xf numFmtId="0" fontId="121" fillId="0" borderId="7" xfId="0" applyFont="1" applyFill="1" applyBorder="1" applyAlignment="1">
      <alignment horizontal="center" vertical="center" wrapText="1"/>
    </xf>
    <xf numFmtId="0" fontId="118" fillId="0" borderId="135"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18" fillId="0" borderId="133"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18" fillId="0" borderId="134" xfId="0" applyFont="1" applyFill="1" applyBorder="1" applyAlignment="1">
      <alignment horizontal="center" vertical="center" wrapText="1"/>
    </xf>
    <xf numFmtId="0" fontId="118" fillId="0" borderId="11" xfId="0" applyFont="1" applyBorder="1" applyAlignment="1">
      <alignment horizontal="center" vertical="center" wrapText="1"/>
    </xf>
    <xf numFmtId="0" fontId="120" fillId="0" borderId="100" xfId="0" applyNumberFormat="1" applyFont="1" applyFill="1" applyBorder="1" applyAlignment="1">
      <alignment horizontal="left" vertical="top" wrapText="1"/>
    </xf>
    <xf numFmtId="0" fontId="120" fillId="0" borderId="127" xfId="0" applyNumberFormat="1" applyFont="1" applyFill="1" applyBorder="1" applyAlignment="1">
      <alignment horizontal="left" vertical="top" wrapText="1"/>
    </xf>
    <xf numFmtId="0" fontId="120" fillId="0" borderId="133" xfId="0" applyNumberFormat="1" applyFont="1" applyFill="1" applyBorder="1" applyAlignment="1">
      <alignment horizontal="left" vertical="top" wrapText="1"/>
    </xf>
    <xf numFmtId="0" fontId="120" fillId="0" borderId="134" xfId="0" applyNumberFormat="1" applyFont="1" applyFill="1" applyBorder="1" applyAlignment="1">
      <alignment horizontal="left" vertical="top" wrapText="1"/>
    </xf>
    <xf numFmtId="0" fontId="120" fillId="0" borderId="55" xfId="0" applyNumberFormat="1" applyFont="1" applyFill="1" applyBorder="1" applyAlignment="1">
      <alignment horizontal="left" vertical="top" wrapText="1"/>
    </xf>
    <xf numFmtId="0" fontId="120" fillId="0" borderId="11" xfId="0" applyNumberFormat="1" applyFont="1" applyFill="1" applyBorder="1" applyAlignment="1">
      <alignment horizontal="left" vertical="top" wrapText="1"/>
    </xf>
    <xf numFmtId="0" fontId="118" fillId="0" borderId="100" xfId="0" applyFont="1" applyFill="1" applyBorder="1" applyAlignment="1">
      <alignment horizontal="center" vertical="center"/>
    </xf>
    <xf numFmtId="0" fontId="118" fillId="0" borderId="117" xfId="0" applyFont="1" applyFill="1" applyBorder="1" applyAlignment="1">
      <alignment horizontal="center" vertical="center"/>
    </xf>
    <xf numFmtId="0" fontId="118" fillId="0" borderId="127" xfId="0" applyFont="1" applyFill="1" applyBorder="1" applyAlignment="1">
      <alignment horizontal="center" vertical="center"/>
    </xf>
    <xf numFmtId="0" fontId="118" fillId="0" borderId="100" xfId="0" applyFont="1" applyFill="1" applyBorder="1" applyAlignment="1">
      <alignment horizontal="center" vertical="center" wrapText="1"/>
    </xf>
    <xf numFmtId="0" fontId="118" fillId="0" borderId="117" xfId="0" applyFont="1" applyFill="1" applyBorder="1" applyAlignment="1">
      <alignment horizontal="center" vertical="center" wrapText="1"/>
    </xf>
    <xf numFmtId="0" fontId="118" fillId="0" borderId="127" xfId="0" applyFont="1" applyFill="1" applyBorder="1" applyAlignment="1">
      <alignment horizontal="center" vertical="center" wrapText="1"/>
    </xf>
    <xf numFmtId="0" fontId="118" fillId="0" borderId="100" xfId="0" applyFont="1" applyBorder="1" applyAlignment="1">
      <alignment horizontal="center" vertical="top" wrapText="1"/>
    </xf>
    <xf numFmtId="0" fontId="118" fillId="0" borderId="117" xfId="0" applyFont="1" applyBorder="1" applyAlignment="1">
      <alignment horizontal="center" vertical="top" wrapText="1"/>
    </xf>
    <xf numFmtId="0" fontId="118" fillId="0" borderId="127" xfId="0" applyFont="1" applyBorder="1" applyAlignment="1">
      <alignment horizontal="center" vertical="top" wrapText="1"/>
    </xf>
    <xf numFmtId="0" fontId="118" fillId="0" borderId="100" xfId="0" applyFont="1" applyFill="1" applyBorder="1" applyAlignment="1">
      <alignment horizontal="center" vertical="top" wrapText="1"/>
    </xf>
    <xf numFmtId="0" fontId="118" fillId="0" borderId="102" xfId="0" applyFont="1" applyFill="1" applyBorder="1" applyAlignment="1">
      <alignment horizontal="center" vertical="top" wrapText="1"/>
    </xf>
    <xf numFmtId="0" fontId="118" fillId="0" borderId="103" xfId="0" applyFont="1" applyFill="1" applyBorder="1" applyAlignment="1">
      <alignment horizontal="center" vertical="top" wrapText="1"/>
    </xf>
    <xf numFmtId="0" fontId="118" fillId="0" borderId="99" xfId="0" applyFont="1" applyBorder="1" applyAlignment="1">
      <alignment horizontal="center" vertical="top" wrapText="1"/>
    </xf>
    <xf numFmtId="0" fontId="118" fillId="0" borderId="7" xfId="0" applyFont="1" applyBorder="1" applyAlignment="1">
      <alignment horizontal="center" vertical="top" wrapText="1"/>
    </xf>
    <xf numFmtId="0" fontId="120" fillId="0" borderId="136" xfId="0" applyNumberFormat="1" applyFont="1" applyFill="1" applyBorder="1" applyAlignment="1">
      <alignment horizontal="left" vertical="top" wrapText="1"/>
    </xf>
    <xf numFmtId="0" fontId="120" fillId="0" borderId="137" xfId="0" applyNumberFormat="1" applyFont="1" applyFill="1" applyBorder="1" applyAlignment="1">
      <alignment horizontal="left" vertical="top" wrapText="1"/>
    </xf>
    <xf numFmtId="0" fontId="131" fillId="0" borderId="104" xfId="0" applyFont="1" applyBorder="1" applyAlignment="1">
      <alignment horizontal="center" vertical="center"/>
    </xf>
    <xf numFmtId="0" fontId="126" fillId="0" borderId="104" xfId="0" applyFont="1" applyBorder="1" applyAlignment="1">
      <alignment horizontal="center" vertical="center" wrapText="1"/>
    </xf>
    <xf numFmtId="0" fontId="126" fillId="0" borderId="99" xfId="0" applyFont="1" applyBorder="1" applyAlignment="1">
      <alignment horizontal="center" vertical="center" wrapText="1"/>
    </xf>
    <xf numFmtId="0" fontId="107" fillId="0" borderId="105" xfId="0" applyFont="1" applyFill="1" applyBorder="1" applyAlignment="1">
      <alignment horizontal="left" vertical="center" wrapText="1"/>
    </xf>
    <xf numFmtId="0" fontId="107" fillId="0" borderId="103" xfId="0" applyFont="1" applyFill="1" applyBorder="1" applyAlignment="1">
      <alignment horizontal="left" vertical="center" wrapText="1"/>
    </xf>
    <xf numFmtId="0" fontId="107" fillId="0" borderId="105" xfId="0" applyFont="1" applyFill="1" applyBorder="1" applyAlignment="1">
      <alignment horizontal="left"/>
    </xf>
    <xf numFmtId="0" fontId="107" fillId="0" borderId="103" xfId="0" applyFont="1" applyFill="1" applyBorder="1" applyAlignment="1">
      <alignment horizontal="left"/>
    </xf>
    <xf numFmtId="0" fontId="107" fillId="3" borderId="105" xfId="0" applyFont="1" applyFill="1" applyBorder="1" applyAlignment="1">
      <alignment vertical="center" wrapText="1"/>
    </xf>
    <xf numFmtId="0" fontId="107" fillId="3" borderId="103" xfId="0" applyFont="1" applyFill="1" applyBorder="1" applyAlignment="1">
      <alignment vertical="center" wrapText="1"/>
    </xf>
    <xf numFmtId="0" fontId="106" fillId="0" borderId="75" xfId="0" applyFont="1" applyFill="1" applyBorder="1" applyAlignment="1">
      <alignment horizontal="center" vertical="center"/>
    </xf>
    <xf numFmtId="0" fontId="106" fillId="0" borderId="76" xfId="0" applyFont="1" applyFill="1" applyBorder="1" applyAlignment="1">
      <alignment horizontal="center" vertical="center"/>
    </xf>
    <xf numFmtId="0" fontId="106" fillId="0" borderId="77" xfId="0" applyFont="1" applyFill="1" applyBorder="1" applyAlignment="1">
      <alignment horizontal="center" vertical="center"/>
    </xf>
    <xf numFmtId="0" fontId="107" fillId="0" borderId="104" xfId="0" applyFont="1" applyFill="1" applyBorder="1" applyAlignment="1">
      <alignment horizontal="left" vertical="center" wrapText="1"/>
    </xf>
    <xf numFmtId="0" fontId="106" fillId="76" borderId="78" xfId="0" applyFont="1" applyFill="1" applyBorder="1" applyAlignment="1">
      <alignment horizontal="center" vertical="center" wrapText="1"/>
    </xf>
    <xf numFmtId="0" fontId="106" fillId="76" borderId="79" xfId="0" applyFont="1" applyFill="1" applyBorder="1" applyAlignment="1">
      <alignment horizontal="center" vertical="center" wrapText="1"/>
    </xf>
    <xf numFmtId="0" fontId="106" fillId="76" borderId="80" xfId="0" applyFont="1" applyFill="1" applyBorder="1" applyAlignment="1">
      <alignment horizontal="center" vertical="center" wrapText="1"/>
    </xf>
    <xf numFmtId="0" fontId="107" fillId="0" borderId="55" xfId="0" applyFont="1" applyFill="1" applyBorder="1" applyAlignment="1">
      <alignment horizontal="left" vertical="center" wrapText="1"/>
    </xf>
    <xf numFmtId="0" fontId="107" fillId="0" borderId="11" xfId="0" applyFont="1" applyFill="1" applyBorder="1" applyAlignment="1">
      <alignment horizontal="left" vertical="center" wrapText="1"/>
    </xf>
    <xf numFmtId="0" fontId="107" fillId="0" borderId="105" xfId="0" applyFont="1" applyFill="1" applyBorder="1" applyAlignment="1">
      <alignment vertical="center" wrapText="1"/>
    </xf>
    <xf numFmtId="0" fontId="107" fillId="0" borderId="103" xfId="0" applyFont="1" applyFill="1" applyBorder="1" applyAlignment="1">
      <alignment vertical="center" wrapText="1"/>
    </xf>
    <xf numFmtId="0" fontId="107" fillId="3" borderId="82" xfId="0" applyFont="1" applyFill="1" applyBorder="1" applyAlignment="1">
      <alignment horizontal="left" vertical="center" wrapText="1"/>
    </xf>
    <xf numFmtId="0" fontId="107" fillId="3" borderId="83" xfId="0" applyFont="1" applyFill="1" applyBorder="1" applyAlignment="1">
      <alignment horizontal="left" vertical="center" wrapText="1"/>
    </xf>
    <xf numFmtId="0" fontId="107" fillId="0" borderId="85" xfId="0" applyFont="1" applyFill="1" applyBorder="1" applyAlignment="1">
      <alignment horizontal="left" vertical="center" wrapText="1"/>
    </xf>
    <xf numFmtId="0" fontId="107" fillId="0" borderId="86" xfId="0" applyFont="1" applyFill="1" applyBorder="1" applyAlignment="1">
      <alignment horizontal="left" vertical="center" wrapText="1"/>
    </xf>
    <xf numFmtId="0" fontId="107" fillId="0" borderId="55" xfId="0" applyFont="1" applyFill="1" applyBorder="1" applyAlignment="1">
      <alignment vertical="center" wrapText="1"/>
    </xf>
    <xf numFmtId="0" fontId="107" fillId="0" borderId="11" xfId="0" applyFont="1" applyFill="1" applyBorder="1" applyAlignment="1">
      <alignment vertical="center" wrapText="1"/>
    </xf>
    <xf numFmtId="0" fontId="107" fillId="0" borderId="82" xfId="0" applyFont="1" applyFill="1" applyBorder="1" applyAlignment="1">
      <alignment horizontal="left" vertical="center" wrapText="1"/>
    </xf>
    <xf numFmtId="0" fontId="107" fillId="0" borderId="83" xfId="0" applyFont="1" applyFill="1" applyBorder="1" applyAlignment="1">
      <alignment horizontal="left" vertical="center" wrapText="1"/>
    </xf>
    <xf numFmtId="0" fontId="107" fillId="0" borderId="82" xfId="0" applyFont="1" applyFill="1" applyBorder="1" applyAlignment="1">
      <alignment vertical="center" wrapText="1"/>
    </xf>
    <xf numFmtId="0" fontId="107" fillId="0" borderId="83" xfId="0" applyFont="1" applyFill="1" applyBorder="1" applyAlignment="1">
      <alignment vertical="center" wrapText="1"/>
    </xf>
    <xf numFmtId="0" fontId="107" fillId="3" borderId="105" xfId="0" applyFont="1" applyFill="1" applyBorder="1" applyAlignment="1">
      <alignment horizontal="left" vertical="center" wrapText="1"/>
    </xf>
    <xf numFmtId="0" fontId="107" fillId="3" borderId="103" xfId="0" applyFont="1" applyFill="1" applyBorder="1" applyAlignment="1">
      <alignment horizontal="left" vertical="center" wrapText="1"/>
    </xf>
    <xf numFmtId="0" fontId="106" fillId="76" borderId="87" xfId="0" applyFont="1" applyFill="1" applyBorder="1" applyAlignment="1">
      <alignment horizontal="center" vertical="center" wrapText="1"/>
    </xf>
    <xf numFmtId="0" fontId="106" fillId="76" borderId="0" xfId="0" applyFont="1" applyFill="1" applyBorder="1" applyAlignment="1">
      <alignment horizontal="center" vertical="center" wrapText="1"/>
    </xf>
    <xf numFmtId="0" fontId="106" fillId="76" borderId="88" xfId="0" applyFont="1" applyFill="1" applyBorder="1" applyAlignment="1">
      <alignment horizontal="center" vertical="center" wrapText="1"/>
    </xf>
    <xf numFmtId="0" fontId="107" fillId="78" borderId="105" xfId="0" applyFont="1" applyFill="1" applyBorder="1" applyAlignment="1">
      <alignment vertical="center" wrapText="1"/>
    </xf>
    <xf numFmtId="0" fontId="107" fillId="78" borderId="103" xfId="0" applyFont="1" applyFill="1" applyBorder="1" applyAlignment="1">
      <alignment vertical="center" wrapText="1"/>
    </xf>
    <xf numFmtId="0" fontId="106" fillId="76" borderId="92" xfId="0" applyFont="1" applyFill="1" applyBorder="1" applyAlignment="1">
      <alignment horizontal="center" vertical="center"/>
    </xf>
    <xf numFmtId="0" fontId="106" fillId="76" borderId="93" xfId="0" applyFont="1" applyFill="1" applyBorder="1" applyAlignment="1">
      <alignment horizontal="center" vertical="center"/>
    </xf>
    <xf numFmtId="0" fontId="106" fillId="76" borderId="94" xfId="0" applyFont="1" applyFill="1" applyBorder="1" applyAlignment="1">
      <alignment horizontal="center" vertical="center"/>
    </xf>
    <xf numFmtId="0" fontId="106" fillId="76" borderId="104" xfId="0" applyFont="1" applyFill="1" applyBorder="1" applyAlignment="1">
      <alignment horizontal="center" vertical="center" wrapText="1"/>
    </xf>
    <xf numFmtId="0" fontId="106" fillId="0" borderId="104" xfId="0" applyFont="1" applyFill="1" applyBorder="1" applyAlignment="1">
      <alignment horizontal="center" vertical="center"/>
    </xf>
    <xf numFmtId="0" fontId="107" fillId="0" borderId="105" xfId="13" applyFont="1" applyFill="1" applyBorder="1" applyAlignment="1" applyProtection="1">
      <alignment horizontal="left" vertical="top" wrapText="1"/>
      <protection locked="0"/>
    </xf>
    <xf numFmtId="0" fontId="107" fillId="0" borderId="103" xfId="13" applyFont="1" applyFill="1" applyBorder="1" applyAlignment="1" applyProtection="1">
      <alignment horizontal="left" vertical="top" wrapText="1"/>
      <protection locked="0"/>
    </xf>
    <xf numFmtId="0" fontId="107" fillId="3" borderId="105" xfId="13" applyFont="1" applyFill="1" applyBorder="1" applyAlignment="1" applyProtection="1">
      <alignment horizontal="left" vertical="top" wrapText="1"/>
      <protection locked="0"/>
    </xf>
    <xf numFmtId="0" fontId="107" fillId="3" borderId="103" xfId="13" applyFont="1" applyFill="1" applyBorder="1" applyAlignment="1" applyProtection="1">
      <alignment horizontal="left" vertical="top" wrapText="1"/>
      <protection locked="0"/>
    </xf>
    <xf numFmtId="0" fontId="106" fillId="0" borderId="90" xfId="0" applyFont="1" applyFill="1" applyBorder="1" applyAlignment="1">
      <alignment horizontal="center" vertical="center"/>
    </xf>
    <xf numFmtId="0" fontId="107" fillId="0" borderId="105" xfId="0" applyNumberFormat="1" applyFont="1" applyFill="1" applyBorder="1" applyAlignment="1">
      <alignment horizontal="left" vertical="center" wrapText="1"/>
    </xf>
    <xf numFmtId="0" fontId="107" fillId="0" borderId="103" xfId="0" applyNumberFormat="1" applyFont="1" applyFill="1" applyBorder="1" applyAlignment="1">
      <alignment horizontal="left" vertical="center" wrapText="1"/>
    </xf>
    <xf numFmtId="0" fontId="106" fillId="76" borderId="105" xfId="0" applyFont="1" applyFill="1" applyBorder="1" applyAlignment="1">
      <alignment horizontal="center" vertical="center" wrapText="1"/>
    </xf>
    <xf numFmtId="0" fontId="106" fillId="76" borderId="103" xfId="0" applyFont="1" applyFill="1" applyBorder="1" applyAlignment="1">
      <alignment horizontal="center" vertical="center" wrapText="1"/>
    </xf>
    <xf numFmtId="0" fontId="107" fillId="0" borderId="105" xfId="0" applyNumberFormat="1" applyFont="1" applyFill="1" applyBorder="1" applyAlignment="1">
      <alignment horizontal="left" vertical="top" wrapText="1"/>
    </xf>
    <xf numFmtId="0" fontId="107" fillId="0" borderId="103" xfId="0" applyNumberFormat="1" applyFont="1" applyFill="1" applyBorder="1" applyAlignment="1">
      <alignment horizontal="left" vertical="top" wrapText="1"/>
    </xf>
    <xf numFmtId="0" fontId="107" fillId="0" borderId="99" xfId="12672" applyFont="1" applyFill="1" applyBorder="1" applyAlignment="1">
      <alignment horizontal="left" vertical="center" wrapText="1"/>
    </xf>
    <xf numFmtId="0" fontId="107" fillId="0" borderId="135" xfId="12672" applyFont="1" applyFill="1" applyBorder="1" applyAlignment="1">
      <alignment horizontal="left" vertical="center" wrapText="1"/>
    </xf>
    <xf numFmtId="0" fontId="107" fillId="0" borderId="7" xfId="12672" applyFont="1" applyFill="1" applyBorder="1" applyAlignment="1">
      <alignment horizontal="left" vertical="center" wrapText="1"/>
    </xf>
    <xf numFmtId="49" fontId="107" fillId="0" borderId="99" xfId="0" applyNumberFormat="1" applyFont="1" applyFill="1" applyBorder="1" applyAlignment="1">
      <alignment horizontal="center" vertical="center"/>
    </xf>
    <xf numFmtId="49" fontId="107" fillId="0" borderId="135" xfId="0" applyNumberFormat="1" applyFont="1" applyFill="1" applyBorder="1" applyAlignment="1">
      <alignment horizontal="center" vertical="center"/>
    </xf>
    <xf numFmtId="49" fontId="107" fillId="0" borderId="7" xfId="0" applyNumberFormat="1" applyFont="1" applyFill="1" applyBorder="1" applyAlignment="1">
      <alignment horizontal="center" vertical="center"/>
    </xf>
    <xf numFmtId="0" fontId="107" fillId="0" borderId="104" xfId="0" applyFont="1" applyFill="1" applyBorder="1" applyAlignment="1">
      <alignment horizontal="left" vertical="top" wrapText="1"/>
    </xf>
    <xf numFmtId="0" fontId="107" fillId="0" borderId="104" xfId="0" applyNumberFormat="1" applyFont="1" applyFill="1" applyBorder="1" applyAlignment="1">
      <alignment horizontal="left" vertical="top" wrapText="1"/>
    </xf>
    <xf numFmtId="0" fontId="107" fillId="0" borderId="105" xfId="0" applyFont="1" applyFill="1" applyBorder="1" applyAlignment="1">
      <alignment horizontal="left" vertical="top" wrapText="1"/>
    </xf>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heetMetadata" Target="metadata.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workbookViewId="0">
      <pane xSplit="1" ySplit="7" topLeftCell="B8" activePane="bottomRight" state="frozen"/>
      <selection pane="topRight" activeCell="B1" sqref="B1"/>
      <selection pane="bottomLeft" activeCell="A8" sqref="A8"/>
      <selection pane="bottomRight" activeCell="C2" sqref="C2:C5"/>
    </sheetView>
  </sheetViews>
  <sheetFormatPr defaultRowHeight="14.5"/>
  <cols>
    <col min="1" max="1" width="10.26953125" style="2" customWidth="1"/>
    <col min="2" max="2" width="153" bestFit="1" customWidth="1"/>
    <col min="3" max="3" width="39.453125" customWidth="1"/>
    <col min="7" max="7" width="25" customWidth="1"/>
  </cols>
  <sheetData>
    <row r="1" spans="1:3">
      <c r="A1" s="10"/>
      <c r="B1" s="188" t="s">
        <v>253</v>
      </c>
      <c r="C1" s="94"/>
    </row>
    <row r="2" spans="1:3" s="185" customFormat="1">
      <c r="A2" s="235">
        <v>1</v>
      </c>
      <c r="B2" s="186" t="s">
        <v>254</v>
      </c>
      <c r="C2" s="183" t="s">
        <v>1010</v>
      </c>
    </row>
    <row r="3" spans="1:3" s="185" customFormat="1">
      <c r="A3" s="235">
        <v>2</v>
      </c>
      <c r="B3" s="187" t="s">
        <v>255</v>
      </c>
      <c r="C3" s="183" t="s">
        <v>1011</v>
      </c>
    </row>
    <row r="4" spans="1:3" s="185" customFormat="1">
      <c r="A4" s="235">
        <v>3</v>
      </c>
      <c r="B4" s="187" t="s">
        <v>256</v>
      </c>
      <c r="C4" s="183" t="s">
        <v>1012</v>
      </c>
    </row>
    <row r="5" spans="1:3" s="185" customFormat="1">
      <c r="A5" s="236">
        <v>4</v>
      </c>
      <c r="B5" s="190" t="s">
        <v>257</v>
      </c>
      <c r="C5" s="183" t="s">
        <v>1013</v>
      </c>
    </row>
    <row r="6" spans="1:3" s="189" customFormat="1" ht="65.25" customHeight="1">
      <c r="A6" s="702" t="s">
        <v>488</v>
      </c>
      <c r="B6" s="703"/>
      <c r="C6" s="703"/>
    </row>
    <row r="7" spans="1:3">
      <c r="A7" s="369" t="s">
        <v>403</v>
      </c>
      <c r="B7" s="370" t="s">
        <v>258</v>
      </c>
    </row>
    <row r="8" spans="1:3">
      <c r="A8" s="371">
        <v>1</v>
      </c>
      <c r="B8" s="367" t="s">
        <v>223</v>
      </c>
    </row>
    <row r="9" spans="1:3">
      <c r="A9" s="371">
        <v>2</v>
      </c>
      <c r="B9" s="367" t="s">
        <v>259</v>
      </c>
    </row>
    <row r="10" spans="1:3">
      <c r="A10" s="371">
        <v>3</v>
      </c>
      <c r="B10" s="367" t="s">
        <v>260</v>
      </c>
    </row>
    <row r="11" spans="1:3">
      <c r="A11" s="371">
        <v>4</v>
      </c>
      <c r="B11" s="367" t="s">
        <v>261</v>
      </c>
      <c r="C11" s="184"/>
    </row>
    <row r="12" spans="1:3">
      <c r="A12" s="371">
        <v>5</v>
      </c>
      <c r="B12" s="367" t="s">
        <v>187</v>
      </c>
    </row>
    <row r="13" spans="1:3">
      <c r="A13" s="371">
        <v>6</v>
      </c>
      <c r="B13" s="372" t="s">
        <v>149</v>
      </c>
    </row>
    <row r="14" spans="1:3">
      <c r="A14" s="371">
        <v>7</v>
      </c>
      <c r="B14" s="367" t="s">
        <v>262</v>
      </c>
    </row>
    <row r="15" spans="1:3">
      <c r="A15" s="371">
        <v>8</v>
      </c>
      <c r="B15" s="367" t="s">
        <v>265</v>
      </c>
    </row>
    <row r="16" spans="1:3">
      <c r="A16" s="371">
        <v>9</v>
      </c>
      <c r="B16" s="367" t="s">
        <v>88</v>
      </c>
    </row>
    <row r="17" spans="1:2">
      <c r="A17" s="373" t="s">
        <v>545</v>
      </c>
      <c r="B17" s="367" t="s">
        <v>525</v>
      </c>
    </row>
    <row r="18" spans="1:2">
      <c r="A18" s="371">
        <v>10</v>
      </c>
      <c r="B18" s="367" t="s">
        <v>268</v>
      </c>
    </row>
    <row r="19" spans="1:2">
      <c r="A19" s="371">
        <v>11</v>
      </c>
      <c r="B19" s="372" t="s">
        <v>249</v>
      </c>
    </row>
    <row r="20" spans="1:2">
      <c r="A20" s="371">
        <v>12</v>
      </c>
      <c r="B20" s="372" t="s">
        <v>246</v>
      </c>
    </row>
    <row r="21" spans="1:2">
      <c r="A21" s="371">
        <v>13</v>
      </c>
      <c r="B21" s="374" t="s">
        <v>459</v>
      </c>
    </row>
    <row r="22" spans="1:2">
      <c r="A22" s="371">
        <v>14</v>
      </c>
      <c r="B22" s="375" t="s">
        <v>518</v>
      </c>
    </row>
    <row r="23" spans="1:2">
      <c r="A23" s="376">
        <v>15</v>
      </c>
      <c r="B23" s="372" t="s">
        <v>77</v>
      </c>
    </row>
    <row r="24" spans="1:2">
      <c r="A24" s="376">
        <v>15.1</v>
      </c>
      <c r="B24" s="367" t="s">
        <v>554</v>
      </c>
    </row>
    <row r="25" spans="1:2">
      <c r="A25" s="376">
        <v>16</v>
      </c>
      <c r="B25" s="367" t="s">
        <v>622</v>
      </c>
    </row>
    <row r="26" spans="1:2">
      <c r="A26" s="376">
        <v>17</v>
      </c>
      <c r="B26" s="367" t="s">
        <v>934</v>
      </c>
    </row>
    <row r="27" spans="1:2">
      <c r="A27" s="376">
        <v>18</v>
      </c>
      <c r="B27" s="367" t="s">
        <v>952</v>
      </c>
    </row>
    <row r="28" spans="1:2">
      <c r="A28" s="376">
        <v>19</v>
      </c>
      <c r="B28" s="367" t="s">
        <v>953</v>
      </c>
    </row>
    <row r="29" spans="1:2">
      <c r="A29" s="376">
        <v>20</v>
      </c>
      <c r="B29" s="375" t="s">
        <v>721</v>
      </c>
    </row>
    <row r="30" spans="1:2">
      <c r="A30" s="376">
        <v>21</v>
      </c>
      <c r="B30" s="367" t="s">
        <v>739</v>
      </c>
    </row>
    <row r="31" spans="1:2">
      <c r="A31" s="376">
        <v>22</v>
      </c>
      <c r="B31" s="581" t="s">
        <v>756</v>
      </c>
    </row>
    <row r="32" spans="1:2" ht="26">
      <c r="A32" s="376">
        <v>23</v>
      </c>
      <c r="B32" s="581" t="s">
        <v>935</v>
      </c>
    </row>
    <row r="33" spans="1:2">
      <c r="A33" s="376">
        <v>24</v>
      </c>
      <c r="B33" s="367" t="s">
        <v>936</v>
      </c>
    </row>
    <row r="34" spans="1:2">
      <c r="A34" s="376">
        <v>25</v>
      </c>
      <c r="B34" s="367" t="s">
        <v>937</v>
      </c>
    </row>
    <row r="35" spans="1:2">
      <c r="A35" s="371">
        <v>26</v>
      </c>
      <c r="B35" s="375" t="s">
        <v>1006</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38" activePane="bottomRight" state="frozen"/>
      <selection pane="topRight" activeCell="B1" sqref="B1"/>
      <selection pane="bottomLeft" activeCell="A5" sqref="A5"/>
      <selection pane="bottomRight" activeCell="C6" sqref="C6:C52"/>
    </sheetView>
  </sheetViews>
  <sheetFormatPr defaultRowHeight="14.5"/>
  <cols>
    <col min="1" max="1" width="9.54296875" style="5" bestFit="1" customWidth="1"/>
    <col min="2" max="2" width="132.453125" style="2" customWidth="1"/>
    <col min="3" max="3" width="18.453125" style="2" customWidth="1"/>
  </cols>
  <sheetData>
    <row r="1" spans="1:6">
      <c r="A1" s="18" t="s">
        <v>188</v>
      </c>
      <c r="B1" s="17" t="str">
        <f>Info!C2</f>
        <v>სს "ხალიკ ბანკი საქართველო"</v>
      </c>
      <c r="D1" s="2"/>
      <c r="E1" s="2"/>
      <c r="F1" s="2"/>
    </row>
    <row r="2" spans="1:6" s="22" customFormat="1" ht="15.75" customHeight="1">
      <c r="A2" s="22" t="s">
        <v>189</v>
      </c>
      <c r="B2" s="442">
        <f>'1. key ratios'!B2</f>
        <v>44742</v>
      </c>
    </row>
    <row r="3" spans="1:6" s="22" customFormat="1" ht="15.75" customHeight="1"/>
    <row r="4" spans="1:6" ht="15" thickBot="1">
      <c r="A4" s="5" t="s">
        <v>412</v>
      </c>
      <c r="B4" s="61" t="s">
        <v>88</v>
      </c>
    </row>
    <row r="5" spans="1:6">
      <c r="A5" s="135" t="s">
        <v>26</v>
      </c>
      <c r="B5" s="136"/>
      <c r="C5" s="137" t="s">
        <v>27</v>
      </c>
    </row>
    <row r="6" spans="1:6">
      <c r="A6" s="138">
        <v>1</v>
      </c>
      <c r="B6" s="83" t="s">
        <v>28</v>
      </c>
      <c r="C6" s="266">
        <f>SUM(C7:C11)</f>
        <v>121042170</v>
      </c>
    </row>
    <row r="7" spans="1:6">
      <c r="A7" s="138">
        <v>2</v>
      </c>
      <c r="B7" s="80" t="s">
        <v>29</v>
      </c>
      <c r="C7" s="267">
        <v>76000000</v>
      </c>
    </row>
    <row r="8" spans="1:6">
      <c r="A8" s="138">
        <v>3</v>
      </c>
      <c r="B8" s="74" t="s">
        <v>30</v>
      </c>
      <c r="C8" s="267">
        <v>0</v>
      </c>
    </row>
    <row r="9" spans="1:6">
      <c r="A9" s="138">
        <v>4</v>
      </c>
      <c r="B9" s="74" t="s">
        <v>31</v>
      </c>
      <c r="C9" s="267">
        <v>1946974</v>
      </c>
    </row>
    <row r="10" spans="1:6">
      <c r="A10" s="138">
        <v>5</v>
      </c>
      <c r="B10" s="74" t="s">
        <v>32</v>
      </c>
      <c r="C10" s="267">
        <v>0</v>
      </c>
    </row>
    <row r="11" spans="1:6">
      <c r="A11" s="138">
        <v>6</v>
      </c>
      <c r="B11" s="81" t="s">
        <v>33</v>
      </c>
      <c r="C11" s="267">
        <v>43095196</v>
      </c>
    </row>
    <row r="12" spans="1:6" s="4" customFormat="1">
      <c r="A12" s="138">
        <v>7</v>
      </c>
      <c r="B12" s="83" t="s">
        <v>34</v>
      </c>
      <c r="C12" s="268">
        <f>SUM(C13:C27)</f>
        <v>6584569</v>
      </c>
    </row>
    <row r="13" spans="1:6" s="4" customFormat="1">
      <c r="A13" s="138">
        <v>8</v>
      </c>
      <c r="B13" s="82" t="s">
        <v>35</v>
      </c>
      <c r="C13" s="267">
        <v>1946974</v>
      </c>
    </row>
    <row r="14" spans="1:6" s="4" customFormat="1" ht="26">
      <c r="A14" s="138">
        <v>9</v>
      </c>
      <c r="B14" s="75" t="s">
        <v>36</v>
      </c>
      <c r="C14" s="267">
        <v>0</v>
      </c>
    </row>
    <row r="15" spans="1:6" s="4" customFormat="1">
      <c r="A15" s="138">
        <v>10</v>
      </c>
      <c r="B15" s="76" t="s">
        <v>37</v>
      </c>
      <c r="C15" s="267">
        <v>4637595</v>
      </c>
    </row>
    <row r="16" spans="1:6" s="4" customFormat="1">
      <c r="A16" s="138">
        <v>11</v>
      </c>
      <c r="B16" s="77" t="s">
        <v>38</v>
      </c>
      <c r="C16" s="267">
        <v>0</v>
      </c>
    </row>
    <row r="17" spans="1:3" s="4" customFormat="1">
      <c r="A17" s="138">
        <v>12</v>
      </c>
      <c r="B17" s="76" t="s">
        <v>39</v>
      </c>
      <c r="C17" s="267">
        <v>0</v>
      </c>
    </row>
    <row r="18" spans="1:3" s="4" customFormat="1">
      <c r="A18" s="138">
        <v>13</v>
      </c>
      <c r="B18" s="76" t="s">
        <v>40</v>
      </c>
      <c r="C18" s="267">
        <v>0</v>
      </c>
    </row>
    <row r="19" spans="1:3" s="4" customFormat="1">
      <c r="A19" s="138">
        <v>14</v>
      </c>
      <c r="B19" s="76" t="s">
        <v>41</v>
      </c>
      <c r="C19" s="267">
        <v>0</v>
      </c>
    </row>
    <row r="20" spans="1:3" s="4" customFormat="1" ht="26">
      <c r="A20" s="138">
        <v>15</v>
      </c>
      <c r="B20" s="76" t="s">
        <v>42</v>
      </c>
      <c r="C20" s="267">
        <v>0</v>
      </c>
    </row>
    <row r="21" spans="1:3" s="4" customFormat="1" ht="26">
      <c r="A21" s="138">
        <v>16</v>
      </c>
      <c r="B21" s="75" t="s">
        <v>43</v>
      </c>
      <c r="C21" s="267">
        <v>0</v>
      </c>
    </row>
    <row r="22" spans="1:3" s="4" customFormat="1">
      <c r="A22" s="138">
        <v>17</v>
      </c>
      <c r="B22" s="139" t="s">
        <v>44</v>
      </c>
      <c r="C22" s="267">
        <v>0</v>
      </c>
    </row>
    <row r="23" spans="1:3" s="4" customFormat="1" ht="26">
      <c r="A23" s="138">
        <v>18</v>
      </c>
      <c r="B23" s="75" t="s">
        <v>45</v>
      </c>
      <c r="C23" s="267">
        <v>0</v>
      </c>
    </row>
    <row r="24" spans="1:3" s="4" customFormat="1" ht="26">
      <c r="A24" s="138">
        <v>19</v>
      </c>
      <c r="B24" s="75" t="s">
        <v>46</v>
      </c>
      <c r="C24" s="267">
        <v>0</v>
      </c>
    </row>
    <row r="25" spans="1:3" s="4" customFormat="1" ht="26">
      <c r="A25" s="138">
        <v>20</v>
      </c>
      <c r="B25" s="78" t="s">
        <v>47</v>
      </c>
      <c r="C25" s="267">
        <v>0</v>
      </c>
    </row>
    <row r="26" spans="1:3" s="4" customFormat="1">
      <c r="A26" s="138">
        <v>21</v>
      </c>
      <c r="B26" s="78" t="s">
        <v>48</v>
      </c>
      <c r="C26" s="267">
        <v>0</v>
      </c>
    </row>
    <row r="27" spans="1:3" s="4" customFormat="1" ht="26">
      <c r="A27" s="138">
        <v>22</v>
      </c>
      <c r="B27" s="78" t="s">
        <v>49</v>
      </c>
      <c r="C27" s="267">
        <v>0</v>
      </c>
    </row>
    <row r="28" spans="1:3" s="4" customFormat="1">
      <c r="A28" s="138">
        <v>23</v>
      </c>
      <c r="B28" s="84" t="s">
        <v>23</v>
      </c>
      <c r="C28" s="268">
        <f>C6-C12</f>
        <v>114457601</v>
      </c>
    </row>
    <row r="29" spans="1:3" s="4" customFormat="1">
      <c r="A29" s="140"/>
      <c r="B29" s="79"/>
      <c r="C29" s="269"/>
    </row>
    <row r="30" spans="1:3" s="4" customFormat="1">
      <c r="A30" s="140">
        <v>24</v>
      </c>
      <c r="B30" s="84" t="s">
        <v>50</v>
      </c>
      <c r="C30" s="268">
        <f>C31+C34</f>
        <v>0</v>
      </c>
    </row>
    <row r="31" spans="1:3" s="4" customFormat="1">
      <c r="A31" s="140">
        <v>25</v>
      </c>
      <c r="B31" s="74" t="s">
        <v>51</v>
      </c>
      <c r="C31" s="270">
        <f>C32+C33</f>
        <v>0</v>
      </c>
    </row>
    <row r="32" spans="1:3" s="4" customFormat="1">
      <c r="A32" s="140">
        <v>26</v>
      </c>
      <c r="B32" s="181" t="s">
        <v>52</v>
      </c>
      <c r="C32" s="267">
        <v>0</v>
      </c>
    </row>
    <row r="33" spans="1:3" s="4" customFormat="1">
      <c r="A33" s="140">
        <v>27</v>
      </c>
      <c r="B33" s="181" t="s">
        <v>53</v>
      </c>
      <c r="C33" s="267">
        <v>0</v>
      </c>
    </row>
    <row r="34" spans="1:3" s="4" customFormat="1">
      <c r="A34" s="140">
        <v>28</v>
      </c>
      <c r="B34" s="74" t="s">
        <v>54</v>
      </c>
      <c r="C34" s="267">
        <v>0</v>
      </c>
    </row>
    <row r="35" spans="1:3" s="4" customFormat="1">
      <c r="A35" s="140">
        <v>29</v>
      </c>
      <c r="B35" s="84" t="s">
        <v>55</v>
      </c>
      <c r="C35" s="268">
        <f>SUM(C36:C40)</f>
        <v>0</v>
      </c>
    </row>
    <row r="36" spans="1:3" s="4" customFormat="1">
      <c r="A36" s="140">
        <v>30</v>
      </c>
      <c r="B36" s="75" t="s">
        <v>56</v>
      </c>
      <c r="C36" s="267">
        <v>0</v>
      </c>
    </row>
    <row r="37" spans="1:3" s="4" customFormat="1">
      <c r="A37" s="140">
        <v>31</v>
      </c>
      <c r="B37" s="76" t="s">
        <v>57</v>
      </c>
      <c r="C37" s="267">
        <v>0</v>
      </c>
    </row>
    <row r="38" spans="1:3" s="4" customFormat="1" ht="26">
      <c r="A38" s="140">
        <v>32</v>
      </c>
      <c r="B38" s="75" t="s">
        <v>58</v>
      </c>
      <c r="C38" s="267">
        <v>0</v>
      </c>
    </row>
    <row r="39" spans="1:3" s="4" customFormat="1" ht="26">
      <c r="A39" s="140">
        <v>33</v>
      </c>
      <c r="B39" s="75" t="s">
        <v>46</v>
      </c>
      <c r="C39" s="267">
        <v>0</v>
      </c>
    </row>
    <row r="40" spans="1:3" s="4" customFormat="1" ht="26">
      <c r="A40" s="140">
        <v>34</v>
      </c>
      <c r="B40" s="78" t="s">
        <v>59</v>
      </c>
      <c r="C40" s="267">
        <v>0</v>
      </c>
    </row>
    <row r="41" spans="1:3" s="4" customFormat="1">
      <c r="A41" s="140">
        <v>35</v>
      </c>
      <c r="B41" s="84" t="s">
        <v>24</v>
      </c>
      <c r="C41" s="268">
        <f>C30-C35</f>
        <v>0</v>
      </c>
    </row>
    <row r="42" spans="1:3" s="4" customFormat="1">
      <c r="A42" s="140"/>
      <c r="B42" s="79"/>
      <c r="C42" s="269"/>
    </row>
    <row r="43" spans="1:3" s="4" customFormat="1">
      <c r="A43" s="140">
        <v>36</v>
      </c>
      <c r="B43" s="85" t="s">
        <v>60</v>
      </c>
      <c r="C43" s="268">
        <f>SUM(C44:C46)</f>
        <v>39422189.560000002</v>
      </c>
    </row>
    <row r="44" spans="1:3" s="4" customFormat="1">
      <c r="A44" s="140">
        <v>37</v>
      </c>
      <c r="B44" s="74" t="s">
        <v>61</v>
      </c>
      <c r="C44" s="267">
        <v>29289000</v>
      </c>
    </row>
    <row r="45" spans="1:3" s="4" customFormat="1">
      <c r="A45" s="140">
        <v>38</v>
      </c>
      <c r="B45" s="74" t="s">
        <v>62</v>
      </c>
      <c r="C45" s="267">
        <v>0</v>
      </c>
    </row>
    <row r="46" spans="1:3" s="4" customFormat="1">
      <c r="A46" s="140">
        <v>39</v>
      </c>
      <c r="B46" s="74" t="s">
        <v>63</v>
      </c>
      <c r="C46" s="267">
        <v>10133189.560000002</v>
      </c>
    </row>
    <row r="47" spans="1:3" s="4" customFormat="1">
      <c r="A47" s="140">
        <v>40</v>
      </c>
      <c r="B47" s="85" t="s">
        <v>64</v>
      </c>
      <c r="C47" s="268">
        <f>SUM(C48:C51)</f>
        <v>0</v>
      </c>
    </row>
    <row r="48" spans="1:3" s="4" customFormat="1">
      <c r="A48" s="140">
        <v>41</v>
      </c>
      <c r="B48" s="75" t="s">
        <v>65</v>
      </c>
      <c r="C48" s="267">
        <v>0</v>
      </c>
    </row>
    <row r="49" spans="1:3" s="4" customFormat="1">
      <c r="A49" s="140">
        <v>42</v>
      </c>
      <c r="B49" s="76" t="s">
        <v>66</v>
      </c>
      <c r="C49" s="267">
        <v>0</v>
      </c>
    </row>
    <row r="50" spans="1:3" s="4" customFormat="1" ht="26">
      <c r="A50" s="140">
        <v>43</v>
      </c>
      <c r="B50" s="75" t="s">
        <v>67</v>
      </c>
      <c r="C50" s="267">
        <v>0</v>
      </c>
    </row>
    <row r="51" spans="1:3" s="4" customFormat="1" ht="26">
      <c r="A51" s="140">
        <v>44</v>
      </c>
      <c r="B51" s="75" t="s">
        <v>46</v>
      </c>
      <c r="C51" s="267">
        <v>0</v>
      </c>
    </row>
    <row r="52" spans="1:3" s="4" customFormat="1" ht="15" thickBot="1">
      <c r="A52" s="141">
        <v>45</v>
      </c>
      <c r="B52" s="142" t="s">
        <v>25</v>
      </c>
      <c r="C52" s="271">
        <f>C43-C47</f>
        <v>39422189.560000002</v>
      </c>
    </row>
    <row r="55" spans="1:3">
      <c r="B55" s="2" t="s">
        <v>225</v>
      </c>
    </row>
  </sheetData>
  <dataValidations count="1">
    <dataValidation operator="lessThanOrEqual" allowBlank="1" showInputMessage="1" showErrorMessage="1" errorTitle="Should be negative number" error="Should be whole negative number or 0" sqref="C28:C31 C35 C41:C43 C47 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C7" sqref="C7:D21"/>
    </sheetView>
  </sheetViews>
  <sheetFormatPr defaultColWidth="9.26953125" defaultRowHeight="13"/>
  <cols>
    <col min="1" max="1" width="10.7265625" style="324" bestFit="1" customWidth="1"/>
    <col min="2" max="2" width="59" style="324" customWidth="1"/>
    <col min="3" max="3" width="16.7265625" style="324" bestFit="1" customWidth="1"/>
    <col min="4" max="4" width="22.26953125" style="324" customWidth="1"/>
    <col min="5" max="16384" width="9.26953125" style="324"/>
  </cols>
  <sheetData>
    <row r="1" spans="1:4" ht="13.5">
      <c r="A1" s="18" t="s">
        <v>188</v>
      </c>
      <c r="B1" s="17" t="str">
        <f>Info!C2</f>
        <v>სს "ხალიკ ბანკი საქართველო"</v>
      </c>
    </row>
    <row r="2" spans="1:4" s="22" customFormat="1" ht="15.75" customHeight="1">
      <c r="A2" s="22" t="s">
        <v>189</v>
      </c>
      <c r="B2" s="442">
        <f>'1. key ratios'!B2</f>
        <v>44742</v>
      </c>
    </row>
    <row r="3" spans="1:4" s="22" customFormat="1" ht="15.75" customHeight="1"/>
    <row r="4" spans="1:4" ht="13.5" thickBot="1">
      <c r="A4" s="325" t="s">
        <v>524</v>
      </c>
      <c r="B4" s="355" t="s">
        <v>525</v>
      </c>
    </row>
    <row r="5" spans="1:4" s="356" customFormat="1">
      <c r="A5" s="721" t="s">
        <v>526</v>
      </c>
      <c r="B5" s="722"/>
      <c r="C5" s="345" t="s">
        <v>527</v>
      </c>
      <c r="D5" s="346" t="s">
        <v>528</v>
      </c>
    </row>
    <row r="6" spans="1:4" s="357" customFormat="1">
      <c r="A6" s="347">
        <v>1</v>
      </c>
      <c r="B6" s="348" t="s">
        <v>529</v>
      </c>
      <c r="C6" s="348"/>
      <c r="D6" s="349"/>
    </row>
    <row r="7" spans="1:4" s="357" customFormat="1">
      <c r="A7" s="350" t="s">
        <v>530</v>
      </c>
      <c r="B7" s="351" t="s">
        <v>531</v>
      </c>
      <c r="C7" s="404">
        <v>4.4999999999999998E-2</v>
      </c>
      <c r="D7" s="695">
        <v>40258627.899074718</v>
      </c>
    </row>
    <row r="8" spans="1:4" s="357" customFormat="1">
      <c r="A8" s="350" t="s">
        <v>532</v>
      </c>
      <c r="B8" s="351" t="s">
        <v>533</v>
      </c>
      <c r="C8" s="404">
        <v>0.06</v>
      </c>
      <c r="D8" s="695">
        <v>53678170.532099627</v>
      </c>
    </row>
    <row r="9" spans="1:4" s="357" customFormat="1">
      <c r="A9" s="350" t="s">
        <v>534</v>
      </c>
      <c r="B9" s="351" t="s">
        <v>535</v>
      </c>
      <c r="C9" s="404">
        <v>0.08</v>
      </c>
      <c r="D9" s="695">
        <v>71570894.042799503</v>
      </c>
    </row>
    <row r="10" spans="1:4" s="357" customFormat="1">
      <c r="A10" s="347" t="s">
        <v>536</v>
      </c>
      <c r="B10" s="348" t="s">
        <v>537</v>
      </c>
      <c r="C10" s="405"/>
      <c r="D10" s="402"/>
    </row>
    <row r="11" spans="1:4" s="358" customFormat="1">
      <c r="A11" s="352" t="s">
        <v>538</v>
      </c>
      <c r="B11" s="353" t="s">
        <v>600</v>
      </c>
      <c r="C11" s="404">
        <v>0</v>
      </c>
      <c r="D11" s="695">
        <v>0</v>
      </c>
    </row>
    <row r="12" spans="1:4" s="358" customFormat="1">
      <c r="A12" s="352" t="s">
        <v>539</v>
      </c>
      <c r="B12" s="353" t="s">
        <v>540</v>
      </c>
      <c r="C12" s="404">
        <v>0</v>
      </c>
      <c r="D12" s="695">
        <v>0</v>
      </c>
    </row>
    <row r="13" spans="1:4" s="358" customFormat="1">
      <c r="A13" s="352" t="s">
        <v>541</v>
      </c>
      <c r="B13" s="353" t="s">
        <v>542</v>
      </c>
      <c r="C13" s="404">
        <v>0</v>
      </c>
      <c r="D13" s="695">
        <v>0</v>
      </c>
    </row>
    <row r="14" spans="1:4" s="357" customFormat="1">
      <c r="A14" s="347" t="s">
        <v>543</v>
      </c>
      <c r="B14" s="348" t="s">
        <v>598</v>
      </c>
      <c r="C14" s="407"/>
      <c r="D14" s="402"/>
    </row>
    <row r="15" spans="1:4" s="357" customFormat="1">
      <c r="A15" s="368" t="s">
        <v>546</v>
      </c>
      <c r="B15" s="353" t="s">
        <v>599</v>
      </c>
      <c r="C15" s="404">
        <v>2.2419558370870646E-2</v>
      </c>
      <c r="D15" s="695">
        <v>20057347.958099268</v>
      </c>
    </row>
    <row r="16" spans="1:4" s="357" customFormat="1">
      <c r="A16" s="368" t="s">
        <v>547</v>
      </c>
      <c r="B16" s="353" t="s">
        <v>549</v>
      </c>
      <c r="C16" s="404">
        <v>2.9924030175169137E-2</v>
      </c>
      <c r="D16" s="695">
        <v>26771119.912507065</v>
      </c>
    </row>
    <row r="17" spans="1:6" s="357" customFormat="1">
      <c r="A17" s="368" t="s">
        <v>548</v>
      </c>
      <c r="B17" s="353" t="s">
        <v>596</v>
      </c>
      <c r="C17" s="404">
        <v>4.7526957574660925E-2</v>
      </c>
      <c r="D17" s="695">
        <v>42519335.559408553</v>
      </c>
    </row>
    <row r="18" spans="1:6" s="356" customFormat="1">
      <c r="A18" s="723" t="s">
        <v>597</v>
      </c>
      <c r="B18" s="724"/>
      <c r="C18" s="408" t="s">
        <v>527</v>
      </c>
      <c r="D18" s="403" t="s">
        <v>528</v>
      </c>
    </row>
    <row r="19" spans="1:6" s="357" customFormat="1">
      <c r="A19" s="354">
        <v>4</v>
      </c>
      <c r="B19" s="353" t="s">
        <v>23</v>
      </c>
      <c r="C19" s="406">
        <f>C7+C11+C12+C13+C15</f>
        <v>6.7419558370870644E-2</v>
      </c>
      <c r="D19" s="646">
        <f>C19*'5. RWA'!$C$13</f>
        <v>60315975.857173987</v>
      </c>
    </row>
    <row r="20" spans="1:6" s="357" customFormat="1">
      <c r="A20" s="354">
        <v>5</v>
      </c>
      <c r="B20" s="353" t="s">
        <v>89</v>
      </c>
      <c r="C20" s="406">
        <f>C8+C11+C12+C13+C16</f>
        <v>8.9924030175169131E-2</v>
      </c>
      <c r="D20" s="646">
        <f>C20*'5. RWA'!$C$13</f>
        <v>80449290.444606692</v>
      </c>
    </row>
    <row r="21" spans="1:6" s="357" customFormat="1" ht="13.5" thickBot="1">
      <c r="A21" s="359" t="s">
        <v>544</v>
      </c>
      <c r="B21" s="360" t="s">
        <v>88</v>
      </c>
      <c r="C21" s="409">
        <f>C9+C11+C12+C13+C17</f>
        <v>0.12752695757466093</v>
      </c>
      <c r="D21" s="647">
        <f>C21*'5. RWA'!$C$13</f>
        <v>114090229.60220805</v>
      </c>
    </row>
    <row r="22" spans="1:6">
      <c r="F22" s="325"/>
    </row>
    <row r="23" spans="1:6" ht="65">
      <c r="B23" s="24" t="s">
        <v>601</v>
      </c>
    </row>
  </sheetData>
  <mergeCells count="2">
    <mergeCell ref="A5:B5"/>
    <mergeCell ref="A18:B18"/>
  </mergeCells>
  <conditionalFormatting sqref="C21">
    <cfRule type="cellIs" dxfId="25"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Normal="100" workbookViewId="0">
      <pane xSplit="1" ySplit="5" topLeftCell="B27" activePane="bottomRight" state="frozen"/>
      <selection pane="topRight" activeCell="B1" sqref="B1"/>
      <selection pane="bottomLeft" activeCell="A5" sqref="A5"/>
      <selection pane="bottomRight" activeCell="C6" sqref="C6:C45"/>
    </sheetView>
  </sheetViews>
  <sheetFormatPr defaultRowHeight="14.5"/>
  <cols>
    <col min="1" max="1" width="10.7265625" style="70" customWidth="1"/>
    <col min="2" max="2" width="91.7265625" style="70" customWidth="1"/>
    <col min="3" max="3" width="53.26953125" style="70" customWidth="1"/>
    <col min="4" max="4" width="32.26953125" style="70" customWidth="1"/>
    <col min="5" max="5" width="9.453125" customWidth="1"/>
  </cols>
  <sheetData>
    <row r="1" spans="1:6">
      <c r="A1" s="18" t="s">
        <v>188</v>
      </c>
      <c r="B1" s="20" t="str">
        <f>Info!C2</f>
        <v>სს "ხალიკ ბანკი საქართველო"</v>
      </c>
      <c r="E1" s="2"/>
      <c r="F1" s="2"/>
    </row>
    <row r="2" spans="1:6" s="22" customFormat="1" ht="15.75" customHeight="1">
      <c r="A2" s="22" t="s">
        <v>189</v>
      </c>
      <c r="B2" s="442">
        <f>'1. key ratios'!B2</f>
        <v>44742</v>
      </c>
    </row>
    <row r="3" spans="1:6" s="22" customFormat="1" ht="15.75" customHeight="1">
      <c r="A3" s="27"/>
    </row>
    <row r="4" spans="1:6" s="22" customFormat="1" ht="15.75" customHeight="1" thickBot="1">
      <c r="A4" s="22" t="s">
        <v>413</v>
      </c>
      <c r="B4" s="205" t="s">
        <v>268</v>
      </c>
      <c r="D4" s="207" t="s">
        <v>93</v>
      </c>
    </row>
    <row r="5" spans="1:6" ht="39">
      <c r="A5" s="154" t="s">
        <v>26</v>
      </c>
      <c r="B5" s="155" t="s">
        <v>231</v>
      </c>
      <c r="C5" s="156" t="s">
        <v>236</v>
      </c>
      <c r="D5" s="206" t="s">
        <v>269</v>
      </c>
    </row>
    <row r="6" spans="1:6">
      <c r="A6" s="143">
        <v>1</v>
      </c>
      <c r="B6" s="86" t="s">
        <v>154</v>
      </c>
      <c r="C6" s="272">
        <v>14044599</v>
      </c>
      <c r="D6" s="144"/>
      <c r="E6" s="8"/>
    </row>
    <row r="7" spans="1:6">
      <c r="A7" s="143">
        <v>2</v>
      </c>
      <c r="B7" s="87" t="s">
        <v>155</v>
      </c>
      <c r="C7" s="272">
        <v>175860212</v>
      </c>
      <c r="D7" s="145"/>
      <c r="E7" s="8"/>
    </row>
    <row r="8" spans="1:6">
      <c r="A8" s="143">
        <v>3</v>
      </c>
      <c r="B8" s="87" t="s">
        <v>156</v>
      </c>
      <c r="C8" s="272">
        <v>53049364</v>
      </c>
      <c r="D8" s="145"/>
      <c r="E8" s="8"/>
    </row>
    <row r="9" spans="1:6">
      <c r="A9" s="143">
        <v>4</v>
      </c>
      <c r="B9" s="87" t="s">
        <v>185</v>
      </c>
      <c r="C9" s="272">
        <v>0</v>
      </c>
      <c r="D9" s="145"/>
      <c r="E9" s="8"/>
    </row>
    <row r="10" spans="1:6">
      <c r="A10" s="143">
        <v>5</v>
      </c>
      <c r="B10" s="87" t="s">
        <v>157</v>
      </c>
      <c r="C10" s="272">
        <v>16606312</v>
      </c>
      <c r="D10" s="145"/>
      <c r="E10" s="8"/>
    </row>
    <row r="11" spans="1:6">
      <c r="A11" s="143">
        <v>6.1</v>
      </c>
      <c r="B11" s="87" t="s">
        <v>158</v>
      </c>
      <c r="C11" s="272">
        <v>673607640.50999999</v>
      </c>
      <c r="D11" s="146"/>
      <c r="E11" s="9"/>
    </row>
    <row r="12" spans="1:6">
      <c r="A12" s="143">
        <v>6.2</v>
      </c>
      <c r="B12" s="88" t="s">
        <v>159</v>
      </c>
      <c r="C12" s="272">
        <v>-41087895</v>
      </c>
      <c r="D12" s="146"/>
      <c r="E12" s="9"/>
    </row>
    <row r="13" spans="1:6">
      <c r="A13" s="143" t="s">
        <v>485</v>
      </c>
      <c r="B13" s="89" t="s">
        <v>486</v>
      </c>
      <c r="C13" s="272">
        <v>10030214.3518</v>
      </c>
      <c r="D13" s="146"/>
      <c r="E13" s="9"/>
    </row>
    <row r="14" spans="1:6">
      <c r="A14" s="143" t="s">
        <v>620</v>
      </c>
      <c r="B14" s="89" t="s">
        <v>609</v>
      </c>
      <c r="C14" s="272">
        <v>0</v>
      </c>
      <c r="D14" s="146"/>
      <c r="E14" s="9"/>
    </row>
    <row r="15" spans="1:6">
      <c r="A15" s="143">
        <v>6</v>
      </c>
      <c r="B15" s="87" t="s">
        <v>160</v>
      </c>
      <c r="C15" s="275">
        <f>SUM(C11:C12)</f>
        <v>632519745.50999999</v>
      </c>
      <c r="D15" s="146"/>
      <c r="E15" s="8"/>
    </row>
    <row r="16" spans="1:6">
      <c r="A16" s="143">
        <v>7</v>
      </c>
      <c r="B16" s="87" t="s">
        <v>161</v>
      </c>
      <c r="C16" s="272">
        <v>6295456</v>
      </c>
      <c r="D16" s="145"/>
      <c r="E16" s="8"/>
    </row>
    <row r="17" spans="1:5">
      <c r="A17" s="143">
        <v>8</v>
      </c>
      <c r="B17" s="87" t="s">
        <v>162</v>
      </c>
      <c r="C17" s="272">
        <v>8414007.4399999995</v>
      </c>
      <c r="D17" s="145"/>
      <c r="E17" s="8"/>
    </row>
    <row r="18" spans="1:5">
      <c r="A18" s="143">
        <v>9</v>
      </c>
      <c r="B18" s="87" t="s">
        <v>163</v>
      </c>
      <c r="C18" s="272">
        <v>54000</v>
      </c>
      <c r="D18" s="145"/>
      <c r="E18" s="8"/>
    </row>
    <row r="19" spans="1:5">
      <c r="A19" s="143">
        <v>9.1</v>
      </c>
      <c r="B19" s="89" t="s">
        <v>245</v>
      </c>
      <c r="C19" s="272">
        <v>0</v>
      </c>
      <c r="D19" s="145"/>
      <c r="E19" s="8"/>
    </row>
    <row r="20" spans="1:5">
      <c r="A20" s="143">
        <v>9.1999999999999993</v>
      </c>
      <c r="B20" s="89" t="s">
        <v>235</v>
      </c>
      <c r="C20" s="272">
        <v>0</v>
      </c>
      <c r="D20" s="145"/>
      <c r="E20" s="8"/>
    </row>
    <row r="21" spans="1:5">
      <c r="A21" s="143">
        <v>9.3000000000000007</v>
      </c>
      <c r="B21" s="89" t="s">
        <v>234</v>
      </c>
      <c r="C21" s="272">
        <v>0</v>
      </c>
      <c r="D21" s="145"/>
      <c r="E21" s="8"/>
    </row>
    <row r="22" spans="1:5">
      <c r="A22" s="143">
        <v>10</v>
      </c>
      <c r="B22" s="87" t="s">
        <v>164</v>
      </c>
      <c r="C22" s="272">
        <v>21065574</v>
      </c>
      <c r="D22" s="145"/>
      <c r="E22" s="8"/>
    </row>
    <row r="23" spans="1:5">
      <c r="A23" s="143">
        <v>10.1</v>
      </c>
      <c r="B23" s="89" t="s">
        <v>233</v>
      </c>
      <c r="C23" s="272">
        <v>4637595</v>
      </c>
      <c r="D23" s="237" t="s">
        <v>439</v>
      </c>
      <c r="E23" s="8"/>
    </row>
    <row r="24" spans="1:5">
      <c r="A24" s="143">
        <v>11</v>
      </c>
      <c r="B24" s="90" t="s">
        <v>165</v>
      </c>
      <c r="C24" s="272">
        <v>7644645.089999876</v>
      </c>
      <c r="D24" s="147"/>
      <c r="E24" s="8"/>
    </row>
    <row r="25" spans="1:5">
      <c r="A25" s="143">
        <v>12</v>
      </c>
      <c r="B25" s="92" t="s">
        <v>166</v>
      </c>
      <c r="C25" s="273">
        <f>SUM(C6:C10,C15:C18,C22,C24)</f>
        <v>935553915.03999996</v>
      </c>
      <c r="D25" s="148"/>
      <c r="E25" s="7"/>
    </row>
    <row r="26" spans="1:5">
      <c r="A26" s="143">
        <v>13</v>
      </c>
      <c r="B26" s="87" t="s">
        <v>167</v>
      </c>
      <c r="C26" s="272">
        <v>158808736</v>
      </c>
      <c r="D26" s="149"/>
      <c r="E26" s="8"/>
    </row>
    <row r="27" spans="1:5">
      <c r="A27" s="143">
        <v>14</v>
      </c>
      <c r="B27" s="87" t="s">
        <v>168</v>
      </c>
      <c r="C27" s="272">
        <v>172085805.86000001</v>
      </c>
      <c r="D27" s="145"/>
      <c r="E27" s="8"/>
    </row>
    <row r="28" spans="1:5">
      <c r="A28" s="143">
        <v>15</v>
      </c>
      <c r="B28" s="87" t="s">
        <v>169</v>
      </c>
      <c r="C28" s="272">
        <v>8313786.6599999992</v>
      </c>
      <c r="D28" s="145"/>
      <c r="E28" s="8"/>
    </row>
    <row r="29" spans="1:5">
      <c r="A29" s="143">
        <v>16</v>
      </c>
      <c r="B29" s="87" t="s">
        <v>170</v>
      </c>
      <c r="C29" s="272">
        <v>116506781.11999997</v>
      </c>
      <c r="D29" s="145"/>
      <c r="E29" s="8"/>
    </row>
    <row r="30" spans="1:5">
      <c r="A30" s="143">
        <v>17</v>
      </c>
      <c r="B30" s="87" t="s">
        <v>171</v>
      </c>
      <c r="C30" s="272">
        <v>10262953</v>
      </c>
      <c r="D30" s="145"/>
      <c r="E30" s="8"/>
    </row>
    <row r="31" spans="1:5">
      <c r="A31" s="143">
        <v>18</v>
      </c>
      <c r="B31" s="87" t="s">
        <v>172</v>
      </c>
      <c r="C31" s="272">
        <v>299904620</v>
      </c>
      <c r="D31" s="145"/>
      <c r="E31" s="8"/>
    </row>
    <row r="32" spans="1:5">
      <c r="A32" s="143">
        <v>19</v>
      </c>
      <c r="B32" s="87" t="s">
        <v>173</v>
      </c>
      <c r="C32" s="272">
        <v>9973889</v>
      </c>
      <c r="D32" s="145"/>
      <c r="E32" s="8"/>
    </row>
    <row r="33" spans="1:5">
      <c r="A33" s="143">
        <v>20</v>
      </c>
      <c r="B33" s="87" t="s">
        <v>95</v>
      </c>
      <c r="C33" s="272">
        <v>9366173.4000000022</v>
      </c>
      <c r="D33" s="145"/>
      <c r="E33" s="8"/>
    </row>
    <row r="34" spans="1:5">
      <c r="A34" s="605">
        <v>20.100000000000001</v>
      </c>
      <c r="B34" s="91" t="s">
        <v>961</v>
      </c>
      <c r="C34" s="272">
        <v>0</v>
      </c>
      <c r="D34" s="147"/>
      <c r="E34" s="8"/>
    </row>
    <row r="35" spans="1:5">
      <c r="A35" s="143">
        <v>21</v>
      </c>
      <c r="B35" s="90" t="s">
        <v>174</v>
      </c>
      <c r="C35" s="272">
        <v>29289000</v>
      </c>
      <c r="D35" s="147"/>
      <c r="E35" s="8"/>
    </row>
    <row r="36" spans="1:5">
      <c r="A36" s="143">
        <v>21.1</v>
      </c>
      <c r="B36" s="91" t="s">
        <v>959</v>
      </c>
      <c r="C36" s="272">
        <v>29289000</v>
      </c>
      <c r="D36" s="150"/>
      <c r="E36" s="8"/>
    </row>
    <row r="37" spans="1:5">
      <c r="A37" s="143">
        <v>22</v>
      </c>
      <c r="B37" s="92" t="s">
        <v>175</v>
      </c>
      <c r="C37" s="273">
        <f>SUM(C26:C35)</f>
        <v>814511745.03999996</v>
      </c>
      <c r="D37" s="148"/>
      <c r="E37" s="7"/>
    </row>
    <row r="38" spans="1:5">
      <c r="A38" s="143">
        <v>23</v>
      </c>
      <c r="B38" s="90" t="s">
        <v>176</v>
      </c>
      <c r="C38" s="272">
        <v>76000000</v>
      </c>
      <c r="D38" s="145"/>
      <c r="E38" s="8"/>
    </row>
    <row r="39" spans="1:5">
      <c r="A39" s="143">
        <v>24</v>
      </c>
      <c r="B39" s="90" t="s">
        <v>177</v>
      </c>
      <c r="C39" s="272">
        <v>0</v>
      </c>
      <c r="D39" s="145"/>
      <c r="E39" s="8"/>
    </row>
    <row r="40" spans="1:5">
      <c r="A40" s="143">
        <v>25</v>
      </c>
      <c r="B40" s="90" t="s">
        <v>232</v>
      </c>
      <c r="C40" s="272">
        <v>0</v>
      </c>
      <c r="D40" s="145"/>
      <c r="E40" s="8"/>
    </row>
    <row r="41" spans="1:5">
      <c r="A41" s="143">
        <v>26</v>
      </c>
      <c r="B41" s="90" t="s">
        <v>179</v>
      </c>
      <c r="C41" s="272">
        <v>0</v>
      </c>
      <c r="D41" s="145"/>
      <c r="E41" s="8"/>
    </row>
    <row r="42" spans="1:5">
      <c r="A42" s="143">
        <v>27</v>
      </c>
      <c r="B42" s="90" t="s">
        <v>180</v>
      </c>
      <c r="C42" s="272">
        <v>0</v>
      </c>
      <c r="D42" s="145"/>
      <c r="E42" s="8"/>
    </row>
    <row r="43" spans="1:5">
      <c r="A43" s="143">
        <v>28</v>
      </c>
      <c r="B43" s="90" t="s">
        <v>181</v>
      </c>
      <c r="C43" s="272">
        <v>43095196</v>
      </c>
      <c r="D43" s="145"/>
      <c r="E43" s="8"/>
    </row>
    <row r="44" spans="1:5">
      <c r="A44" s="143">
        <v>29</v>
      </c>
      <c r="B44" s="90" t="s">
        <v>35</v>
      </c>
      <c r="C44" s="272">
        <v>1946974</v>
      </c>
      <c r="D44" s="145"/>
      <c r="E44" s="8"/>
    </row>
    <row r="45" spans="1:5" ht="15" thickBot="1">
      <c r="A45" s="151">
        <v>30</v>
      </c>
      <c r="B45" s="152" t="s">
        <v>182</v>
      </c>
      <c r="C45" s="274">
        <f>SUM(C38:C44)</f>
        <v>121042170</v>
      </c>
      <c r="D45" s="153"/>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M8" activePane="bottomRight" state="frozen"/>
      <selection pane="topRight" activeCell="C1" sqref="C1"/>
      <selection pane="bottomLeft" activeCell="A8" sqref="A8"/>
      <selection pane="bottomRight" activeCell="C8" sqref="C8:S22"/>
    </sheetView>
  </sheetViews>
  <sheetFormatPr defaultColWidth="9.26953125" defaultRowHeight="13"/>
  <cols>
    <col min="1" max="1" width="10.54296875" style="2" bestFit="1" customWidth="1"/>
    <col min="2" max="2" width="95" style="2" customWidth="1"/>
    <col min="3" max="3" width="10.26953125" style="2" bestFit="1" customWidth="1"/>
    <col min="4" max="4" width="13.26953125" style="2" bestFit="1" customWidth="1"/>
    <col min="5" max="5" width="10.54296875" style="2" customWidth="1"/>
    <col min="6" max="6" width="13.26953125" style="2" bestFit="1" customWidth="1"/>
    <col min="7" max="7" width="9.453125" style="2" bestFit="1" customWidth="1"/>
    <col min="8" max="8" width="13.26953125" style="2" bestFit="1" customWidth="1"/>
    <col min="9" max="9" width="11.7265625" style="2" customWidth="1"/>
    <col min="10" max="10" width="13.26953125" style="2" bestFit="1" customWidth="1"/>
    <col min="11" max="11" width="9.453125" style="2" bestFit="1" customWidth="1"/>
    <col min="12" max="12" width="13.26953125" style="2" bestFit="1" customWidth="1"/>
    <col min="13" max="13" width="11.54296875" style="2" customWidth="1"/>
    <col min="14" max="14" width="13.26953125" style="2" bestFit="1" customWidth="1"/>
    <col min="15" max="15" width="9.453125" style="2" bestFit="1" customWidth="1"/>
    <col min="16" max="16" width="13.26953125" style="2" bestFit="1" customWidth="1"/>
    <col min="17" max="17" width="9.453125" style="2" bestFit="1" customWidth="1"/>
    <col min="18" max="18" width="13.26953125" style="2" bestFit="1" customWidth="1"/>
    <col min="19" max="19" width="31.54296875" style="2" bestFit="1" customWidth="1"/>
    <col min="20" max="16384" width="9.26953125" style="13"/>
  </cols>
  <sheetData>
    <row r="1" spans="1:19">
      <c r="A1" s="2" t="s">
        <v>188</v>
      </c>
      <c r="B1" s="324" t="str">
        <f>Info!C2</f>
        <v>სს "ხალიკ ბანკი საქართველო"</v>
      </c>
    </row>
    <row r="2" spans="1:19">
      <c r="A2" s="2" t="s">
        <v>189</v>
      </c>
      <c r="B2" s="442">
        <f>'1. key ratios'!B2</f>
        <v>44742</v>
      </c>
    </row>
    <row r="4" spans="1:19" ht="26.5" thickBot="1">
      <c r="A4" s="69" t="s">
        <v>414</v>
      </c>
      <c r="B4" s="295" t="s">
        <v>456</v>
      </c>
    </row>
    <row r="5" spans="1:19">
      <c r="A5" s="132"/>
      <c r="B5" s="134"/>
      <c r="C5" s="118" t="s">
        <v>0</v>
      </c>
      <c r="D5" s="118" t="s">
        <v>1</v>
      </c>
      <c r="E5" s="118" t="s">
        <v>2</v>
      </c>
      <c r="F5" s="118" t="s">
        <v>3</v>
      </c>
      <c r="G5" s="118" t="s">
        <v>4</v>
      </c>
      <c r="H5" s="118" t="s">
        <v>5</v>
      </c>
      <c r="I5" s="118" t="s">
        <v>237</v>
      </c>
      <c r="J5" s="118" t="s">
        <v>238</v>
      </c>
      <c r="K5" s="118" t="s">
        <v>239</v>
      </c>
      <c r="L5" s="118" t="s">
        <v>240</v>
      </c>
      <c r="M5" s="118" t="s">
        <v>241</v>
      </c>
      <c r="N5" s="118" t="s">
        <v>242</v>
      </c>
      <c r="O5" s="118" t="s">
        <v>443</v>
      </c>
      <c r="P5" s="118" t="s">
        <v>444</v>
      </c>
      <c r="Q5" s="118" t="s">
        <v>445</v>
      </c>
      <c r="R5" s="290" t="s">
        <v>446</v>
      </c>
      <c r="S5" s="119" t="s">
        <v>447</v>
      </c>
    </row>
    <row r="6" spans="1:19" ht="46.5" customHeight="1">
      <c r="A6" s="158"/>
      <c r="B6" s="729" t="s">
        <v>448</v>
      </c>
      <c r="C6" s="727">
        <v>0</v>
      </c>
      <c r="D6" s="728"/>
      <c r="E6" s="727">
        <v>0.2</v>
      </c>
      <c r="F6" s="728"/>
      <c r="G6" s="727">
        <v>0.35</v>
      </c>
      <c r="H6" s="728"/>
      <c r="I6" s="727">
        <v>0.5</v>
      </c>
      <c r="J6" s="728"/>
      <c r="K6" s="727">
        <v>0.75</v>
      </c>
      <c r="L6" s="728"/>
      <c r="M6" s="727">
        <v>1</v>
      </c>
      <c r="N6" s="728"/>
      <c r="O6" s="727">
        <v>1.5</v>
      </c>
      <c r="P6" s="728"/>
      <c r="Q6" s="727">
        <v>2.5</v>
      </c>
      <c r="R6" s="728"/>
      <c r="S6" s="725" t="s">
        <v>250</v>
      </c>
    </row>
    <row r="7" spans="1:19">
      <c r="A7" s="158"/>
      <c r="B7" s="730"/>
      <c r="C7" s="294" t="s">
        <v>441</v>
      </c>
      <c r="D7" s="294" t="s">
        <v>442</v>
      </c>
      <c r="E7" s="294" t="s">
        <v>441</v>
      </c>
      <c r="F7" s="294" t="s">
        <v>442</v>
      </c>
      <c r="G7" s="294" t="s">
        <v>441</v>
      </c>
      <c r="H7" s="294" t="s">
        <v>442</v>
      </c>
      <c r="I7" s="294" t="s">
        <v>441</v>
      </c>
      <c r="J7" s="294" t="s">
        <v>442</v>
      </c>
      <c r="K7" s="294" t="s">
        <v>441</v>
      </c>
      <c r="L7" s="294" t="s">
        <v>442</v>
      </c>
      <c r="M7" s="294" t="s">
        <v>441</v>
      </c>
      <c r="N7" s="294" t="s">
        <v>442</v>
      </c>
      <c r="O7" s="294" t="s">
        <v>441</v>
      </c>
      <c r="P7" s="294" t="s">
        <v>442</v>
      </c>
      <c r="Q7" s="294" t="s">
        <v>441</v>
      </c>
      <c r="R7" s="294" t="s">
        <v>442</v>
      </c>
      <c r="S7" s="726"/>
    </row>
    <row r="8" spans="1:19" s="162" customFormat="1">
      <c r="A8" s="122">
        <v>1</v>
      </c>
      <c r="B8" s="180" t="s">
        <v>216</v>
      </c>
      <c r="C8" s="276">
        <v>58224118</v>
      </c>
      <c r="D8" s="276">
        <v>0</v>
      </c>
      <c r="E8" s="276">
        <v>0</v>
      </c>
      <c r="F8" s="276">
        <v>0</v>
      </c>
      <c r="G8" s="276">
        <v>0</v>
      </c>
      <c r="H8" s="276">
        <v>0</v>
      </c>
      <c r="I8" s="276">
        <v>0</v>
      </c>
      <c r="J8" s="276">
        <v>0</v>
      </c>
      <c r="K8" s="276">
        <v>0</v>
      </c>
      <c r="L8" s="276">
        <v>0</v>
      </c>
      <c r="M8" s="276">
        <v>134242406</v>
      </c>
      <c r="N8" s="276">
        <v>0</v>
      </c>
      <c r="O8" s="276">
        <v>0</v>
      </c>
      <c r="P8" s="276">
        <v>0</v>
      </c>
      <c r="Q8" s="276">
        <v>0</v>
      </c>
      <c r="R8" s="276">
        <v>0</v>
      </c>
      <c r="S8" s="300">
        <f>$C$6*SUM(C8:D8)+$E$6*SUM(E8:F8)+$G$6*SUM(G8:H8)+$I$6*SUM(I8:J8)+$K$6*SUM(K8:L8)+$M$6*SUM(M8:N8)+$O$6*SUM(O8:P8)+$Q$6*SUM(Q8:R8)</f>
        <v>134242406</v>
      </c>
    </row>
    <row r="9" spans="1:19" s="162" customFormat="1">
      <c r="A9" s="122">
        <v>2</v>
      </c>
      <c r="B9" s="180" t="s">
        <v>217</v>
      </c>
      <c r="C9" s="276">
        <v>0</v>
      </c>
      <c r="D9" s="276">
        <v>0</v>
      </c>
      <c r="E9" s="276">
        <v>0</v>
      </c>
      <c r="F9" s="276">
        <v>0</v>
      </c>
      <c r="G9" s="276">
        <v>0</v>
      </c>
      <c r="H9" s="276">
        <v>0</v>
      </c>
      <c r="I9" s="276">
        <v>0</v>
      </c>
      <c r="J9" s="276">
        <v>0</v>
      </c>
      <c r="K9" s="276">
        <v>0</v>
      </c>
      <c r="L9" s="276">
        <v>0</v>
      </c>
      <c r="M9" s="276">
        <v>0</v>
      </c>
      <c r="N9" s="276">
        <v>0</v>
      </c>
      <c r="O9" s="276">
        <v>0</v>
      </c>
      <c r="P9" s="276">
        <v>0</v>
      </c>
      <c r="Q9" s="276">
        <v>0</v>
      </c>
      <c r="R9" s="276">
        <v>0</v>
      </c>
      <c r="S9" s="300">
        <f t="shared" ref="S9:S21" si="0">$C$6*SUM(C9:D9)+$E$6*SUM(E9:F9)+$G$6*SUM(G9:H9)+$I$6*SUM(I9:J9)+$K$6*SUM(K9:L9)+$M$6*SUM(M9:N9)+$O$6*SUM(O9:P9)+$Q$6*SUM(Q9:R9)</f>
        <v>0</v>
      </c>
    </row>
    <row r="10" spans="1:19" s="162" customFormat="1">
      <c r="A10" s="122">
        <v>3</v>
      </c>
      <c r="B10" s="180" t="s">
        <v>218</v>
      </c>
      <c r="C10" s="276">
        <v>0</v>
      </c>
      <c r="D10" s="276">
        <v>0</v>
      </c>
      <c r="E10" s="276">
        <v>0</v>
      </c>
      <c r="F10" s="276">
        <v>0</v>
      </c>
      <c r="G10" s="276">
        <v>0</v>
      </c>
      <c r="H10" s="276">
        <v>0</v>
      </c>
      <c r="I10" s="276">
        <v>0</v>
      </c>
      <c r="J10" s="276">
        <v>0</v>
      </c>
      <c r="K10" s="276">
        <v>0</v>
      </c>
      <c r="L10" s="276">
        <v>0</v>
      </c>
      <c r="M10" s="276">
        <v>0</v>
      </c>
      <c r="N10" s="276">
        <v>0</v>
      </c>
      <c r="O10" s="276">
        <v>0</v>
      </c>
      <c r="P10" s="276">
        <v>0</v>
      </c>
      <c r="Q10" s="276">
        <v>0</v>
      </c>
      <c r="R10" s="276">
        <v>0</v>
      </c>
      <c r="S10" s="300">
        <f t="shared" si="0"/>
        <v>0</v>
      </c>
    </row>
    <row r="11" spans="1:19" s="162" customFormat="1">
      <c r="A11" s="122">
        <v>4</v>
      </c>
      <c r="B11" s="180" t="s">
        <v>219</v>
      </c>
      <c r="C11" s="276">
        <v>0</v>
      </c>
      <c r="D11" s="276">
        <v>0</v>
      </c>
      <c r="E11" s="276">
        <v>0</v>
      </c>
      <c r="F11" s="276">
        <v>0</v>
      </c>
      <c r="G11" s="276">
        <v>0</v>
      </c>
      <c r="H11" s="276">
        <v>0</v>
      </c>
      <c r="I11" s="276">
        <v>0</v>
      </c>
      <c r="J11" s="276">
        <v>0</v>
      </c>
      <c r="K11" s="276">
        <v>0</v>
      </c>
      <c r="L11" s="276">
        <v>0</v>
      </c>
      <c r="M11" s="276">
        <v>0</v>
      </c>
      <c r="N11" s="276">
        <v>0</v>
      </c>
      <c r="O11" s="276">
        <v>0</v>
      </c>
      <c r="P11" s="276">
        <v>0</v>
      </c>
      <c r="Q11" s="276">
        <v>0</v>
      </c>
      <c r="R11" s="276">
        <v>0</v>
      </c>
      <c r="S11" s="300">
        <f t="shared" si="0"/>
        <v>0</v>
      </c>
    </row>
    <row r="12" spans="1:19" s="162" customFormat="1">
      <c r="A12" s="122">
        <v>5</v>
      </c>
      <c r="B12" s="180" t="s">
        <v>220</v>
      </c>
      <c r="C12" s="276">
        <v>0</v>
      </c>
      <c r="D12" s="276">
        <v>0</v>
      </c>
      <c r="E12" s="276">
        <v>0</v>
      </c>
      <c r="F12" s="276">
        <v>0</v>
      </c>
      <c r="G12" s="276">
        <v>0</v>
      </c>
      <c r="H12" s="276">
        <v>0</v>
      </c>
      <c r="I12" s="276">
        <v>0</v>
      </c>
      <c r="J12" s="276">
        <v>0</v>
      </c>
      <c r="K12" s="276">
        <v>0</v>
      </c>
      <c r="L12" s="276">
        <v>0</v>
      </c>
      <c r="M12" s="276">
        <v>0</v>
      </c>
      <c r="N12" s="276">
        <v>0</v>
      </c>
      <c r="O12" s="276">
        <v>0</v>
      </c>
      <c r="P12" s="276">
        <v>0</v>
      </c>
      <c r="Q12" s="276">
        <v>0</v>
      </c>
      <c r="R12" s="276">
        <v>0</v>
      </c>
      <c r="S12" s="300">
        <f t="shared" si="0"/>
        <v>0</v>
      </c>
    </row>
    <row r="13" spans="1:19" s="162" customFormat="1">
      <c r="A13" s="122">
        <v>6</v>
      </c>
      <c r="B13" s="180" t="s">
        <v>221</v>
      </c>
      <c r="C13" s="276">
        <v>0</v>
      </c>
      <c r="D13" s="276">
        <v>0</v>
      </c>
      <c r="E13" s="276">
        <v>14427347.999999998</v>
      </c>
      <c r="F13" s="276">
        <v>0</v>
      </c>
      <c r="G13" s="276">
        <v>0</v>
      </c>
      <c r="H13" s="276">
        <v>0</v>
      </c>
      <c r="I13" s="276">
        <v>38589940.880000003</v>
      </c>
      <c r="J13" s="276">
        <v>0</v>
      </c>
      <c r="K13" s="276">
        <v>0</v>
      </c>
      <c r="L13" s="276">
        <v>0</v>
      </c>
      <c r="M13" s="276">
        <v>32075.119999999999</v>
      </c>
      <c r="N13" s="276">
        <v>0</v>
      </c>
      <c r="O13" s="276">
        <v>0</v>
      </c>
      <c r="P13" s="276">
        <v>0</v>
      </c>
      <c r="Q13" s="276">
        <v>0</v>
      </c>
      <c r="R13" s="276">
        <v>0</v>
      </c>
      <c r="S13" s="300">
        <f t="shared" si="0"/>
        <v>22212515.16</v>
      </c>
    </row>
    <row r="14" spans="1:19" s="162" customFormat="1">
      <c r="A14" s="122">
        <v>7</v>
      </c>
      <c r="B14" s="180" t="s">
        <v>73</v>
      </c>
      <c r="C14" s="276">
        <v>0</v>
      </c>
      <c r="D14" s="276">
        <v>0</v>
      </c>
      <c r="E14" s="276">
        <v>0</v>
      </c>
      <c r="F14" s="276">
        <v>0</v>
      </c>
      <c r="G14" s="276">
        <v>0</v>
      </c>
      <c r="H14" s="276">
        <v>0</v>
      </c>
      <c r="I14" s="276">
        <v>0</v>
      </c>
      <c r="J14" s="276">
        <v>0</v>
      </c>
      <c r="K14" s="276">
        <v>0</v>
      </c>
      <c r="L14" s="276">
        <v>0</v>
      </c>
      <c r="M14" s="276">
        <v>460830151.18999839</v>
      </c>
      <c r="N14" s="276">
        <v>10751531.239</v>
      </c>
      <c r="O14" s="276">
        <v>0</v>
      </c>
      <c r="P14" s="276">
        <v>0</v>
      </c>
      <c r="Q14" s="276">
        <v>0</v>
      </c>
      <c r="R14" s="276">
        <v>0</v>
      </c>
      <c r="S14" s="300">
        <f t="shared" si="0"/>
        <v>471581682.42899841</v>
      </c>
    </row>
    <row r="15" spans="1:19" s="162" customFormat="1">
      <c r="A15" s="122">
        <v>8</v>
      </c>
      <c r="B15" s="180" t="s">
        <v>74</v>
      </c>
      <c r="C15" s="276">
        <v>0</v>
      </c>
      <c r="D15" s="276">
        <v>0</v>
      </c>
      <c r="E15" s="276">
        <v>0</v>
      </c>
      <c r="F15" s="276">
        <v>0</v>
      </c>
      <c r="G15" s="276">
        <v>0</v>
      </c>
      <c r="H15" s="276">
        <v>0</v>
      </c>
      <c r="I15" s="276">
        <v>0</v>
      </c>
      <c r="J15" s="276">
        <v>0</v>
      </c>
      <c r="K15" s="276">
        <v>0</v>
      </c>
      <c r="L15" s="276">
        <v>0</v>
      </c>
      <c r="M15" s="276">
        <v>0</v>
      </c>
      <c r="N15" s="276">
        <v>0</v>
      </c>
      <c r="O15" s="276">
        <v>0</v>
      </c>
      <c r="P15" s="276">
        <v>0</v>
      </c>
      <c r="Q15" s="276">
        <v>0</v>
      </c>
      <c r="R15" s="276">
        <v>0</v>
      </c>
      <c r="S15" s="300">
        <f t="shared" si="0"/>
        <v>0</v>
      </c>
    </row>
    <row r="16" spans="1:19" s="162" customFormat="1">
      <c r="A16" s="122">
        <v>9</v>
      </c>
      <c r="B16" s="180" t="s">
        <v>75</v>
      </c>
      <c r="C16" s="276">
        <v>0</v>
      </c>
      <c r="D16" s="276">
        <v>0</v>
      </c>
      <c r="E16" s="276">
        <v>0</v>
      </c>
      <c r="F16" s="276">
        <v>0</v>
      </c>
      <c r="G16" s="276">
        <v>0</v>
      </c>
      <c r="H16" s="276">
        <v>0</v>
      </c>
      <c r="I16" s="276">
        <v>0</v>
      </c>
      <c r="J16" s="276">
        <v>0</v>
      </c>
      <c r="K16" s="276">
        <v>0</v>
      </c>
      <c r="L16" s="276">
        <v>0</v>
      </c>
      <c r="M16" s="276">
        <v>0</v>
      </c>
      <c r="N16" s="276">
        <v>0</v>
      </c>
      <c r="O16" s="276">
        <v>0</v>
      </c>
      <c r="P16" s="276">
        <v>0</v>
      </c>
      <c r="Q16" s="276">
        <v>0</v>
      </c>
      <c r="R16" s="276">
        <v>0</v>
      </c>
      <c r="S16" s="300">
        <f t="shared" si="0"/>
        <v>0</v>
      </c>
    </row>
    <row r="17" spans="1:19" s="162" customFormat="1">
      <c r="A17" s="122">
        <v>10</v>
      </c>
      <c r="B17" s="180" t="s">
        <v>69</v>
      </c>
      <c r="C17" s="276">
        <v>0</v>
      </c>
      <c r="D17" s="276">
        <v>0</v>
      </c>
      <c r="E17" s="276">
        <v>0</v>
      </c>
      <c r="F17" s="276">
        <v>0</v>
      </c>
      <c r="G17" s="276">
        <v>0</v>
      </c>
      <c r="H17" s="276">
        <v>0</v>
      </c>
      <c r="I17" s="276">
        <v>0</v>
      </c>
      <c r="J17" s="276">
        <v>0</v>
      </c>
      <c r="K17" s="276">
        <v>0</v>
      </c>
      <c r="L17" s="276">
        <v>0</v>
      </c>
      <c r="M17" s="276">
        <v>19989506.620000005</v>
      </c>
      <c r="N17" s="276">
        <v>1080.7850000000001</v>
      </c>
      <c r="O17" s="276">
        <v>0</v>
      </c>
      <c r="P17" s="276">
        <v>0</v>
      </c>
      <c r="Q17" s="276">
        <v>0</v>
      </c>
      <c r="R17" s="276">
        <v>0</v>
      </c>
      <c r="S17" s="300">
        <f t="shared" si="0"/>
        <v>19990587.405000005</v>
      </c>
    </row>
    <row r="18" spans="1:19" s="162" customFormat="1">
      <c r="A18" s="122">
        <v>11</v>
      </c>
      <c r="B18" s="180" t="s">
        <v>70</v>
      </c>
      <c r="C18" s="276">
        <v>0</v>
      </c>
      <c r="D18" s="276">
        <v>0</v>
      </c>
      <c r="E18" s="276">
        <v>0</v>
      </c>
      <c r="F18" s="276">
        <v>0</v>
      </c>
      <c r="G18" s="276">
        <v>0</v>
      </c>
      <c r="H18" s="276">
        <v>0</v>
      </c>
      <c r="I18" s="276">
        <v>0</v>
      </c>
      <c r="J18" s="276">
        <v>0</v>
      </c>
      <c r="K18" s="276">
        <v>0</v>
      </c>
      <c r="L18" s="276">
        <v>0</v>
      </c>
      <c r="M18" s="276">
        <v>40089438.099999987</v>
      </c>
      <c r="N18" s="276">
        <v>26436.755000000005</v>
      </c>
      <c r="O18" s="276">
        <v>2372397.06</v>
      </c>
      <c r="P18" s="276">
        <v>0</v>
      </c>
      <c r="Q18" s="276">
        <v>0</v>
      </c>
      <c r="R18" s="276">
        <v>0</v>
      </c>
      <c r="S18" s="300">
        <f t="shared" si="0"/>
        <v>43674470.444999993</v>
      </c>
    </row>
    <row r="19" spans="1:19" s="162" customFormat="1">
      <c r="A19" s="122">
        <v>12</v>
      </c>
      <c r="B19" s="180" t="s">
        <v>71</v>
      </c>
      <c r="C19" s="276">
        <v>0</v>
      </c>
      <c r="D19" s="276">
        <v>0</v>
      </c>
      <c r="E19" s="276">
        <v>0</v>
      </c>
      <c r="F19" s="276">
        <v>0</v>
      </c>
      <c r="G19" s="276">
        <v>0</v>
      </c>
      <c r="H19" s="276">
        <v>0</v>
      </c>
      <c r="I19" s="276">
        <v>0</v>
      </c>
      <c r="J19" s="276">
        <v>0</v>
      </c>
      <c r="K19" s="276">
        <v>0</v>
      </c>
      <c r="L19" s="276">
        <v>0</v>
      </c>
      <c r="M19" s="276">
        <v>0</v>
      </c>
      <c r="N19" s="276">
        <v>0</v>
      </c>
      <c r="O19" s="276">
        <v>0</v>
      </c>
      <c r="P19" s="276">
        <v>0</v>
      </c>
      <c r="Q19" s="276">
        <v>0</v>
      </c>
      <c r="R19" s="276">
        <v>0</v>
      </c>
      <c r="S19" s="300">
        <f t="shared" si="0"/>
        <v>0</v>
      </c>
    </row>
    <row r="20" spans="1:19" s="162" customFormat="1">
      <c r="A20" s="122">
        <v>13</v>
      </c>
      <c r="B20" s="180" t="s">
        <v>72</v>
      </c>
      <c r="C20" s="276">
        <v>0</v>
      </c>
      <c r="D20" s="276">
        <v>0</v>
      </c>
      <c r="E20" s="276">
        <v>0</v>
      </c>
      <c r="F20" s="276">
        <v>0</v>
      </c>
      <c r="G20" s="276">
        <v>0</v>
      </c>
      <c r="H20" s="276">
        <v>0</v>
      </c>
      <c r="I20" s="276">
        <v>0</v>
      </c>
      <c r="J20" s="276">
        <v>0</v>
      </c>
      <c r="K20" s="276">
        <v>0</v>
      </c>
      <c r="L20" s="276">
        <v>0</v>
      </c>
      <c r="M20" s="276">
        <v>0</v>
      </c>
      <c r="N20" s="276">
        <v>0</v>
      </c>
      <c r="O20" s="276">
        <v>0</v>
      </c>
      <c r="P20" s="276">
        <v>0</v>
      </c>
      <c r="Q20" s="276">
        <v>0</v>
      </c>
      <c r="R20" s="276">
        <v>0</v>
      </c>
      <c r="S20" s="300">
        <f t="shared" si="0"/>
        <v>0</v>
      </c>
    </row>
    <row r="21" spans="1:19" s="162" customFormat="1">
      <c r="A21" s="122">
        <v>14</v>
      </c>
      <c r="B21" s="180" t="s">
        <v>248</v>
      </c>
      <c r="C21" s="276">
        <v>14044599</v>
      </c>
      <c r="D21" s="276">
        <v>0</v>
      </c>
      <c r="E21" s="276">
        <v>0</v>
      </c>
      <c r="F21" s="276">
        <v>0</v>
      </c>
      <c r="G21" s="276">
        <v>0</v>
      </c>
      <c r="H21" s="276">
        <v>0</v>
      </c>
      <c r="I21" s="276">
        <v>0</v>
      </c>
      <c r="J21" s="276">
        <v>0</v>
      </c>
      <c r="K21" s="276">
        <v>0</v>
      </c>
      <c r="L21" s="276">
        <v>0</v>
      </c>
      <c r="M21" s="276">
        <v>158104549.13000157</v>
      </c>
      <c r="N21" s="276">
        <v>610538.97800000035</v>
      </c>
      <c r="O21" s="276">
        <v>0</v>
      </c>
      <c r="P21" s="276">
        <v>0</v>
      </c>
      <c r="Q21" s="276">
        <v>0</v>
      </c>
      <c r="R21" s="276">
        <v>0</v>
      </c>
      <c r="S21" s="300">
        <f t="shared" si="0"/>
        <v>158715088.10800159</v>
      </c>
    </row>
    <row r="22" spans="1:19" ht="13.5" thickBot="1">
      <c r="A22" s="104"/>
      <c r="B22" s="164" t="s">
        <v>68</v>
      </c>
      <c r="C22" s="277">
        <f>SUM(C8:C21)</f>
        <v>72268717</v>
      </c>
      <c r="D22" s="277">
        <f t="shared" ref="D22:S22" si="1">SUM(D8:D21)</f>
        <v>0</v>
      </c>
      <c r="E22" s="277">
        <f t="shared" si="1"/>
        <v>14427347.999999998</v>
      </c>
      <c r="F22" s="277">
        <f t="shared" si="1"/>
        <v>0</v>
      </c>
      <c r="G22" s="277">
        <f t="shared" si="1"/>
        <v>0</v>
      </c>
      <c r="H22" s="277">
        <f t="shared" si="1"/>
        <v>0</v>
      </c>
      <c r="I22" s="277">
        <f t="shared" si="1"/>
        <v>38589940.880000003</v>
      </c>
      <c r="J22" s="277">
        <f t="shared" si="1"/>
        <v>0</v>
      </c>
      <c r="K22" s="277">
        <f t="shared" si="1"/>
        <v>0</v>
      </c>
      <c r="L22" s="277">
        <f t="shared" si="1"/>
        <v>0</v>
      </c>
      <c r="M22" s="277">
        <f t="shared" si="1"/>
        <v>813288126.15999997</v>
      </c>
      <c r="N22" s="277">
        <f t="shared" si="1"/>
        <v>11389587.757000001</v>
      </c>
      <c r="O22" s="277">
        <f t="shared" si="1"/>
        <v>2372397.06</v>
      </c>
      <c r="P22" s="277">
        <f t="shared" si="1"/>
        <v>0</v>
      </c>
      <c r="Q22" s="277">
        <f t="shared" si="1"/>
        <v>0</v>
      </c>
      <c r="R22" s="277">
        <f t="shared" si="1"/>
        <v>0</v>
      </c>
      <c r="S22" s="648">
        <f t="shared" si="1"/>
        <v>850416749.54700005</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60" zoomScaleNormal="60" workbookViewId="0">
      <pane xSplit="2" ySplit="6" topLeftCell="I7" activePane="bottomRight" state="frozen"/>
      <selection pane="topRight" activeCell="C1" sqref="C1"/>
      <selection pane="bottomLeft" activeCell="A6" sqref="A6"/>
      <selection pane="bottomRight" activeCell="C7" sqref="C7:V21"/>
    </sheetView>
  </sheetViews>
  <sheetFormatPr defaultColWidth="9.26953125" defaultRowHeight="13"/>
  <cols>
    <col min="1" max="1" width="10.54296875" style="2" bestFit="1" customWidth="1"/>
    <col min="2" max="2" width="74.54296875" style="2" customWidth="1"/>
    <col min="3" max="3" width="19" style="2" customWidth="1"/>
    <col min="4" max="4" width="19.54296875" style="2" customWidth="1"/>
    <col min="5" max="5" width="31.26953125" style="2" customWidth="1"/>
    <col min="6" max="6" width="29.26953125" style="2" customWidth="1"/>
    <col min="7" max="7" width="28.54296875" style="2" customWidth="1"/>
    <col min="8" max="8" width="26.453125" style="2" customWidth="1"/>
    <col min="9" max="9" width="23.7265625" style="2" customWidth="1"/>
    <col min="10" max="10" width="21.54296875" style="2" customWidth="1"/>
    <col min="11" max="11" width="15.7265625" style="2" customWidth="1"/>
    <col min="12" max="12" width="13.26953125" style="2" customWidth="1"/>
    <col min="13" max="13" width="20.7265625" style="2" customWidth="1"/>
    <col min="14" max="14" width="19.26953125" style="2" customWidth="1"/>
    <col min="15" max="15" width="18.453125" style="2" customWidth="1"/>
    <col min="16" max="16" width="19" style="2" customWidth="1"/>
    <col min="17" max="17" width="20.26953125" style="2" customWidth="1"/>
    <col min="18" max="18" width="18" style="2" customWidth="1"/>
    <col min="19" max="19" width="36" style="2" customWidth="1"/>
    <col min="20" max="20" width="19.453125" style="2" customWidth="1"/>
    <col min="21" max="21" width="19.26953125" style="2" customWidth="1"/>
    <col min="22" max="22" width="20" style="2" customWidth="1"/>
    <col min="23" max="16384" width="9.26953125" style="13"/>
  </cols>
  <sheetData>
    <row r="1" spans="1:22">
      <c r="A1" s="2" t="s">
        <v>188</v>
      </c>
      <c r="B1" s="324" t="str">
        <f>Info!C2</f>
        <v>სს "ხალიკ ბანკი საქართველო"</v>
      </c>
    </row>
    <row r="2" spans="1:22">
      <c r="A2" s="2" t="s">
        <v>189</v>
      </c>
      <c r="B2" s="442">
        <f>'1. key ratios'!B2</f>
        <v>44742</v>
      </c>
    </row>
    <row r="4" spans="1:22" ht="27" thickBot="1">
      <c r="A4" s="2" t="s">
        <v>415</v>
      </c>
      <c r="B4" s="296" t="s">
        <v>457</v>
      </c>
      <c r="V4" s="207" t="s">
        <v>93</v>
      </c>
    </row>
    <row r="5" spans="1:22">
      <c r="A5" s="102"/>
      <c r="B5" s="103"/>
      <c r="C5" s="731" t="s">
        <v>198</v>
      </c>
      <c r="D5" s="732"/>
      <c r="E5" s="732"/>
      <c r="F5" s="732"/>
      <c r="G5" s="732"/>
      <c r="H5" s="732"/>
      <c r="I5" s="732"/>
      <c r="J5" s="732"/>
      <c r="K5" s="732"/>
      <c r="L5" s="733"/>
      <c r="M5" s="731" t="s">
        <v>199</v>
      </c>
      <c r="N5" s="732"/>
      <c r="O5" s="732"/>
      <c r="P5" s="732"/>
      <c r="Q5" s="732"/>
      <c r="R5" s="732"/>
      <c r="S5" s="734"/>
      <c r="T5" s="737" t="s">
        <v>455</v>
      </c>
      <c r="U5" s="737" t="s">
        <v>454</v>
      </c>
      <c r="V5" s="735" t="s">
        <v>200</v>
      </c>
    </row>
    <row r="6" spans="1:22" s="69" customFormat="1" ht="130.5" thickBot="1">
      <c r="A6" s="120"/>
      <c r="B6" s="182"/>
      <c r="C6" s="100" t="s">
        <v>201</v>
      </c>
      <c r="D6" s="651" t="s">
        <v>202</v>
      </c>
      <c r="E6" s="96" t="s">
        <v>203</v>
      </c>
      <c r="F6" s="297" t="s">
        <v>449</v>
      </c>
      <c r="G6" s="99" t="s">
        <v>204</v>
      </c>
      <c r="H6" s="99" t="s">
        <v>205</v>
      </c>
      <c r="I6" s="99" t="s">
        <v>206</v>
      </c>
      <c r="J6" s="99" t="s">
        <v>247</v>
      </c>
      <c r="K6" s="99" t="s">
        <v>207</v>
      </c>
      <c r="L6" s="101" t="s">
        <v>208</v>
      </c>
      <c r="M6" s="100" t="s">
        <v>209</v>
      </c>
      <c r="N6" s="99" t="s">
        <v>210</v>
      </c>
      <c r="O6" s="99" t="s">
        <v>211</v>
      </c>
      <c r="P6" s="99" t="s">
        <v>212</v>
      </c>
      <c r="Q6" s="99" t="s">
        <v>213</v>
      </c>
      <c r="R6" s="99" t="s">
        <v>214</v>
      </c>
      <c r="S6" s="696" t="s">
        <v>215</v>
      </c>
      <c r="T6" s="738"/>
      <c r="U6" s="738"/>
      <c r="V6" s="736"/>
    </row>
    <row r="7" spans="1:22" s="162" customFormat="1">
      <c r="A7" s="163">
        <v>1</v>
      </c>
      <c r="B7" s="161" t="s">
        <v>216</v>
      </c>
      <c r="C7" s="649">
        <v>0</v>
      </c>
      <c r="D7" s="650">
        <v>0</v>
      </c>
      <c r="E7" s="650">
        <v>0</v>
      </c>
      <c r="F7" s="650">
        <v>0</v>
      </c>
      <c r="G7" s="650">
        <v>0</v>
      </c>
      <c r="H7" s="650">
        <v>0</v>
      </c>
      <c r="I7" s="650">
        <v>0</v>
      </c>
      <c r="J7" s="650">
        <v>0</v>
      </c>
      <c r="K7" s="650">
        <v>0</v>
      </c>
      <c r="L7" s="653">
        <v>0</v>
      </c>
      <c r="M7" s="654">
        <v>0</v>
      </c>
      <c r="N7" s="650">
        <v>0</v>
      </c>
      <c r="O7" s="650">
        <v>0</v>
      </c>
      <c r="P7" s="650">
        <v>0</v>
      </c>
      <c r="Q7" s="650">
        <v>0</v>
      </c>
      <c r="R7" s="650">
        <v>0</v>
      </c>
      <c r="S7" s="653">
        <v>0</v>
      </c>
      <c r="T7" s="656">
        <v>0</v>
      </c>
      <c r="U7" s="656">
        <v>0</v>
      </c>
      <c r="V7" s="657">
        <f>SUM(C7:S7)</f>
        <v>0</v>
      </c>
    </row>
    <row r="8" spans="1:22" s="162" customFormat="1">
      <c r="A8" s="163">
        <v>2</v>
      </c>
      <c r="B8" s="161" t="s">
        <v>217</v>
      </c>
      <c r="C8" s="649">
        <v>0</v>
      </c>
      <c r="D8" s="650">
        <v>0</v>
      </c>
      <c r="E8" s="650">
        <v>0</v>
      </c>
      <c r="F8" s="650">
        <v>0</v>
      </c>
      <c r="G8" s="650">
        <v>0</v>
      </c>
      <c r="H8" s="650">
        <v>0</v>
      </c>
      <c r="I8" s="650">
        <v>0</v>
      </c>
      <c r="J8" s="650">
        <v>0</v>
      </c>
      <c r="K8" s="650">
        <v>0</v>
      </c>
      <c r="L8" s="653">
        <v>0</v>
      </c>
      <c r="M8" s="654">
        <v>0</v>
      </c>
      <c r="N8" s="650">
        <v>0</v>
      </c>
      <c r="O8" s="650">
        <v>0</v>
      </c>
      <c r="P8" s="650">
        <v>0</v>
      </c>
      <c r="Q8" s="650">
        <v>0</v>
      </c>
      <c r="R8" s="650">
        <v>0</v>
      </c>
      <c r="S8" s="653">
        <v>0</v>
      </c>
      <c r="T8" s="655">
        <v>0</v>
      </c>
      <c r="U8" s="655">
        <v>0</v>
      </c>
      <c r="V8" s="698">
        <f t="shared" ref="V8:V20" si="0">SUM(C8:S8)</f>
        <v>0</v>
      </c>
    </row>
    <row r="9" spans="1:22" s="162" customFormat="1">
      <c r="A9" s="163">
        <v>3</v>
      </c>
      <c r="B9" s="161" t="s">
        <v>218</v>
      </c>
      <c r="C9" s="649">
        <v>0</v>
      </c>
      <c r="D9" s="650">
        <v>0</v>
      </c>
      <c r="E9" s="650">
        <v>0</v>
      </c>
      <c r="F9" s="650">
        <v>0</v>
      </c>
      <c r="G9" s="650">
        <v>0</v>
      </c>
      <c r="H9" s="650">
        <v>0</v>
      </c>
      <c r="I9" s="650">
        <v>0</v>
      </c>
      <c r="J9" s="650">
        <v>0</v>
      </c>
      <c r="K9" s="650">
        <v>0</v>
      </c>
      <c r="L9" s="653">
        <v>0</v>
      </c>
      <c r="M9" s="654">
        <v>0</v>
      </c>
      <c r="N9" s="650">
        <v>0</v>
      </c>
      <c r="O9" s="650">
        <v>0</v>
      </c>
      <c r="P9" s="650">
        <v>0</v>
      </c>
      <c r="Q9" s="650">
        <v>0</v>
      </c>
      <c r="R9" s="650">
        <v>0</v>
      </c>
      <c r="S9" s="653">
        <v>0</v>
      </c>
      <c r="T9" s="655">
        <v>0</v>
      </c>
      <c r="U9" s="655">
        <v>0</v>
      </c>
      <c r="V9" s="698">
        <f>SUM(C9:S9)</f>
        <v>0</v>
      </c>
    </row>
    <row r="10" spans="1:22" s="162" customFormat="1">
      <c r="A10" s="163">
        <v>4</v>
      </c>
      <c r="B10" s="161" t="s">
        <v>219</v>
      </c>
      <c r="C10" s="649">
        <v>0</v>
      </c>
      <c r="D10" s="650">
        <v>0</v>
      </c>
      <c r="E10" s="650">
        <v>0</v>
      </c>
      <c r="F10" s="650">
        <v>0</v>
      </c>
      <c r="G10" s="650">
        <v>0</v>
      </c>
      <c r="H10" s="650">
        <v>0</v>
      </c>
      <c r="I10" s="650">
        <v>0</v>
      </c>
      <c r="J10" s="650">
        <v>0</v>
      </c>
      <c r="K10" s="650">
        <v>0</v>
      </c>
      <c r="L10" s="653">
        <v>0</v>
      </c>
      <c r="M10" s="654">
        <v>0</v>
      </c>
      <c r="N10" s="650">
        <v>0</v>
      </c>
      <c r="O10" s="650">
        <v>0</v>
      </c>
      <c r="P10" s="650">
        <v>0</v>
      </c>
      <c r="Q10" s="650">
        <v>0</v>
      </c>
      <c r="R10" s="650">
        <v>0</v>
      </c>
      <c r="S10" s="653">
        <v>0</v>
      </c>
      <c r="T10" s="655">
        <v>0</v>
      </c>
      <c r="U10" s="655">
        <v>0</v>
      </c>
      <c r="V10" s="698">
        <f t="shared" si="0"/>
        <v>0</v>
      </c>
    </row>
    <row r="11" spans="1:22" s="162" customFormat="1">
      <c r="A11" s="163">
        <v>5</v>
      </c>
      <c r="B11" s="161" t="s">
        <v>220</v>
      </c>
      <c r="C11" s="649">
        <v>0</v>
      </c>
      <c r="D11" s="650">
        <v>0</v>
      </c>
      <c r="E11" s="650">
        <v>0</v>
      </c>
      <c r="F11" s="650">
        <v>0</v>
      </c>
      <c r="G11" s="650">
        <v>0</v>
      </c>
      <c r="H11" s="650">
        <v>0</v>
      </c>
      <c r="I11" s="650">
        <v>0</v>
      </c>
      <c r="J11" s="650">
        <v>0</v>
      </c>
      <c r="K11" s="650">
        <v>0</v>
      </c>
      <c r="L11" s="653">
        <v>0</v>
      </c>
      <c r="M11" s="654">
        <v>0</v>
      </c>
      <c r="N11" s="650">
        <v>0</v>
      </c>
      <c r="O11" s="650">
        <v>0</v>
      </c>
      <c r="P11" s="650">
        <v>0</v>
      </c>
      <c r="Q11" s="650">
        <v>0</v>
      </c>
      <c r="R11" s="650">
        <v>0</v>
      </c>
      <c r="S11" s="653">
        <v>0</v>
      </c>
      <c r="T11" s="655">
        <v>0</v>
      </c>
      <c r="U11" s="655">
        <v>0</v>
      </c>
      <c r="V11" s="698">
        <f t="shared" si="0"/>
        <v>0</v>
      </c>
    </row>
    <row r="12" spans="1:22" s="162" customFormat="1">
      <c r="A12" s="163">
        <v>6</v>
      </c>
      <c r="B12" s="161" t="s">
        <v>221</v>
      </c>
      <c r="C12" s="649">
        <v>0</v>
      </c>
      <c r="D12" s="650">
        <v>0</v>
      </c>
      <c r="E12" s="650">
        <v>0</v>
      </c>
      <c r="F12" s="650">
        <v>0</v>
      </c>
      <c r="G12" s="650">
        <v>0</v>
      </c>
      <c r="H12" s="650">
        <v>0</v>
      </c>
      <c r="I12" s="650">
        <v>0</v>
      </c>
      <c r="J12" s="650">
        <v>0</v>
      </c>
      <c r="K12" s="650">
        <v>0</v>
      </c>
      <c r="L12" s="653">
        <v>0</v>
      </c>
      <c r="M12" s="654">
        <v>0</v>
      </c>
      <c r="N12" s="650">
        <v>0</v>
      </c>
      <c r="O12" s="650">
        <v>0</v>
      </c>
      <c r="P12" s="650">
        <v>0</v>
      </c>
      <c r="Q12" s="650">
        <v>0</v>
      </c>
      <c r="R12" s="650">
        <v>0</v>
      </c>
      <c r="S12" s="653">
        <v>0</v>
      </c>
      <c r="T12" s="655">
        <v>0</v>
      </c>
      <c r="U12" s="655">
        <v>0</v>
      </c>
      <c r="V12" s="698">
        <f t="shared" si="0"/>
        <v>0</v>
      </c>
    </row>
    <row r="13" spans="1:22" s="162" customFormat="1">
      <c r="A13" s="163">
        <v>7</v>
      </c>
      <c r="B13" s="161" t="s">
        <v>73</v>
      </c>
      <c r="C13" s="649">
        <v>0</v>
      </c>
      <c r="D13" s="650">
        <v>7367994.3200000003</v>
      </c>
      <c r="E13" s="650">
        <v>0</v>
      </c>
      <c r="F13" s="650">
        <v>0</v>
      </c>
      <c r="G13" s="650">
        <v>0</v>
      </c>
      <c r="H13" s="650">
        <v>0</v>
      </c>
      <c r="I13" s="650">
        <v>0</v>
      </c>
      <c r="J13" s="650">
        <v>0</v>
      </c>
      <c r="K13" s="650">
        <v>0</v>
      </c>
      <c r="L13" s="653">
        <v>0</v>
      </c>
      <c r="M13" s="654">
        <v>545812.91860000009</v>
      </c>
      <c r="N13" s="650">
        <v>0</v>
      </c>
      <c r="O13" s="650">
        <v>0</v>
      </c>
      <c r="P13" s="650">
        <v>0</v>
      </c>
      <c r="Q13" s="650">
        <v>0</v>
      </c>
      <c r="R13" s="650">
        <v>0</v>
      </c>
      <c r="S13" s="653">
        <v>0</v>
      </c>
      <c r="T13" s="655">
        <v>7341623.9186000004</v>
      </c>
      <c r="U13" s="655">
        <v>572183.31999999995</v>
      </c>
      <c r="V13" s="698">
        <f t="shared" si="0"/>
        <v>7913807.2386000007</v>
      </c>
    </row>
    <row r="14" spans="1:22" s="162" customFormat="1">
      <c r="A14" s="163">
        <v>8</v>
      </c>
      <c r="B14" s="161" t="s">
        <v>74</v>
      </c>
      <c r="C14" s="649">
        <v>0</v>
      </c>
      <c r="D14" s="650">
        <v>0</v>
      </c>
      <c r="E14" s="650">
        <v>0</v>
      </c>
      <c r="F14" s="650">
        <v>0</v>
      </c>
      <c r="G14" s="650">
        <v>0</v>
      </c>
      <c r="H14" s="650">
        <v>0</v>
      </c>
      <c r="I14" s="650">
        <v>0</v>
      </c>
      <c r="J14" s="650">
        <v>0</v>
      </c>
      <c r="K14" s="650">
        <v>0</v>
      </c>
      <c r="L14" s="653">
        <v>0</v>
      </c>
      <c r="M14" s="654">
        <v>0</v>
      </c>
      <c r="N14" s="650">
        <v>0</v>
      </c>
      <c r="O14" s="650">
        <v>0</v>
      </c>
      <c r="P14" s="650">
        <v>0</v>
      </c>
      <c r="Q14" s="650">
        <v>0</v>
      </c>
      <c r="R14" s="650">
        <v>0</v>
      </c>
      <c r="S14" s="653">
        <v>0</v>
      </c>
      <c r="T14" s="655">
        <v>0</v>
      </c>
      <c r="U14" s="655">
        <v>0</v>
      </c>
      <c r="V14" s="698">
        <f t="shared" si="0"/>
        <v>0</v>
      </c>
    </row>
    <row r="15" spans="1:22" s="162" customFormat="1">
      <c r="A15" s="163">
        <v>9</v>
      </c>
      <c r="B15" s="161" t="s">
        <v>75</v>
      </c>
      <c r="C15" s="649">
        <v>0</v>
      </c>
      <c r="D15" s="650">
        <v>0</v>
      </c>
      <c r="E15" s="650">
        <v>0</v>
      </c>
      <c r="F15" s="650">
        <v>0</v>
      </c>
      <c r="G15" s="650">
        <v>0</v>
      </c>
      <c r="H15" s="650">
        <v>0</v>
      </c>
      <c r="I15" s="650">
        <v>0</v>
      </c>
      <c r="J15" s="650">
        <v>0</v>
      </c>
      <c r="K15" s="650">
        <v>0</v>
      </c>
      <c r="L15" s="653">
        <v>0</v>
      </c>
      <c r="M15" s="654">
        <v>0</v>
      </c>
      <c r="N15" s="650">
        <v>0</v>
      </c>
      <c r="O15" s="650">
        <v>0</v>
      </c>
      <c r="P15" s="650">
        <v>0</v>
      </c>
      <c r="Q15" s="650">
        <v>0</v>
      </c>
      <c r="R15" s="650">
        <v>0</v>
      </c>
      <c r="S15" s="653">
        <v>0</v>
      </c>
      <c r="T15" s="655">
        <v>0</v>
      </c>
      <c r="U15" s="655">
        <v>0</v>
      </c>
      <c r="V15" s="698">
        <f t="shared" si="0"/>
        <v>0</v>
      </c>
    </row>
    <row r="16" spans="1:22" s="162" customFormat="1">
      <c r="A16" s="163">
        <v>10</v>
      </c>
      <c r="B16" s="161" t="s">
        <v>69</v>
      </c>
      <c r="C16" s="649">
        <v>0</v>
      </c>
      <c r="D16" s="650">
        <v>0</v>
      </c>
      <c r="E16" s="650">
        <v>0</v>
      </c>
      <c r="F16" s="650">
        <v>0</v>
      </c>
      <c r="G16" s="650">
        <v>0</v>
      </c>
      <c r="H16" s="650">
        <v>0</v>
      </c>
      <c r="I16" s="650">
        <v>0</v>
      </c>
      <c r="J16" s="650">
        <v>0</v>
      </c>
      <c r="K16" s="650">
        <v>0</v>
      </c>
      <c r="L16" s="653">
        <v>0</v>
      </c>
      <c r="M16" s="654">
        <v>0</v>
      </c>
      <c r="N16" s="650">
        <v>0</v>
      </c>
      <c r="O16" s="650">
        <v>0</v>
      </c>
      <c r="P16" s="650">
        <v>0</v>
      </c>
      <c r="Q16" s="650">
        <v>0</v>
      </c>
      <c r="R16" s="650">
        <v>0</v>
      </c>
      <c r="S16" s="653">
        <v>0</v>
      </c>
      <c r="T16" s="655">
        <v>0</v>
      </c>
      <c r="U16" s="655">
        <v>0</v>
      </c>
      <c r="V16" s="698">
        <f t="shared" si="0"/>
        <v>0</v>
      </c>
    </row>
    <row r="17" spans="1:22" s="162" customFormat="1">
      <c r="A17" s="163">
        <v>11</v>
      </c>
      <c r="B17" s="161" t="s">
        <v>70</v>
      </c>
      <c r="C17" s="649">
        <v>0</v>
      </c>
      <c r="D17" s="650">
        <v>74398</v>
      </c>
      <c r="E17" s="650">
        <v>0</v>
      </c>
      <c r="F17" s="650">
        <v>0</v>
      </c>
      <c r="G17" s="650">
        <v>0</v>
      </c>
      <c r="H17" s="650">
        <v>0</v>
      </c>
      <c r="I17" s="650">
        <v>0</v>
      </c>
      <c r="J17" s="650">
        <v>0</v>
      </c>
      <c r="K17" s="650">
        <v>0</v>
      </c>
      <c r="L17" s="653">
        <v>0</v>
      </c>
      <c r="M17" s="654">
        <v>41347.548000000003</v>
      </c>
      <c r="N17" s="650">
        <v>0</v>
      </c>
      <c r="O17" s="650">
        <v>0</v>
      </c>
      <c r="P17" s="650">
        <v>0</v>
      </c>
      <c r="Q17" s="650">
        <v>0</v>
      </c>
      <c r="R17" s="650">
        <v>0</v>
      </c>
      <c r="S17" s="653">
        <v>0</v>
      </c>
      <c r="T17" s="655">
        <v>115745.54800000001</v>
      </c>
      <c r="U17" s="655">
        <v>0</v>
      </c>
      <c r="V17" s="698">
        <f t="shared" si="0"/>
        <v>115745.54800000001</v>
      </c>
    </row>
    <row r="18" spans="1:22" s="162" customFormat="1">
      <c r="A18" s="163">
        <v>12</v>
      </c>
      <c r="B18" s="161" t="s">
        <v>71</v>
      </c>
      <c r="C18" s="649">
        <v>0</v>
      </c>
      <c r="D18" s="650">
        <v>0</v>
      </c>
      <c r="E18" s="650">
        <v>0</v>
      </c>
      <c r="F18" s="650">
        <v>0</v>
      </c>
      <c r="G18" s="650">
        <v>0</v>
      </c>
      <c r="H18" s="650">
        <v>0</v>
      </c>
      <c r="I18" s="650">
        <v>0</v>
      </c>
      <c r="J18" s="650">
        <v>0</v>
      </c>
      <c r="K18" s="650">
        <v>0</v>
      </c>
      <c r="L18" s="653">
        <v>0</v>
      </c>
      <c r="M18" s="654">
        <v>0</v>
      </c>
      <c r="N18" s="650">
        <v>0</v>
      </c>
      <c r="O18" s="650">
        <v>0</v>
      </c>
      <c r="P18" s="650">
        <v>0</v>
      </c>
      <c r="Q18" s="650">
        <v>0</v>
      </c>
      <c r="R18" s="650">
        <v>0</v>
      </c>
      <c r="S18" s="653">
        <v>0</v>
      </c>
      <c r="T18" s="655">
        <v>0</v>
      </c>
      <c r="U18" s="655">
        <v>0</v>
      </c>
      <c r="V18" s="698">
        <f t="shared" si="0"/>
        <v>0</v>
      </c>
    </row>
    <row r="19" spans="1:22" s="162" customFormat="1">
      <c r="A19" s="163">
        <v>13</v>
      </c>
      <c r="B19" s="161" t="s">
        <v>72</v>
      </c>
      <c r="C19" s="649">
        <v>0</v>
      </c>
      <c r="D19" s="650">
        <v>0</v>
      </c>
      <c r="E19" s="650">
        <v>0</v>
      </c>
      <c r="F19" s="650">
        <v>0</v>
      </c>
      <c r="G19" s="650">
        <v>0</v>
      </c>
      <c r="H19" s="650">
        <v>0</v>
      </c>
      <c r="I19" s="650">
        <v>0</v>
      </c>
      <c r="J19" s="650">
        <v>0</v>
      </c>
      <c r="K19" s="650">
        <v>0</v>
      </c>
      <c r="L19" s="653">
        <v>0</v>
      </c>
      <c r="M19" s="654">
        <v>0</v>
      </c>
      <c r="N19" s="650">
        <v>0</v>
      </c>
      <c r="O19" s="650">
        <v>0</v>
      </c>
      <c r="P19" s="650">
        <v>0</v>
      </c>
      <c r="Q19" s="650">
        <v>0</v>
      </c>
      <c r="R19" s="650">
        <v>0</v>
      </c>
      <c r="S19" s="653">
        <v>0</v>
      </c>
      <c r="T19" s="655">
        <v>0</v>
      </c>
      <c r="U19" s="655">
        <v>0</v>
      </c>
      <c r="V19" s="698">
        <f t="shared" si="0"/>
        <v>0</v>
      </c>
    </row>
    <row r="20" spans="1:22" s="162" customFormat="1">
      <c r="A20" s="163">
        <v>14</v>
      </c>
      <c r="B20" s="161" t="s">
        <v>248</v>
      </c>
      <c r="C20" s="649">
        <v>0</v>
      </c>
      <c r="D20" s="650">
        <v>2577220</v>
      </c>
      <c r="E20" s="650">
        <v>0</v>
      </c>
      <c r="F20" s="650">
        <v>0</v>
      </c>
      <c r="G20" s="650">
        <v>0</v>
      </c>
      <c r="H20" s="650">
        <v>0</v>
      </c>
      <c r="I20" s="650">
        <v>0</v>
      </c>
      <c r="J20" s="650">
        <v>0</v>
      </c>
      <c r="K20" s="650">
        <v>0</v>
      </c>
      <c r="L20" s="653">
        <v>0</v>
      </c>
      <c r="M20" s="654">
        <v>49733.436000000002</v>
      </c>
      <c r="N20" s="650">
        <v>0</v>
      </c>
      <c r="O20" s="650">
        <v>0</v>
      </c>
      <c r="P20" s="650">
        <v>0</v>
      </c>
      <c r="Q20" s="650">
        <v>0</v>
      </c>
      <c r="R20" s="650">
        <v>0</v>
      </c>
      <c r="S20" s="653">
        <v>0</v>
      </c>
      <c r="T20" s="658">
        <v>2626953.4360000002</v>
      </c>
      <c r="U20" s="658">
        <v>0</v>
      </c>
      <c r="V20" s="698">
        <f t="shared" si="0"/>
        <v>2626953.4360000002</v>
      </c>
    </row>
    <row r="21" spans="1:22" ht="13.5" thickBot="1">
      <c r="A21" s="104"/>
      <c r="B21" s="105" t="s">
        <v>68</v>
      </c>
      <c r="C21" s="278">
        <f>SUM(C7:C20)</f>
        <v>0</v>
      </c>
      <c r="D21" s="652">
        <f t="shared" ref="D21:V21" si="1">SUM(D7:D20)</f>
        <v>10019612.32</v>
      </c>
      <c r="E21" s="277">
        <f t="shared" si="1"/>
        <v>0</v>
      </c>
      <c r="F21" s="277">
        <f t="shared" si="1"/>
        <v>0</v>
      </c>
      <c r="G21" s="277">
        <f t="shared" si="1"/>
        <v>0</v>
      </c>
      <c r="H21" s="277">
        <f t="shared" si="1"/>
        <v>0</v>
      </c>
      <c r="I21" s="277">
        <f t="shared" si="1"/>
        <v>0</v>
      </c>
      <c r="J21" s="277">
        <f t="shared" si="1"/>
        <v>0</v>
      </c>
      <c r="K21" s="277">
        <f t="shared" si="1"/>
        <v>0</v>
      </c>
      <c r="L21" s="279">
        <f t="shared" si="1"/>
        <v>0</v>
      </c>
      <c r="M21" s="278">
        <f t="shared" si="1"/>
        <v>636893.90260000003</v>
      </c>
      <c r="N21" s="278">
        <f t="shared" si="1"/>
        <v>0</v>
      </c>
      <c r="O21" s="278">
        <f t="shared" si="1"/>
        <v>0</v>
      </c>
      <c r="P21" s="278">
        <f t="shared" si="1"/>
        <v>0</v>
      </c>
      <c r="Q21" s="278">
        <f t="shared" si="1"/>
        <v>0</v>
      </c>
      <c r="R21" s="278">
        <f t="shared" si="1"/>
        <v>0</v>
      </c>
      <c r="S21" s="697">
        <f t="shared" si="1"/>
        <v>0</v>
      </c>
      <c r="T21" s="699">
        <f>SUM(T7:T20)</f>
        <v>10084322.902600002</v>
      </c>
      <c r="U21" s="700">
        <f t="shared" si="1"/>
        <v>572183.31999999995</v>
      </c>
      <c r="V21" s="280">
        <f t="shared" si="1"/>
        <v>10656506.222600002</v>
      </c>
    </row>
    <row r="24" spans="1:22">
      <c r="A24" s="19"/>
      <c r="B24" s="19"/>
      <c r="C24" s="73"/>
      <c r="D24" s="73"/>
      <c r="E24" s="73"/>
    </row>
    <row r="25" spans="1:22">
      <c r="A25" s="97"/>
      <c r="B25" s="97"/>
      <c r="C25" s="19"/>
      <c r="D25" s="73"/>
      <c r="E25" s="73"/>
    </row>
    <row r="26" spans="1:22">
      <c r="A26" s="97"/>
      <c r="B26" s="98"/>
      <c r="C26" s="19"/>
      <c r="D26" s="73"/>
      <c r="E26" s="73"/>
    </row>
    <row r="27" spans="1:22">
      <c r="A27" s="97"/>
      <c r="B27" s="97"/>
      <c r="C27" s="19"/>
      <c r="D27" s="73"/>
      <c r="E27" s="73"/>
    </row>
    <row r="28" spans="1:22">
      <c r="A28" s="97"/>
      <c r="B28" s="98"/>
      <c r="C28" s="19"/>
      <c r="D28" s="73"/>
      <c r="E28" s="7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C8" sqref="C8:H22"/>
    </sheetView>
  </sheetViews>
  <sheetFormatPr defaultColWidth="9.26953125" defaultRowHeight="13"/>
  <cols>
    <col min="1" max="1" width="10.54296875" style="2" bestFit="1" customWidth="1"/>
    <col min="2" max="2" width="101.7265625" style="2" customWidth="1"/>
    <col min="3" max="3" width="13.7265625" style="2" customWidth="1"/>
    <col min="4" max="4" width="14.7265625" style="2" bestFit="1" customWidth="1"/>
    <col min="5" max="5" width="17.7265625" style="2" customWidth="1"/>
    <col min="6" max="6" width="15.7265625" style="2" customWidth="1"/>
    <col min="7" max="7" width="17.453125" style="2" customWidth="1"/>
    <col min="8" max="8" width="15.26953125" style="2" customWidth="1"/>
    <col min="9" max="16384" width="9.26953125" style="13"/>
  </cols>
  <sheetData>
    <row r="1" spans="1:9">
      <c r="A1" s="2" t="s">
        <v>188</v>
      </c>
      <c r="B1" s="324" t="str">
        <f>Info!C2</f>
        <v>სს "ხალიკ ბანკი საქართველო"</v>
      </c>
    </row>
    <row r="2" spans="1:9">
      <c r="A2" s="2" t="s">
        <v>189</v>
      </c>
      <c r="B2" s="442">
        <f>'1. key ratios'!B2</f>
        <v>44742</v>
      </c>
    </row>
    <row r="4" spans="1:9" ht="13.5" thickBot="1">
      <c r="A4" s="2" t="s">
        <v>416</v>
      </c>
      <c r="B4" s="293" t="s">
        <v>458</v>
      </c>
    </row>
    <row r="5" spans="1:9">
      <c r="A5" s="102"/>
      <c r="B5" s="159"/>
      <c r="C5" s="165" t="s">
        <v>0</v>
      </c>
      <c r="D5" s="165" t="s">
        <v>1</v>
      </c>
      <c r="E5" s="165" t="s">
        <v>2</v>
      </c>
      <c r="F5" s="165" t="s">
        <v>3</v>
      </c>
      <c r="G5" s="291" t="s">
        <v>4</v>
      </c>
      <c r="H5" s="166" t="s">
        <v>5</v>
      </c>
      <c r="I5" s="25"/>
    </row>
    <row r="6" spans="1:9" ht="15" customHeight="1">
      <c r="A6" s="158"/>
      <c r="B6" s="23"/>
      <c r="C6" s="739" t="s">
        <v>450</v>
      </c>
      <c r="D6" s="743" t="s">
        <v>471</v>
      </c>
      <c r="E6" s="744"/>
      <c r="F6" s="739" t="s">
        <v>477</v>
      </c>
      <c r="G6" s="739" t="s">
        <v>478</v>
      </c>
      <c r="H6" s="741" t="s">
        <v>452</v>
      </c>
      <c r="I6" s="25"/>
    </row>
    <row r="7" spans="1:9" ht="65">
      <c r="A7" s="158"/>
      <c r="B7" s="23"/>
      <c r="C7" s="740"/>
      <c r="D7" s="292" t="s">
        <v>453</v>
      </c>
      <c r="E7" s="292" t="s">
        <v>451</v>
      </c>
      <c r="F7" s="740"/>
      <c r="G7" s="740"/>
      <c r="H7" s="742"/>
      <c r="I7" s="25"/>
    </row>
    <row r="8" spans="1:9">
      <c r="A8" s="93">
        <v>1</v>
      </c>
      <c r="B8" s="75" t="s">
        <v>216</v>
      </c>
      <c r="C8" s="281">
        <v>192466524</v>
      </c>
      <c r="D8" s="281">
        <v>0</v>
      </c>
      <c r="E8" s="281">
        <v>0</v>
      </c>
      <c r="F8" s="281">
        <v>134242406</v>
      </c>
      <c r="G8" s="281">
        <v>134242406</v>
      </c>
      <c r="H8" s="298">
        <f>IFERROR(G8/(C8+E8)," ")</f>
        <v>0.69748444150214928</v>
      </c>
    </row>
    <row r="9" spans="1:9" ht="15" customHeight="1">
      <c r="A9" s="93">
        <v>2</v>
      </c>
      <c r="B9" s="75" t="s">
        <v>217</v>
      </c>
      <c r="C9" s="281">
        <v>0</v>
      </c>
      <c r="D9" s="281">
        <v>0</v>
      </c>
      <c r="E9" s="281">
        <v>0</v>
      </c>
      <c r="F9" s="281">
        <v>0</v>
      </c>
      <c r="G9" s="281">
        <v>0</v>
      </c>
      <c r="H9" s="298" t="str">
        <f t="shared" ref="H9:H21" si="0">IFERROR(G9/(C9+E9)," ")</f>
        <v xml:space="preserve"> </v>
      </c>
    </row>
    <row r="10" spans="1:9">
      <c r="A10" s="93">
        <v>3</v>
      </c>
      <c r="B10" s="75" t="s">
        <v>218</v>
      </c>
      <c r="C10" s="281">
        <v>0</v>
      </c>
      <c r="D10" s="281">
        <v>0</v>
      </c>
      <c r="E10" s="281">
        <v>0</v>
      </c>
      <c r="F10" s="281">
        <v>0</v>
      </c>
      <c r="G10" s="281">
        <v>0</v>
      </c>
      <c r="H10" s="298" t="str">
        <f t="shared" si="0"/>
        <v xml:space="preserve"> </v>
      </c>
    </row>
    <row r="11" spans="1:9">
      <c r="A11" s="93">
        <v>4</v>
      </c>
      <c r="B11" s="75" t="s">
        <v>219</v>
      </c>
      <c r="C11" s="281">
        <v>0</v>
      </c>
      <c r="D11" s="281">
        <v>0</v>
      </c>
      <c r="E11" s="281">
        <v>0</v>
      </c>
      <c r="F11" s="281">
        <v>0</v>
      </c>
      <c r="G11" s="281">
        <v>0</v>
      </c>
      <c r="H11" s="298" t="str">
        <f t="shared" si="0"/>
        <v xml:space="preserve"> </v>
      </c>
    </row>
    <row r="12" spans="1:9">
      <c r="A12" s="93">
        <v>5</v>
      </c>
      <c r="B12" s="75" t="s">
        <v>220</v>
      </c>
      <c r="C12" s="281">
        <v>0</v>
      </c>
      <c r="D12" s="281">
        <v>0</v>
      </c>
      <c r="E12" s="281">
        <v>0</v>
      </c>
      <c r="F12" s="281">
        <v>0</v>
      </c>
      <c r="G12" s="281">
        <v>0</v>
      </c>
      <c r="H12" s="298" t="str">
        <f t="shared" si="0"/>
        <v xml:space="preserve"> </v>
      </c>
    </row>
    <row r="13" spans="1:9">
      <c r="A13" s="93">
        <v>6</v>
      </c>
      <c r="B13" s="75" t="s">
        <v>221</v>
      </c>
      <c r="C13" s="281">
        <v>53049364</v>
      </c>
      <c r="D13" s="281">
        <v>0</v>
      </c>
      <c r="E13" s="281">
        <v>0</v>
      </c>
      <c r="F13" s="281">
        <v>22212515.16</v>
      </c>
      <c r="G13" s="281">
        <v>22212515.16</v>
      </c>
      <c r="H13" s="298">
        <f t="shared" si="0"/>
        <v>0.41871407091704249</v>
      </c>
    </row>
    <row r="14" spans="1:9">
      <c r="A14" s="93">
        <v>7</v>
      </c>
      <c r="B14" s="75" t="s">
        <v>73</v>
      </c>
      <c r="C14" s="281">
        <v>460830151.18999839</v>
      </c>
      <c r="D14" s="281">
        <v>36452765.350000009</v>
      </c>
      <c r="E14" s="281">
        <v>10751531.239</v>
      </c>
      <c r="F14" s="281">
        <v>471581682.42899841</v>
      </c>
      <c r="G14" s="281">
        <v>463667875.1903984</v>
      </c>
      <c r="H14" s="298">
        <f t="shared" si="0"/>
        <v>0.98321858644331139</v>
      </c>
    </row>
    <row r="15" spans="1:9">
      <c r="A15" s="93">
        <v>8</v>
      </c>
      <c r="B15" s="75" t="s">
        <v>74</v>
      </c>
      <c r="C15" s="281">
        <v>0</v>
      </c>
      <c r="D15" s="281">
        <v>0</v>
      </c>
      <c r="E15" s="281">
        <v>0</v>
      </c>
      <c r="F15" s="281">
        <v>0</v>
      </c>
      <c r="G15" s="281">
        <v>0</v>
      </c>
      <c r="H15" s="298" t="str">
        <f t="shared" si="0"/>
        <v xml:space="preserve"> </v>
      </c>
    </row>
    <row r="16" spans="1:9">
      <c r="A16" s="93">
        <v>9</v>
      </c>
      <c r="B16" s="75" t="s">
        <v>75</v>
      </c>
      <c r="C16" s="281">
        <v>0</v>
      </c>
      <c r="D16" s="281">
        <v>0</v>
      </c>
      <c r="E16" s="281">
        <v>0</v>
      </c>
      <c r="F16" s="281">
        <v>0</v>
      </c>
      <c r="G16" s="281">
        <v>0</v>
      </c>
      <c r="H16" s="298" t="str">
        <f t="shared" si="0"/>
        <v xml:space="preserve"> </v>
      </c>
    </row>
    <row r="17" spans="1:8">
      <c r="A17" s="93">
        <v>10</v>
      </c>
      <c r="B17" s="75" t="s">
        <v>69</v>
      </c>
      <c r="C17" s="281">
        <v>19989506.620000005</v>
      </c>
      <c r="D17" s="281">
        <v>2161.5700000000002</v>
      </c>
      <c r="E17" s="281">
        <v>1080.7850000000001</v>
      </c>
      <c r="F17" s="281">
        <v>19990587.405000005</v>
      </c>
      <c r="G17" s="281">
        <v>19990587.405000005</v>
      </c>
      <c r="H17" s="298">
        <f t="shared" si="0"/>
        <v>1</v>
      </c>
    </row>
    <row r="18" spans="1:8">
      <c r="A18" s="93">
        <v>11</v>
      </c>
      <c r="B18" s="75" t="s">
        <v>70</v>
      </c>
      <c r="C18" s="281">
        <v>42461835.159999989</v>
      </c>
      <c r="D18" s="281">
        <v>58027.510000000009</v>
      </c>
      <c r="E18" s="281">
        <v>26436.755000000005</v>
      </c>
      <c r="F18" s="281">
        <v>43674470.444999985</v>
      </c>
      <c r="G18" s="281">
        <v>43558724.896999985</v>
      </c>
      <c r="H18" s="298">
        <f t="shared" si="0"/>
        <v>1.0251940814194913</v>
      </c>
    </row>
    <row r="19" spans="1:8">
      <c r="A19" s="93">
        <v>12</v>
      </c>
      <c r="B19" s="75" t="s">
        <v>71</v>
      </c>
      <c r="C19" s="281">
        <v>0</v>
      </c>
      <c r="D19" s="281">
        <v>0</v>
      </c>
      <c r="E19" s="281">
        <v>0</v>
      </c>
      <c r="F19" s="281">
        <v>0</v>
      </c>
      <c r="G19" s="281">
        <v>0</v>
      </c>
      <c r="H19" s="298" t="str">
        <f t="shared" si="0"/>
        <v xml:space="preserve"> </v>
      </c>
    </row>
    <row r="20" spans="1:8">
      <c r="A20" s="93">
        <v>13</v>
      </c>
      <c r="B20" s="75" t="s">
        <v>72</v>
      </c>
      <c r="C20" s="281">
        <v>0</v>
      </c>
      <c r="D20" s="281">
        <v>0</v>
      </c>
      <c r="E20" s="281">
        <v>0</v>
      </c>
      <c r="F20" s="281">
        <v>0</v>
      </c>
      <c r="G20" s="281">
        <v>0</v>
      </c>
      <c r="H20" s="298" t="str">
        <f t="shared" si="0"/>
        <v xml:space="preserve"> </v>
      </c>
    </row>
    <row r="21" spans="1:8">
      <c r="A21" s="93">
        <v>14</v>
      </c>
      <c r="B21" s="75" t="s">
        <v>248</v>
      </c>
      <c r="C21" s="281">
        <v>172149148.13000157</v>
      </c>
      <c r="D21" s="281">
        <v>1352150.9999999995</v>
      </c>
      <c r="E21" s="281">
        <v>610538.97800000035</v>
      </c>
      <c r="F21" s="281">
        <v>158715088.10800159</v>
      </c>
      <c r="G21" s="281">
        <v>156088134.6720016</v>
      </c>
      <c r="H21" s="298">
        <f t="shared" si="0"/>
        <v>0.90349859556310907</v>
      </c>
    </row>
    <row r="22" spans="1:8" ht="13.5" thickBot="1">
      <c r="A22" s="160"/>
      <c r="B22" s="167" t="s">
        <v>68</v>
      </c>
      <c r="C22" s="277">
        <f>SUM(C8:C21)</f>
        <v>940946529.0999999</v>
      </c>
      <c r="D22" s="277">
        <f>SUM(D8:D21)</f>
        <v>37865105.430000007</v>
      </c>
      <c r="E22" s="277">
        <f>SUM(E8:E21)</f>
        <v>11389587.757000001</v>
      </c>
      <c r="F22" s="277">
        <f>SUM(F8:F21)</f>
        <v>850416749.54699993</v>
      </c>
      <c r="G22" s="277">
        <f>SUM(G8:G21)</f>
        <v>839760243.32439995</v>
      </c>
      <c r="H22" s="299">
        <f>G22/(C22+E22)</f>
        <v>0.88178976777218665</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C8" sqref="C8:K25"/>
    </sheetView>
  </sheetViews>
  <sheetFormatPr defaultColWidth="9.26953125" defaultRowHeight="13"/>
  <cols>
    <col min="1" max="1" width="10.54296875" style="324" bestFit="1" customWidth="1"/>
    <col min="2" max="2" width="104.26953125" style="324" customWidth="1"/>
    <col min="3" max="11" width="12.7265625" style="324" customWidth="1"/>
    <col min="12" max="16384" width="9.26953125" style="324"/>
  </cols>
  <sheetData>
    <row r="1" spans="1:11">
      <c r="A1" s="324" t="s">
        <v>188</v>
      </c>
      <c r="B1" s="324" t="str">
        <f>Info!C2</f>
        <v>სს "ხალიკ ბანკი საქართველო"</v>
      </c>
    </row>
    <row r="2" spans="1:11">
      <c r="A2" s="324" t="s">
        <v>189</v>
      </c>
      <c r="B2" s="442">
        <f>'1. key ratios'!B2</f>
        <v>44742</v>
      </c>
      <c r="C2" s="325"/>
      <c r="D2" s="325"/>
    </row>
    <row r="3" spans="1:11">
      <c r="B3" s="325"/>
      <c r="C3" s="325"/>
      <c r="D3" s="325"/>
    </row>
    <row r="4" spans="1:11" ht="13.5" thickBot="1">
      <c r="A4" s="324" t="s">
        <v>519</v>
      </c>
      <c r="B4" s="293" t="s">
        <v>518</v>
      </c>
      <c r="C4" s="325"/>
      <c r="D4" s="325"/>
    </row>
    <row r="5" spans="1:11" ht="30" customHeight="1">
      <c r="A5" s="748"/>
      <c r="B5" s="749"/>
      <c r="C5" s="746" t="s">
        <v>551</v>
      </c>
      <c r="D5" s="746"/>
      <c r="E5" s="746"/>
      <c r="F5" s="746" t="s">
        <v>552</v>
      </c>
      <c r="G5" s="746"/>
      <c r="H5" s="746"/>
      <c r="I5" s="746" t="s">
        <v>553</v>
      </c>
      <c r="J5" s="746"/>
      <c r="K5" s="747"/>
    </row>
    <row r="6" spans="1:11">
      <c r="A6" s="322"/>
      <c r="B6" s="323"/>
      <c r="C6" s="639" t="s">
        <v>27</v>
      </c>
      <c r="D6" s="639" t="s">
        <v>96</v>
      </c>
      <c r="E6" s="639" t="s">
        <v>68</v>
      </c>
      <c r="F6" s="639" t="s">
        <v>27</v>
      </c>
      <c r="G6" s="639" t="s">
        <v>96</v>
      </c>
      <c r="H6" s="639" t="s">
        <v>68</v>
      </c>
      <c r="I6" s="639" t="s">
        <v>27</v>
      </c>
      <c r="J6" s="639" t="s">
        <v>96</v>
      </c>
      <c r="K6" s="327" t="s">
        <v>68</v>
      </c>
    </row>
    <row r="7" spans="1:11">
      <c r="A7" s="328" t="s">
        <v>489</v>
      </c>
      <c r="B7" s="321"/>
      <c r="C7" s="321"/>
      <c r="D7" s="321"/>
      <c r="E7" s="321"/>
      <c r="F7" s="321"/>
      <c r="G7" s="321"/>
      <c r="H7" s="321"/>
      <c r="I7" s="321"/>
      <c r="J7" s="321"/>
      <c r="K7" s="329"/>
    </row>
    <row r="8" spans="1:11">
      <c r="A8" s="320">
        <v>1</v>
      </c>
      <c r="B8" s="306" t="s">
        <v>489</v>
      </c>
      <c r="C8" s="659"/>
      <c r="D8" s="659"/>
      <c r="E8" s="659"/>
      <c r="F8" s="466">
        <v>59163680.031879067</v>
      </c>
      <c r="G8" s="466">
        <v>148080900.43835166</v>
      </c>
      <c r="H8" s="466">
        <v>207244580.47023079</v>
      </c>
      <c r="I8" s="466">
        <v>40395707.207666658</v>
      </c>
      <c r="J8" s="466">
        <v>133406818.47999999</v>
      </c>
      <c r="K8" s="466">
        <v>173802525.68766665</v>
      </c>
    </row>
    <row r="9" spans="1:11">
      <c r="A9" s="328" t="s">
        <v>490</v>
      </c>
      <c r="B9" s="321"/>
      <c r="C9" s="660"/>
      <c r="D9" s="660"/>
      <c r="E9" s="660"/>
      <c r="F9" s="660"/>
      <c r="G9" s="660"/>
      <c r="H9" s="660"/>
      <c r="I9" s="660"/>
      <c r="J9" s="660"/>
      <c r="K9" s="661"/>
    </row>
    <row r="10" spans="1:11">
      <c r="A10" s="330">
        <v>2</v>
      </c>
      <c r="B10" s="307" t="s">
        <v>491</v>
      </c>
      <c r="C10" s="466">
        <v>8787766.7999999989</v>
      </c>
      <c r="D10" s="466">
        <v>51857752.600000009</v>
      </c>
      <c r="E10" s="466">
        <v>60645519.400000006</v>
      </c>
      <c r="F10" s="466">
        <v>1863836.4799000004</v>
      </c>
      <c r="G10" s="466">
        <v>12041172.667299999</v>
      </c>
      <c r="H10" s="466">
        <v>13905009.147200001</v>
      </c>
      <c r="I10" s="466">
        <v>485737.60800000001</v>
      </c>
      <c r="J10" s="466">
        <v>2971072.1280000005</v>
      </c>
      <c r="K10" s="466">
        <v>3456809.7360000005</v>
      </c>
    </row>
    <row r="11" spans="1:11">
      <c r="A11" s="330">
        <v>3</v>
      </c>
      <c r="B11" s="307" t="s">
        <v>492</v>
      </c>
      <c r="C11" s="466">
        <v>134051450.62999998</v>
      </c>
      <c r="D11" s="466">
        <v>571406589.66391313</v>
      </c>
      <c r="E11" s="466">
        <v>705458040.29391301</v>
      </c>
      <c r="F11" s="466">
        <v>64488973.868249997</v>
      </c>
      <c r="G11" s="466">
        <v>54228935.0035</v>
      </c>
      <c r="H11" s="466">
        <v>118717908.87175</v>
      </c>
      <c r="I11" s="466">
        <v>50194838.159500003</v>
      </c>
      <c r="J11" s="466">
        <v>45419184.949500009</v>
      </c>
      <c r="K11" s="466">
        <v>95614023.108999968</v>
      </c>
    </row>
    <row r="12" spans="1:11">
      <c r="A12" s="330">
        <v>4</v>
      </c>
      <c r="B12" s="307" t="s">
        <v>493</v>
      </c>
      <c r="C12" s="466">
        <v>1615384.6153846155</v>
      </c>
      <c r="D12" s="625">
        <v>0</v>
      </c>
      <c r="E12" s="625">
        <v>1615384.6153846155</v>
      </c>
      <c r="F12" s="625">
        <v>0</v>
      </c>
      <c r="G12" s="625">
        <v>0</v>
      </c>
      <c r="H12" s="625">
        <v>0</v>
      </c>
      <c r="I12" s="625">
        <v>0</v>
      </c>
      <c r="J12" s="625">
        <v>0</v>
      </c>
      <c r="K12" s="624">
        <v>0</v>
      </c>
    </row>
    <row r="13" spans="1:11">
      <c r="A13" s="330">
        <v>5</v>
      </c>
      <c r="B13" s="307" t="s">
        <v>494</v>
      </c>
      <c r="C13" s="466">
        <v>14889495.529999999</v>
      </c>
      <c r="D13" s="466">
        <v>23008847.600000001</v>
      </c>
      <c r="E13" s="466">
        <v>37898343.129999995</v>
      </c>
      <c r="F13" s="466">
        <v>3024351.1077999999</v>
      </c>
      <c r="G13" s="466">
        <v>6262907.9305999987</v>
      </c>
      <c r="H13" s="466">
        <v>9287259.0383999981</v>
      </c>
      <c r="I13" s="466">
        <v>1016461.103</v>
      </c>
      <c r="J13" s="466">
        <v>1925277.5855</v>
      </c>
      <c r="K13" s="466">
        <v>2941738.6885000002</v>
      </c>
    </row>
    <row r="14" spans="1:11">
      <c r="A14" s="330">
        <v>6</v>
      </c>
      <c r="B14" s="307" t="s">
        <v>509</v>
      </c>
      <c r="C14" s="466">
        <v>0</v>
      </c>
      <c r="D14" s="625">
        <v>0</v>
      </c>
      <c r="E14" s="625">
        <v>0</v>
      </c>
      <c r="F14" s="625">
        <v>0</v>
      </c>
      <c r="G14" s="625">
        <v>0</v>
      </c>
      <c r="H14" s="625">
        <v>0</v>
      </c>
      <c r="I14" s="625">
        <v>0</v>
      </c>
      <c r="J14" s="625">
        <v>0</v>
      </c>
      <c r="K14" s="624">
        <v>0</v>
      </c>
    </row>
    <row r="15" spans="1:11">
      <c r="A15" s="330">
        <v>7</v>
      </c>
      <c r="B15" s="307" t="s">
        <v>496</v>
      </c>
      <c r="C15" s="466">
        <v>7037188.7985000005</v>
      </c>
      <c r="D15" s="466">
        <v>28333285.969113886</v>
      </c>
      <c r="E15" s="466">
        <v>35370474.767613895</v>
      </c>
      <c r="F15" s="466">
        <v>779565.69835164852</v>
      </c>
      <c r="G15" s="466">
        <v>14759897.790219778</v>
      </c>
      <c r="H15" s="466">
        <v>15539463.488571431</v>
      </c>
      <c r="I15" s="466">
        <v>978353.94533333334</v>
      </c>
      <c r="J15" s="466">
        <v>20310331.819113888</v>
      </c>
      <c r="K15" s="466">
        <v>21288685.76444722</v>
      </c>
    </row>
    <row r="16" spans="1:11">
      <c r="A16" s="330">
        <v>8</v>
      </c>
      <c r="B16" s="308" t="s">
        <v>497</v>
      </c>
      <c r="C16" s="466">
        <v>166381286.37388459</v>
      </c>
      <c r="D16" s="466">
        <v>674606475.83302712</v>
      </c>
      <c r="E16" s="466">
        <v>840987762.20691144</v>
      </c>
      <c r="F16" s="466">
        <v>70156727.154301658</v>
      </c>
      <c r="G16" s="466">
        <v>87292913.391619787</v>
      </c>
      <c r="H16" s="466">
        <v>157449640.54592144</v>
      </c>
      <c r="I16" s="466">
        <v>52675390.815833338</v>
      </c>
      <c r="J16" s="466">
        <v>70625866.482113898</v>
      </c>
      <c r="K16" s="466">
        <v>123301257.2979472</v>
      </c>
    </row>
    <row r="17" spans="1:11">
      <c r="A17" s="328" t="s">
        <v>498</v>
      </c>
      <c r="B17" s="321"/>
      <c r="C17" s="660"/>
      <c r="D17" s="660"/>
      <c r="E17" s="660"/>
      <c r="F17" s="660"/>
      <c r="G17" s="660"/>
      <c r="H17" s="660"/>
      <c r="I17" s="660"/>
      <c r="J17" s="660"/>
      <c r="K17" s="661"/>
    </row>
    <row r="18" spans="1:11">
      <c r="A18" s="330">
        <v>9</v>
      </c>
      <c r="B18" s="307" t="s">
        <v>499</v>
      </c>
      <c r="C18" s="466">
        <v>0</v>
      </c>
      <c r="D18" s="625">
        <v>0</v>
      </c>
      <c r="E18" s="625">
        <v>0</v>
      </c>
      <c r="F18" s="625">
        <v>0</v>
      </c>
      <c r="G18" s="625">
        <v>0</v>
      </c>
      <c r="H18" s="625">
        <v>0</v>
      </c>
      <c r="I18" s="625">
        <v>0</v>
      </c>
      <c r="J18" s="625">
        <v>0</v>
      </c>
      <c r="K18" s="624">
        <v>0</v>
      </c>
    </row>
    <row r="19" spans="1:11">
      <c r="A19" s="330">
        <v>10</v>
      </c>
      <c r="B19" s="307" t="s">
        <v>500</v>
      </c>
      <c r="C19" s="466">
        <v>173482936.36102563</v>
      </c>
      <c r="D19" s="466">
        <v>382278562.67655742</v>
      </c>
      <c r="E19" s="466">
        <v>555761499.03758299</v>
      </c>
      <c r="F19" s="466">
        <v>3566431.2695054947</v>
      </c>
      <c r="G19" s="466">
        <v>5582119.2741758246</v>
      </c>
      <c r="H19" s="466">
        <v>9148550.5436813161</v>
      </c>
      <c r="I19" s="466">
        <v>10730262.311025642</v>
      </c>
      <c r="J19" s="466">
        <v>26460984.189999998</v>
      </c>
      <c r="K19" s="466">
        <v>37191246.501025639</v>
      </c>
    </row>
    <row r="20" spans="1:11">
      <c r="A20" s="330">
        <v>11</v>
      </c>
      <c r="B20" s="307" t="s">
        <v>501</v>
      </c>
      <c r="C20" s="466">
        <v>22100074.409861118</v>
      </c>
      <c r="D20" s="466">
        <v>4554886</v>
      </c>
      <c r="E20" s="466">
        <v>26654960.409861121</v>
      </c>
      <c r="F20" s="466">
        <v>14033716.351648351</v>
      </c>
      <c r="G20" s="466">
        <v>0</v>
      </c>
      <c r="H20" s="466">
        <v>14033716.351648351</v>
      </c>
      <c r="I20" s="466">
        <v>14033716.351648351</v>
      </c>
      <c r="J20" s="466">
        <v>0</v>
      </c>
      <c r="K20" s="466">
        <v>14033716.351648351</v>
      </c>
    </row>
    <row r="21" spans="1:11" ht="13.5" thickBot="1">
      <c r="A21" s="221">
        <v>12</v>
      </c>
      <c r="B21" s="331" t="s">
        <v>502</v>
      </c>
      <c r="C21" s="466">
        <v>195583010.77088675</v>
      </c>
      <c r="D21" s="466">
        <v>386833448.67655742</v>
      </c>
      <c r="E21" s="466">
        <v>582416459.44744408</v>
      </c>
      <c r="F21" s="466">
        <v>17600147.621153846</v>
      </c>
      <c r="G21" s="466">
        <v>5582119.2741758246</v>
      </c>
      <c r="H21" s="466">
        <v>23182266.895329669</v>
      </c>
      <c r="I21" s="466">
        <v>24763978.662673995</v>
      </c>
      <c r="J21" s="466">
        <v>26460984.189999998</v>
      </c>
      <c r="K21" s="466">
        <v>51224962.852673993</v>
      </c>
    </row>
    <row r="22" spans="1:11" ht="38.25" customHeight="1" thickBot="1">
      <c r="A22" s="318"/>
      <c r="B22" s="319"/>
      <c r="C22" s="319"/>
      <c r="D22" s="319"/>
      <c r="E22" s="319"/>
      <c r="F22" s="745" t="s">
        <v>503</v>
      </c>
      <c r="G22" s="746"/>
      <c r="H22" s="746"/>
      <c r="I22" s="745" t="s">
        <v>504</v>
      </c>
      <c r="J22" s="746"/>
      <c r="K22" s="747"/>
    </row>
    <row r="23" spans="1:11">
      <c r="A23" s="312">
        <v>13</v>
      </c>
      <c r="B23" s="309" t="s">
        <v>489</v>
      </c>
      <c r="C23" s="317"/>
      <c r="D23" s="317"/>
      <c r="E23" s="317"/>
      <c r="F23" s="662">
        <v>59163680.031879067</v>
      </c>
      <c r="G23" s="662">
        <v>148080900.43835166</v>
      </c>
      <c r="H23" s="662">
        <v>207244580.47023079</v>
      </c>
      <c r="I23" s="662">
        <v>40395707.207666658</v>
      </c>
      <c r="J23" s="662">
        <v>133406818.47999999</v>
      </c>
      <c r="K23" s="663">
        <v>173802525.68766665</v>
      </c>
    </row>
    <row r="24" spans="1:11" ht="13.5" thickBot="1">
      <c r="A24" s="313">
        <v>14</v>
      </c>
      <c r="B24" s="310" t="s">
        <v>505</v>
      </c>
      <c r="C24" s="332"/>
      <c r="D24" s="316"/>
      <c r="E24" s="473"/>
      <c r="F24" s="664">
        <v>52556579.533147812</v>
      </c>
      <c r="G24" s="664">
        <v>81710794.117443964</v>
      </c>
      <c r="H24" s="664">
        <v>134267373.65059179</v>
      </c>
      <c r="I24" s="664">
        <v>27911412.153159343</v>
      </c>
      <c r="J24" s="664">
        <v>44164882.2921139</v>
      </c>
      <c r="K24" s="665">
        <v>72076294.445273206</v>
      </c>
    </row>
    <row r="25" spans="1:11" ht="13.5" thickBot="1">
      <c r="A25" s="314">
        <v>15</v>
      </c>
      <c r="B25" s="311" t="s">
        <v>506</v>
      </c>
      <c r="C25" s="315"/>
      <c r="D25" s="315"/>
      <c r="E25" s="315"/>
      <c r="F25" s="626">
        <v>1.1257140505988239</v>
      </c>
      <c r="G25" s="626">
        <v>1.8122562880188522</v>
      </c>
      <c r="H25" s="626">
        <v>1.5435215185600477</v>
      </c>
      <c r="I25" s="626">
        <v>1.4472828170069567</v>
      </c>
      <c r="J25" s="626">
        <v>3.0206537764014638</v>
      </c>
      <c r="K25" s="627">
        <v>2.4113687728443525</v>
      </c>
    </row>
    <row r="28" spans="1:11" ht="39">
      <c r="B28" s="24" t="s">
        <v>550</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90" zoomScaleNormal="90" workbookViewId="0">
      <pane xSplit="1" ySplit="5" topLeftCell="C6" activePane="bottomRight" state="frozen"/>
      <selection pane="topRight" activeCell="B1" sqref="B1"/>
      <selection pane="bottomLeft" activeCell="A5" sqref="A5"/>
      <selection pane="bottomRight" activeCell="C7" sqref="C7:N21"/>
    </sheetView>
  </sheetViews>
  <sheetFormatPr defaultColWidth="9.26953125" defaultRowHeight="13.5"/>
  <cols>
    <col min="1" max="1" width="10.54296875" style="70" bestFit="1" customWidth="1"/>
    <col min="2" max="2" width="95" style="70" customWidth="1"/>
    <col min="3" max="3" width="12.54296875" style="70" bestFit="1" customWidth="1"/>
    <col min="4" max="4" width="10" style="70" bestFit="1" customWidth="1"/>
    <col min="5" max="5" width="18.26953125" style="70" bestFit="1" customWidth="1"/>
    <col min="6" max="13" width="10.7265625" style="70" customWidth="1"/>
    <col min="14" max="14" width="31" style="70" bestFit="1" customWidth="1"/>
    <col min="15" max="16384" width="9.26953125" style="13"/>
  </cols>
  <sheetData>
    <row r="1" spans="1:14">
      <c r="A1" s="5" t="s">
        <v>188</v>
      </c>
      <c r="B1" s="70" t="str">
        <f>Info!C2</f>
        <v>სს "ხალიკ ბანკი საქართველო"</v>
      </c>
    </row>
    <row r="2" spans="1:14" ht="14.25" customHeight="1">
      <c r="A2" s="70" t="s">
        <v>189</v>
      </c>
      <c r="B2" s="442">
        <f>'1. key ratios'!B2</f>
        <v>44742</v>
      </c>
    </row>
    <row r="3" spans="1:14" ht="14.25" customHeight="1"/>
    <row r="4" spans="1:14" ht="14" thickBot="1">
      <c r="A4" s="2" t="s">
        <v>417</v>
      </c>
      <c r="B4" s="95" t="s">
        <v>77</v>
      </c>
    </row>
    <row r="5" spans="1:14" s="26" customFormat="1" ht="13">
      <c r="A5" s="176"/>
      <c r="B5" s="177"/>
      <c r="C5" s="178" t="s">
        <v>0</v>
      </c>
      <c r="D5" s="178" t="s">
        <v>1</v>
      </c>
      <c r="E5" s="178" t="s">
        <v>2</v>
      </c>
      <c r="F5" s="178" t="s">
        <v>3</v>
      </c>
      <c r="G5" s="178" t="s">
        <v>4</v>
      </c>
      <c r="H5" s="178" t="s">
        <v>5</v>
      </c>
      <c r="I5" s="178" t="s">
        <v>237</v>
      </c>
      <c r="J5" s="178" t="s">
        <v>238</v>
      </c>
      <c r="K5" s="178" t="s">
        <v>239</v>
      </c>
      <c r="L5" s="178" t="s">
        <v>240</v>
      </c>
      <c r="M5" s="178" t="s">
        <v>241</v>
      </c>
      <c r="N5" s="179" t="s">
        <v>242</v>
      </c>
    </row>
    <row r="6" spans="1:14" ht="40.5">
      <c r="A6" s="168"/>
      <c r="B6" s="107"/>
      <c r="C6" s="108" t="s">
        <v>87</v>
      </c>
      <c r="D6" s="109" t="s">
        <v>76</v>
      </c>
      <c r="E6" s="110" t="s">
        <v>86</v>
      </c>
      <c r="F6" s="111">
        <v>0</v>
      </c>
      <c r="G6" s="111">
        <v>0.2</v>
      </c>
      <c r="H6" s="111">
        <v>0.35</v>
      </c>
      <c r="I6" s="111">
        <v>0.5</v>
      </c>
      <c r="J6" s="111">
        <v>0.75</v>
      </c>
      <c r="K6" s="111">
        <v>1</v>
      </c>
      <c r="L6" s="111">
        <v>1.5</v>
      </c>
      <c r="M6" s="111">
        <v>2.5</v>
      </c>
      <c r="N6" s="169" t="s">
        <v>77</v>
      </c>
    </row>
    <row r="7" spans="1:14">
      <c r="A7" s="170">
        <v>1</v>
      </c>
      <c r="B7" s="112" t="s">
        <v>78</v>
      </c>
      <c r="C7" s="282">
        <f>SUM(C8:C13)</f>
        <v>5000000</v>
      </c>
      <c r="D7" s="107"/>
      <c r="E7" s="285">
        <f t="shared" ref="E7:M7" si="0">SUM(E8:E13)</f>
        <v>100000</v>
      </c>
      <c r="F7" s="282">
        <f>SUM(F8:F13)</f>
        <v>0</v>
      </c>
      <c r="G7" s="282">
        <f t="shared" si="0"/>
        <v>0</v>
      </c>
      <c r="H7" s="282">
        <f t="shared" si="0"/>
        <v>0</v>
      </c>
      <c r="I7" s="282">
        <f t="shared" si="0"/>
        <v>0</v>
      </c>
      <c r="J7" s="282">
        <f t="shared" si="0"/>
        <v>0</v>
      </c>
      <c r="K7" s="282">
        <f t="shared" si="0"/>
        <v>100000</v>
      </c>
      <c r="L7" s="282">
        <f t="shared" si="0"/>
        <v>0</v>
      </c>
      <c r="M7" s="282">
        <f t="shared" si="0"/>
        <v>0</v>
      </c>
      <c r="N7" s="171">
        <f>SUM(N8:N13)</f>
        <v>100000</v>
      </c>
    </row>
    <row r="8" spans="1:14">
      <c r="A8" s="170">
        <v>1.1000000000000001</v>
      </c>
      <c r="B8" s="113" t="s">
        <v>79</v>
      </c>
      <c r="C8" s="283">
        <v>5000000</v>
      </c>
      <c r="D8" s="114">
        <v>0.02</v>
      </c>
      <c r="E8" s="285">
        <f>C8*D8</f>
        <v>100000</v>
      </c>
      <c r="F8" s="283"/>
      <c r="G8" s="283"/>
      <c r="H8" s="283"/>
      <c r="I8" s="283"/>
      <c r="J8" s="283"/>
      <c r="K8" s="283">
        <f>E8</f>
        <v>100000</v>
      </c>
      <c r="L8" s="283"/>
      <c r="M8" s="283"/>
      <c r="N8" s="171">
        <f>SUMPRODUCT($F$6:$M$6,F8:M8)</f>
        <v>100000</v>
      </c>
    </row>
    <row r="9" spans="1:14">
      <c r="A9" s="170">
        <v>1.2</v>
      </c>
      <c r="B9" s="113" t="s">
        <v>80</v>
      </c>
      <c r="C9" s="283">
        <v>0</v>
      </c>
      <c r="D9" s="114">
        <v>0.05</v>
      </c>
      <c r="E9" s="285">
        <f>C9*D9</f>
        <v>0</v>
      </c>
      <c r="F9" s="283"/>
      <c r="G9" s="283"/>
      <c r="H9" s="283"/>
      <c r="I9" s="283"/>
      <c r="J9" s="283"/>
      <c r="K9" s="283"/>
      <c r="L9" s="283"/>
      <c r="M9" s="283"/>
      <c r="N9" s="171">
        <f t="shared" ref="N9:N12" si="1">SUMPRODUCT($F$6:$M$6,F9:M9)</f>
        <v>0</v>
      </c>
    </row>
    <row r="10" spans="1:14">
      <c r="A10" s="170">
        <v>1.3</v>
      </c>
      <c r="B10" s="113" t="s">
        <v>81</v>
      </c>
      <c r="C10" s="283">
        <v>0</v>
      </c>
      <c r="D10" s="114">
        <v>0.08</v>
      </c>
      <c r="E10" s="285">
        <f>C10*D10</f>
        <v>0</v>
      </c>
      <c r="F10" s="283"/>
      <c r="G10" s="283"/>
      <c r="H10" s="283"/>
      <c r="I10" s="283"/>
      <c r="J10" s="283"/>
      <c r="K10" s="283"/>
      <c r="L10" s="283"/>
      <c r="M10" s="283"/>
      <c r="N10" s="171">
        <f>SUMPRODUCT($F$6:$M$6,F10:M10)</f>
        <v>0</v>
      </c>
    </row>
    <row r="11" spans="1:14">
      <c r="A11" s="170">
        <v>1.4</v>
      </c>
      <c r="B11" s="113" t="s">
        <v>82</v>
      </c>
      <c r="C11" s="283">
        <v>0</v>
      </c>
      <c r="D11" s="114">
        <v>0.11</v>
      </c>
      <c r="E11" s="285">
        <f>C11*D11</f>
        <v>0</v>
      </c>
      <c r="F11" s="283"/>
      <c r="G11" s="283"/>
      <c r="H11" s="283"/>
      <c r="I11" s="283"/>
      <c r="J11" s="283"/>
      <c r="K11" s="283"/>
      <c r="L11" s="283"/>
      <c r="M11" s="283"/>
      <c r="N11" s="171">
        <f t="shared" si="1"/>
        <v>0</v>
      </c>
    </row>
    <row r="12" spans="1:14">
      <c r="A12" s="170">
        <v>1.5</v>
      </c>
      <c r="B12" s="113" t="s">
        <v>83</v>
      </c>
      <c r="C12" s="283">
        <v>0</v>
      </c>
      <c r="D12" s="114">
        <v>0.14000000000000001</v>
      </c>
      <c r="E12" s="285">
        <f>C12*D12</f>
        <v>0</v>
      </c>
      <c r="F12" s="283"/>
      <c r="G12" s="283"/>
      <c r="H12" s="283"/>
      <c r="I12" s="283"/>
      <c r="J12" s="283"/>
      <c r="K12" s="283"/>
      <c r="L12" s="283"/>
      <c r="M12" s="283"/>
      <c r="N12" s="171">
        <f t="shared" si="1"/>
        <v>0</v>
      </c>
    </row>
    <row r="13" spans="1:14">
      <c r="A13" s="170">
        <v>1.6</v>
      </c>
      <c r="B13" s="115" t="s">
        <v>84</v>
      </c>
      <c r="C13" s="283">
        <v>0</v>
      </c>
      <c r="D13" s="116"/>
      <c r="E13" s="283"/>
      <c r="F13" s="283"/>
      <c r="G13" s="283"/>
      <c r="H13" s="283"/>
      <c r="I13" s="283"/>
      <c r="J13" s="283"/>
      <c r="K13" s="283"/>
      <c r="L13" s="283"/>
      <c r="M13" s="283"/>
      <c r="N13" s="171">
        <f>SUMPRODUCT($F$6:$M$6,F13:M13)</f>
        <v>0</v>
      </c>
    </row>
    <row r="14" spans="1:14">
      <c r="A14" s="170">
        <v>2</v>
      </c>
      <c r="B14" s="117" t="s">
        <v>85</v>
      </c>
      <c r="C14" s="282">
        <f>SUM(C15:C20)</f>
        <v>0</v>
      </c>
      <c r="D14" s="107"/>
      <c r="E14" s="285">
        <f t="shared" ref="E14:M14" si="2">SUM(E15:E20)</f>
        <v>0</v>
      </c>
      <c r="F14" s="283">
        <f t="shared" si="2"/>
        <v>0</v>
      </c>
      <c r="G14" s="283">
        <f t="shared" si="2"/>
        <v>0</v>
      </c>
      <c r="H14" s="283">
        <f t="shared" si="2"/>
        <v>0</v>
      </c>
      <c r="I14" s="283">
        <f t="shared" si="2"/>
        <v>0</v>
      </c>
      <c r="J14" s="283">
        <f t="shared" si="2"/>
        <v>0</v>
      </c>
      <c r="K14" s="283">
        <f t="shared" si="2"/>
        <v>0</v>
      </c>
      <c r="L14" s="283">
        <f t="shared" si="2"/>
        <v>0</v>
      </c>
      <c r="M14" s="283">
        <f t="shared" si="2"/>
        <v>0</v>
      </c>
      <c r="N14" s="171">
        <f>SUM(N15:N20)</f>
        <v>0</v>
      </c>
    </row>
    <row r="15" spans="1:14">
      <c r="A15" s="170">
        <v>2.1</v>
      </c>
      <c r="B15" s="115" t="s">
        <v>79</v>
      </c>
      <c r="C15" s="283">
        <v>0</v>
      </c>
      <c r="D15" s="114">
        <v>5.0000000000000001E-3</v>
      </c>
      <c r="E15" s="285">
        <f>C15*D15</f>
        <v>0</v>
      </c>
      <c r="F15" s="283"/>
      <c r="G15" s="283"/>
      <c r="H15" s="283"/>
      <c r="I15" s="283"/>
      <c r="J15" s="283"/>
      <c r="K15" s="283"/>
      <c r="L15" s="283"/>
      <c r="M15" s="283"/>
      <c r="N15" s="171">
        <f>SUMPRODUCT($F$6:$M$6,F15:M15)</f>
        <v>0</v>
      </c>
    </row>
    <row r="16" spans="1:14">
      <c r="A16" s="170">
        <v>2.2000000000000002</v>
      </c>
      <c r="B16" s="115" t="s">
        <v>80</v>
      </c>
      <c r="C16" s="283">
        <v>0</v>
      </c>
      <c r="D16" s="114">
        <v>0.01</v>
      </c>
      <c r="E16" s="285">
        <f>C16*D16</f>
        <v>0</v>
      </c>
      <c r="F16" s="283"/>
      <c r="G16" s="283"/>
      <c r="H16" s="283"/>
      <c r="I16" s="283"/>
      <c r="J16" s="283"/>
      <c r="K16" s="283"/>
      <c r="L16" s="283"/>
      <c r="M16" s="283"/>
      <c r="N16" s="171">
        <f t="shared" ref="N16:N20" si="3">SUMPRODUCT($F$6:$M$6,F16:M16)</f>
        <v>0</v>
      </c>
    </row>
    <row r="17" spans="1:14">
      <c r="A17" s="170">
        <v>2.2999999999999998</v>
      </c>
      <c r="B17" s="115" t="s">
        <v>81</v>
      </c>
      <c r="C17" s="283">
        <v>0</v>
      </c>
      <c r="D17" s="114">
        <v>0.02</v>
      </c>
      <c r="E17" s="285">
        <f>C17*D17</f>
        <v>0</v>
      </c>
      <c r="F17" s="283"/>
      <c r="G17" s="283"/>
      <c r="H17" s="283"/>
      <c r="I17" s="283"/>
      <c r="J17" s="283"/>
      <c r="K17" s="283"/>
      <c r="L17" s="283"/>
      <c r="M17" s="283"/>
      <c r="N17" s="171">
        <f t="shared" si="3"/>
        <v>0</v>
      </c>
    </row>
    <row r="18" spans="1:14">
      <c r="A18" s="170">
        <v>2.4</v>
      </c>
      <c r="B18" s="115" t="s">
        <v>82</v>
      </c>
      <c r="C18" s="283">
        <v>0</v>
      </c>
      <c r="D18" s="114">
        <v>0.03</v>
      </c>
      <c r="E18" s="285">
        <f>C18*D18</f>
        <v>0</v>
      </c>
      <c r="F18" s="283"/>
      <c r="G18" s="283"/>
      <c r="H18" s="283"/>
      <c r="I18" s="283"/>
      <c r="J18" s="283"/>
      <c r="K18" s="283"/>
      <c r="L18" s="283"/>
      <c r="M18" s="283"/>
      <c r="N18" s="171">
        <f t="shared" si="3"/>
        <v>0</v>
      </c>
    </row>
    <row r="19" spans="1:14">
      <c r="A19" s="170">
        <v>2.5</v>
      </c>
      <c r="B19" s="115" t="s">
        <v>83</v>
      </c>
      <c r="C19" s="283">
        <v>0</v>
      </c>
      <c r="D19" s="114">
        <v>0.04</v>
      </c>
      <c r="E19" s="285">
        <f>C19*D19</f>
        <v>0</v>
      </c>
      <c r="F19" s="283"/>
      <c r="G19" s="283"/>
      <c r="H19" s="283"/>
      <c r="I19" s="283"/>
      <c r="J19" s="283"/>
      <c r="K19" s="283"/>
      <c r="L19" s="283"/>
      <c r="M19" s="283"/>
      <c r="N19" s="171">
        <f t="shared" si="3"/>
        <v>0</v>
      </c>
    </row>
    <row r="20" spans="1:14">
      <c r="A20" s="170">
        <v>2.6</v>
      </c>
      <c r="B20" s="115" t="s">
        <v>84</v>
      </c>
      <c r="C20" s="283">
        <v>0</v>
      </c>
      <c r="D20" s="116"/>
      <c r="E20" s="286"/>
      <c r="F20" s="283"/>
      <c r="G20" s="283"/>
      <c r="H20" s="283"/>
      <c r="I20" s="283"/>
      <c r="J20" s="283"/>
      <c r="K20" s="283"/>
      <c r="L20" s="283"/>
      <c r="M20" s="283"/>
      <c r="N20" s="171">
        <f t="shared" si="3"/>
        <v>0</v>
      </c>
    </row>
    <row r="21" spans="1:14" ht="14" thickBot="1">
      <c r="A21" s="172">
        <v>3</v>
      </c>
      <c r="B21" s="173" t="s">
        <v>68</v>
      </c>
      <c r="C21" s="284">
        <f>C14+C7</f>
        <v>5000000</v>
      </c>
      <c r="D21" s="174"/>
      <c r="E21" s="287">
        <f>E14+E7</f>
        <v>100000</v>
      </c>
      <c r="F21" s="288">
        <f>F7+F14</f>
        <v>0</v>
      </c>
      <c r="G21" s="288">
        <f t="shared" ref="G21:L21" si="4">G7+G14</f>
        <v>0</v>
      </c>
      <c r="H21" s="288">
        <f t="shared" si="4"/>
        <v>0</v>
      </c>
      <c r="I21" s="288">
        <f t="shared" si="4"/>
        <v>0</v>
      </c>
      <c r="J21" s="288">
        <f t="shared" si="4"/>
        <v>0</v>
      </c>
      <c r="K21" s="288">
        <f t="shared" si="4"/>
        <v>100000</v>
      </c>
      <c r="L21" s="288">
        <f t="shared" si="4"/>
        <v>0</v>
      </c>
      <c r="M21" s="288">
        <f>M7+M14</f>
        <v>0</v>
      </c>
      <c r="N21" s="175">
        <f>N14+N7</f>
        <v>100000</v>
      </c>
    </row>
    <row r="22" spans="1:14">
      <c r="E22" s="289"/>
      <c r="F22" s="289"/>
      <c r="G22" s="289"/>
      <c r="H22" s="289"/>
      <c r="I22" s="289"/>
      <c r="J22" s="289"/>
      <c r="K22" s="289"/>
      <c r="L22" s="289"/>
      <c r="M22" s="289"/>
    </row>
  </sheetData>
  <conditionalFormatting sqref="E8:E12">
    <cfRule type="expression" dxfId="24" priority="2">
      <formula>(C8*D8)&lt;&gt;SUM(#REF!)</formula>
    </cfRule>
  </conditionalFormatting>
  <conditionalFormatting sqref="E20">
    <cfRule type="expression" dxfId="23" priority="3">
      <formula>$E$88&lt;&gt;SUM(#REF!)</formula>
    </cfRule>
  </conditionalFormatting>
  <conditionalFormatting sqref="E15:E19">
    <cfRule type="expression" dxfId="22"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topLeftCell="A18" workbookViewId="0">
      <selection activeCell="C6" sqref="C6:C41"/>
    </sheetView>
  </sheetViews>
  <sheetFormatPr defaultRowHeight="14.5"/>
  <cols>
    <col min="1" max="1" width="11.453125" customWidth="1"/>
    <col min="2" max="2" width="76.7265625" style="4" customWidth="1"/>
    <col min="3" max="3" width="22.7265625" customWidth="1"/>
  </cols>
  <sheetData>
    <row r="1" spans="1:3">
      <c r="A1" s="324" t="s">
        <v>188</v>
      </c>
      <c r="B1" t="str">
        <f>Info!C2</f>
        <v>სს "ხალიკ ბანკი საქართველო"</v>
      </c>
    </row>
    <row r="2" spans="1:3">
      <c r="A2" s="324" t="s">
        <v>189</v>
      </c>
      <c r="B2" s="442">
        <f>'1. key ratios'!B2</f>
        <v>44742</v>
      </c>
    </row>
    <row r="3" spans="1:3">
      <c r="A3" s="324"/>
      <c r="B3"/>
    </row>
    <row r="4" spans="1:3">
      <c r="A4" s="324" t="s">
        <v>595</v>
      </c>
      <c r="B4" t="s">
        <v>554</v>
      </c>
    </row>
    <row r="5" spans="1:3">
      <c r="A5" s="378"/>
      <c r="B5" s="378" t="s">
        <v>555</v>
      </c>
      <c r="C5" s="390"/>
    </row>
    <row r="6" spans="1:3">
      <c r="A6" s="379">
        <v>1</v>
      </c>
      <c r="B6" s="391" t="s">
        <v>607</v>
      </c>
      <c r="C6" s="392">
        <v>945584124.0999999</v>
      </c>
    </row>
    <row r="7" spans="1:3">
      <c r="A7" s="379">
        <v>2</v>
      </c>
      <c r="B7" s="391" t="s">
        <v>556</v>
      </c>
      <c r="C7" s="392">
        <v>-6584569</v>
      </c>
    </row>
    <row r="8" spans="1:3">
      <c r="A8" s="380">
        <v>3</v>
      </c>
      <c r="B8" s="393" t="s">
        <v>557</v>
      </c>
      <c r="C8" s="394">
        <f>C6+C7</f>
        <v>938999555.0999999</v>
      </c>
    </row>
    <row r="9" spans="1:3">
      <c r="A9" s="381"/>
      <c r="B9" s="381" t="s">
        <v>558</v>
      </c>
      <c r="C9" s="395"/>
    </row>
    <row r="10" spans="1:3">
      <c r="A10" s="382">
        <v>4</v>
      </c>
      <c r="B10" s="396" t="s">
        <v>559</v>
      </c>
      <c r="C10" s="392">
        <v>0</v>
      </c>
    </row>
    <row r="11" spans="1:3">
      <c r="A11" s="382">
        <v>5</v>
      </c>
      <c r="B11" s="397" t="s">
        <v>560</v>
      </c>
      <c r="C11" s="392">
        <v>0</v>
      </c>
    </row>
    <row r="12" spans="1:3">
      <c r="A12" s="382" t="s">
        <v>561</v>
      </c>
      <c r="B12" s="391" t="s">
        <v>562</v>
      </c>
      <c r="C12" s="394">
        <f>'15. CCR'!E21</f>
        <v>100000</v>
      </c>
    </row>
    <row r="13" spans="1:3">
      <c r="A13" s="383">
        <v>6</v>
      </c>
      <c r="B13" s="398" t="s">
        <v>563</v>
      </c>
      <c r="C13" s="392">
        <v>0</v>
      </c>
    </row>
    <row r="14" spans="1:3">
      <c r="A14" s="383">
        <v>7</v>
      </c>
      <c r="B14" s="399" t="s">
        <v>564</v>
      </c>
      <c r="C14" s="392">
        <v>0</v>
      </c>
    </row>
    <row r="15" spans="1:3">
      <c r="A15" s="384">
        <v>8</v>
      </c>
      <c r="B15" s="391" t="s">
        <v>565</v>
      </c>
      <c r="C15" s="392">
        <v>0</v>
      </c>
    </row>
    <row r="16" spans="1:3" ht="23">
      <c r="A16" s="383">
        <v>9</v>
      </c>
      <c r="B16" s="399" t="s">
        <v>566</v>
      </c>
      <c r="C16" s="392">
        <v>0</v>
      </c>
    </row>
    <row r="17" spans="1:3">
      <c r="A17" s="383">
        <v>10</v>
      </c>
      <c r="B17" s="399" t="s">
        <v>567</v>
      </c>
      <c r="C17" s="392">
        <v>0</v>
      </c>
    </row>
    <row r="18" spans="1:3">
      <c r="A18" s="385">
        <v>11</v>
      </c>
      <c r="B18" s="400" t="s">
        <v>568</v>
      </c>
      <c r="C18" s="394">
        <f>SUM(C10:C17)</f>
        <v>100000</v>
      </c>
    </row>
    <row r="19" spans="1:3">
      <c r="A19" s="381"/>
      <c r="B19" s="381" t="s">
        <v>569</v>
      </c>
      <c r="C19" s="401"/>
    </row>
    <row r="20" spans="1:3">
      <c r="A20" s="383">
        <v>12</v>
      </c>
      <c r="B20" s="396" t="s">
        <v>570</v>
      </c>
      <c r="C20" s="392">
        <v>0</v>
      </c>
    </row>
    <row r="21" spans="1:3">
      <c r="A21" s="383">
        <v>13</v>
      </c>
      <c r="B21" s="396" t="s">
        <v>571</v>
      </c>
      <c r="C21" s="392">
        <v>0</v>
      </c>
    </row>
    <row r="22" spans="1:3">
      <c r="A22" s="383">
        <v>14</v>
      </c>
      <c r="B22" s="396" t="s">
        <v>572</v>
      </c>
      <c r="C22" s="392">
        <v>0</v>
      </c>
    </row>
    <row r="23" spans="1:3" ht="23">
      <c r="A23" s="383" t="s">
        <v>573</v>
      </c>
      <c r="B23" s="396" t="s">
        <v>574</v>
      </c>
      <c r="C23" s="392">
        <v>0</v>
      </c>
    </row>
    <row r="24" spans="1:3">
      <c r="A24" s="383">
        <v>15</v>
      </c>
      <c r="B24" s="396" t="s">
        <v>575</v>
      </c>
      <c r="C24" s="392">
        <v>0</v>
      </c>
    </row>
    <row r="25" spans="1:3">
      <c r="A25" s="383" t="s">
        <v>576</v>
      </c>
      <c r="B25" s="391" t="s">
        <v>577</v>
      </c>
      <c r="C25" s="392">
        <v>0</v>
      </c>
    </row>
    <row r="26" spans="1:3">
      <c r="A26" s="385">
        <v>16</v>
      </c>
      <c r="B26" s="400" t="s">
        <v>578</v>
      </c>
      <c r="C26" s="394">
        <f>SUM(C20:C25)</f>
        <v>0</v>
      </c>
    </row>
    <row r="27" spans="1:3">
      <c r="A27" s="381"/>
      <c r="B27" s="381" t="s">
        <v>579</v>
      </c>
      <c r="C27" s="395"/>
    </row>
    <row r="28" spans="1:3">
      <c r="A28" s="382">
        <v>17</v>
      </c>
      <c r="B28" s="391" t="s">
        <v>580</v>
      </c>
      <c r="C28" s="392">
        <v>32863890.170000002</v>
      </c>
    </row>
    <row r="29" spans="1:3">
      <c r="A29" s="382">
        <v>18</v>
      </c>
      <c r="B29" s="391" t="s">
        <v>581</v>
      </c>
      <c r="C29" s="392">
        <v>-23974909.635000002</v>
      </c>
    </row>
    <row r="30" spans="1:3">
      <c r="A30" s="385">
        <v>19</v>
      </c>
      <c r="B30" s="400" t="s">
        <v>582</v>
      </c>
      <c r="C30" s="394">
        <f>C28+C29</f>
        <v>8888980.5350000001</v>
      </c>
    </row>
    <row r="31" spans="1:3">
      <c r="A31" s="386"/>
      <c r="B31" s="381" t="s">
        <v>583</v>
      </c>
      <c r="C31" s="395"/>
    </row>
    <row r="32" spans="1:3">
      <c r="A32" s="382" t="s">
        <v>584</v>
      </c>
      <c r="B32" s="396" t="s">
        <v>585</v>
      </c>
      <c r="C32" s="392">
        <v>0</v>
      </c>
    </row>
    <row r="33" spans="1:3">
      <c r="A33" s="382" t="s">
        <v>586</v>
      </c>
      <c r="B33" s="397" t="s">
        <v>587</v>
      </c>
      <c r="C33" s="392">
        <v>0</v>
      </c>
    </row>
    <row r="34" spans="1:3">
      <c r="A34" s="381"/>
      <c r="B34" s="381" t="s">
        <v>588</v>
      </c>
      <c r="C34" s="395"/>
    </row>
    <row r="35" spans="1:3">
      <c r="A35" s="385">
        <v>20</v>
      </c>
      <c r="B35" s="400" t="s">
        <v>89</v>
      </c>
      <c r="C35" s="394">
        <f>'1. key ratios'!C9</f>
        <v>114457601</v>
      </c>
    </row>
    <row r="36" spans="1:3">
      <c r="A36" s="385">
        <v>21</v>
      </c>
      <c r="B36" s="400" t="s">
        <v>589</v>
      </c>
      <c r="C36" s="394">
        <f>C8+C18+C26+C30</f>
        <v>947988535.63499987</v>
      </c>
    </row>
    <row r="37" spans="1:3">
      <c r="A37" s="387"/>
      <c r="B37" s="387" t="s">
        <v>554</v>
      </c>
      <c r="C37" s="395"/>
    </row>
    <row r="38" spans="1:3">
      <c r="A38" s="385">
        <v>22</v>
      </c>
      <c r="B38" s="400" t="s">
        <v>554</v>
      </c>
      <c r="C38" s="628">
        <f>IFERROR(C35/C36,0)</f>
        <v>0.12073732613583962</v>
      </c>
    </row>
    <row r="39" spans="1:3">
      <c r="A39" s="387"/>
      <c r="B39" s="387" t="s">
        <v>590</v>
      </c>
      <c r="C39" s="395"/>
    </row>
    <row r="40" spans="1:3">
      <c r="A40" s="388" t="s">
        <v>591</v>
      </c>
      <c r="B40" s="396" t="s">
        <v>592</v>
      </c>
      <c r="C40" s="392">
        <v>0</v>
      </c>
    </row>
    <row r="41" spans="1:3">
      <c r="A41" s="389" t="s">
        <v>593</v>
      </c>
      <c r="B41" s="397" t="s">
        <v>594</v>
      </c>
      <c r="C41" s="392">
        <v>0</v>
      </c>
    </row>
    <row r="43" spans="1:3">
      <c r="B43" s="411" t="s">
        <v>608</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2"/>
  <sheetViews>
    <sheetView zoomScale="90" zoomScaleNormal="90" workbookViewId="0">
      <pane xSplit="2" ySplit="6" topLeftCell="C20" activePane="bottomRight" state="frozen"/>
      <selection pane="topRight" activeCell="C1" sqref="C1"/>
      <selection pane="bottomLeft" activeCell="A7" sqref="A7"/>
      <selection pane="bottomRight" activeCell="C8" sqref="C8:G39"/>
    </sheetView>
  </sheetViews>
  <sheetFormatPr defaultRowHeight="14.5"/>
  <cols>
    <col min="1" max="1" width="9.81640625" style="324" bestFit="1" customWidth="1"/>
    <col min="2" max="2" width="82.7265625" style="24" customWidth="1"/>
    <col min="3" max="7" width="17.54296875" style="324" customWidth="1"/>
  </cols>
  <sheetData>
    <row r="1" spans="1:7">
      <c r="A1" s="324" t="s">
        <v>188</v>
      </c>
      <c r="B1" s="324" t="str">
        <f>Info!C2</f>
        <v>სს "ხალიკ ბანკი საქართველო"</v>
      </c>
    </row>
    <row r="2" spans="1:7">
      <c r="A2" s="324" t="s">
        <v>189</v>
      </c>
      <c r="B2" s="442">
        <f>'1. key ratios'!B2</f>
        <v>44742</v>
      </c>
    </row>
    <row r="3" spans="1:7">
      <c r="B3" s="442"/>
    </row>
    <row r="4" spans="1:7" ht="15" thickBot="1">
      <c r="A4" s="324" t="s">
        <v>657</v>
      </c>
      <c r="B4" s="443" t="s">
        <v>622</v>
      </c>
    </row>
    <row r="5" spans="1:7">
      <c r="A5" s="444"/>
      <c r="B5" s="445"/>
      <c r="C5" s="750" t="s">
        <v>623</v>
      </c>
      <c r="D5" s="750"/>
      <c r="E5" s="750"/>
      <c r="F5" s="750"/>
      <c r="G5" s="751" t="s">
        <v>624</v>
      </c>
    </row>
    <row r="6" spans="1:7">
      <c r="A6" s="446"/>
      <c r="B6" s="447"/>
      <c r="C6" s="448" t="s">
        <v>625</v>
      </c>
      <c r="D6" s="449" t="s">
        <v>626</v>
      </c>
      <c r="E6" s="449" t="s">
        <v>627</v>
      </c>
      <c r="F6" s="449" t="s">
        <v>628</v>
      </c>
      <c r="G6" s="752"/>
    </row>
    <row r="7" spans="1:7">
      <c r="A7" s="450"/>
      <c r="B7" s="451" t="s">
        <v>629</v>
      </c>
      <c r="C7" s="452"/>
      <c r="D7" s="452"/>
      <c r="E7" s="452"/>
      <c r="F7" s="452"/>
      <c r="G7" s="453"/>
    </row>
    <row r="8" spans="1:7">
      <c r="A8" s="454">
        <v>1</v>
      </c>
      <c r="B8" s="455" t="s">
        <v>630</v>
      </c>
      <c r="C8" s="456">
        <v>114457601</v>
      </c>
      <c r="D8" s="456">
        <v>0</v>
      </c>
      <c r="E8" s="456">
        <v>0</v>
      </c>
      <c r="F8" s="456">
        <v>304613714.43000001</v>
      </c>
      <c r="G8" s="456">
        <v>419071315.43000001</v>
      </c>
    </row>
    <row r="9" spans="1:7">
      <c r="A9" s="454">
        <v>2</v>
      </c>
      <c r="B9" s="457" t="s">
        <v>88</v>
      </c>
      <c r="C9" s="456">
        <v>114457601</v>
      </c>
      <c r="D9" s="456">
        <v>0</v>
      </c>
      <c r="E9" s="456">
        <v>0</v>
      </c>
      <c r="F9" s="456">
        <v>29289000</v>
      </c>
      <c r="G9" s="456">
        <v>143746601</v>
      </c>
    </row>
    <row r="10" spans="1:7">
      <c r="A10" s="454">
        <v>3</v>
      </c>
      <c r="B10" s="457" t="s">
        <v>631</v>
      </c>
      <c r="C10" s="458"/>
      <c r="D10" s="458"/>
      <c r="E10" s="458"/>
      <c r="F10" s="456">
        <v>275324714.43000001</v>
      </c>
      <c r="G10" s="456">
        <v>275324714.43000001</v>
      </c>
    </row>
    <row r="11" spans="1:7" ht="26.5">
      <c r="A11" s="454">
        <v>4</v>
      </c>
      <c r="B11" s="455" t="s">
        <v>632</v>
      </c>
      <c r="C11" s="456">
        <v>19266839.550000004</v>
      </c>
      <c r="D11" s="456">
        <v>16838430.47000001</v>
      </c>
      <c r="E11" s="456">
        <v>19673574.07</v>
      </c>
      <c r="F11" s="456">
        <v>5938029.3300000001</v>
      </c>
      <c r="G11" s="456">
        <v>52128490.738500006</v>
      </c>
    </row>
    <row r="12" spans="1:7">
      <c r="A12" s="454">
        <v>5</v>
      </c>
      <c r="B12" s="457" t="s">
        <v>633</v>
      </c>
      <c r="C12" s="456">
        <v>13960233.700000003</v>
      </c>
      <c r="D12" s="456">
        <v>12681646.81000001</v>
      </c>
      <c r="E12" s="456">
        <v>16559379.17</v>
      </c>
      <c r="F12" s="456">
        <v>4065527.05</v>
      </c>
      <c r="G12" s="456">
        <v>44903447.393500008</v>
      </c>
    </row>
    <row r="13" spans="1:7">
      <c r="A13" s="454">
        <v>6</v>
      </c>
      <c r="B13" s="457" t="s">
        <v>634</v>
      </c>
      <c r="C13" s="456">
        <v>5306605.8500000006</v>
      </c>
      <c r="D13" s="456">
        <v>4156783.6599999997</v>
      </c>
      <c r="E13" s="456">
        <v>3114194.9</v>
      </c>
      <c r="F13" s="456">
        <v>1872502.28</v>
      </c>
      <c r="G13" s="456">
        <v>7225043.3449999997</v>
      </c>
    </row>
    <row r="14" spans="1:7">
      <c r="A14" s="454">
        <v>7</v>
      </c>
      <c r="B14" s="455" t="s">
        <v>635</v>
      </c>
      <c r="C14" s="456">
        <v>161195108.97</v>
      </c>
      <c r="D14" s="456">
        <v>65889826.57</v>
      </c>
      <c r="E14" s="456">
        <v>200289919.19999999</v>
      </c>
      <c r="F14" s="456">
        <v>1466359.9619999994</v>
      </c>
      <c r="G14" s="456">
        <v>176654993.06099999</v>
      </c>
    </row>
    <row r="15" spans="1:7" ht="52.5">
      <c r="A15" s="454">
        <v>8</v>
      </c>
      <c r="B15" s="457" t="s">
        <v>636</v>
      </c>
      <c r="C15" s="456">
        <v>139750332.74000001</v>
      </c>
      <c r="D15" s="456">
        <v>13775249.220000001</v>
      </c>
      <c r="E15" s="456">
        <v>371454.2</v>
      </c>
      <c r="F15" s="456">
        <v>880459.96199999936</v>
      </c>
      <c r="G15" s="456">
        <v>77388748.061000004</v>
      </c>
    </row>
    <row r="16" spans="1:7" ht="26.5">
      <c r="A16" s="454">
        <v>9</v>
      </c>
      <c r="B16" s="457" t="s">
        <v>637</v>
      </c>
      <c r="C16" s="456">
        <v>21444776.229999993</v>
      </c>
      <c r="D16" s="456">
        <v>52114577.350000001</v>
      </c>
      <c r="E16" s="456">
        <v>199918465</v>
      </c>
      <c r="F16" s="456">
        <v>585900</v>
      </c>
      <c r="G16" s="456">
        <v>99266245</v>
      </c>
    </row>
    <row r="17" spans="1:7">
      <c r="A17" s="454">
        <v>10</v>
      </c>
      <c r="B17" s="455" t="s">
        <v>638</v>
      </c>
      <c r="C17" s="456">
        <v>0</v>
      </c>
      <c r="D17" s="456">
        <v>0</v>
      </c>
      <c r="E17" s="456">
        <v>0</v>
      </c>
      <c r="F17" s="456">
        <v>0</v>
      </c>
      <c r="G17" s="456">
        <v>0</v>
      </c>
    </row>
    <row r="18" spans="1:7">
      <c r="A18" s="454">
        <v>11</v>
      </c>
      <c r="B18" s="455" t="s">
        <v>95</v>
      </c>
      <c r="C18" s="456">
        <v>0</v>
      </c>
      <c r="D18" s="456">
        <v>5314852.4041247172</v>
      </c>
      <c r="E18" s="456">
        <v>5516111.5492487922</v>
      </c>
      <c r="F18" s="456">
        <v>18642167.656626496</v>
      </c>
      <c r="G18" s="456">
        <v>0</v>
      </c>
    </row>
    <row r="19" spans="1:7">
      <c r="A19" s="454">
        <v>12</v>
      </c>
      <c r="B19" s="457" t="s">
        <v>639</v>
      </c>
      <c r="C19" s="458"/>
      <c r="D19" s="456">
        <v>0</v>
      </c>
      <c r="E19" s="456">
        <v>0</v>
      </c>
      <c r="F19" s="456">
        <v>0</v>
      </c>
      <c r="G19" s="456">
        <v>0</v>
      </c>
    </row>
    <row r="20" spans="1:7" ht="26.5">
      <c r="A20" s="454">
        <v>13</v>
      </c>
      <c r="B20" s="457" t="s">
        <v>640</v>
      </c>
      <c r="C20" s="456">
        <v>0</v>
      </c>
      <c r="D20" s="456">
        <v>5314852.4041247172</v>
      </c>
      <c r="E20" s="456">
        <v>5516111.5492487922</v>
      </c>
      <c r="F20" s="456">
        <v>18642167.656626496</v>
      </c>
      <c r="G20" s="456">
        <v>0</v>
      </c>
    </row>
    <row r="21" spans="1:7">
      <c r="A21" s="459">
        <v>14</v>
      </c>
      <c r="B21" s="460" t="s">
        <v>641</v>
      </c>
      <c r="C21" s="458"/>
      <c r="D21" s="458"/>
      <c r="E21" s="458"/>
      <c r="F21" s="458"/>
      <c r="G21" s="461">
        <f>SUM(G8,G11,G14,G17,G18)</f>
        <v>647854799.22950006</v>
      </c>
    </row>
    <row r="22" spans="1:7">
      <c r="A22" s="462"/>
      <c r="B22" s="478" t="s">
        <v>642</v>
      </c>
      <c r="C22" s="463"/>
      <c r="D22" s="464"/>
      <c r="E22" s="463"/>
      <c r="F22" s="463"/>
      <c r="G22" s="465"/>
    </row>
    <row r="23" spans="1:7">
      <c r="A23" s="454">
        <v>15</v>
      </c>
      <c r="B23" s="455" t="s">
        <v>489</v>
      </c>
      <c r="C23" s="456">
        <v>257359771.19</v>
      </c>
      <c r="D23" s="456">
        <v>0</v>
      </c>
      <c r="E23" s="456">
        <v>0</v>
      </c>
      <c r="F23" s="456">
        <v>773032.13</v>
      </c>
      <c r="G23" s="456">
        <v>4099198.9800000004</v>
      </c>
    </row>
    <row r="24" spans="1:7">
      <c r="A24" s="454">
        <v>16</v>
      </c>
      <c r="B24" s="455" t="s">
        <v>643</v>
      </c>
      <c r="C24" s="456">
        <v>637922</v>
      </c>
      <c r="D24" s="456">
        <v>80933373.781199753</v>
      </c>
      <c r="E24" s="456">
        <v>49713085.73179993</v>
      </c>
      <c r="F24" s="456">
        <v>365662794.78499961</v>
      </c>
      <c r="G24" s="456">
        <v>372020550.70836949</v>
      </c>
    </row>
    <row r="25" spans="1:7" ht="26.5">
      <c r="A25" s="454">
        <v>17</v>
      </c>
      <c r="B25" s="457" t="s">
        <v>644</v>
      </c>
      <c r="C25" s="456">
        <v>0</v>
      </c>
      <c r="D25" s="456">
        <v>0</v>
      </c>
      <c r="E25" s="456">
        <v>0</v>
      </c>
      <c r="F25" s="456">
        <v>0</v>
      </c>
      <c r="G25" s="456">
        <v>0</v>
      </c>
    </row>
    <row r="26" spans="1:7" ht="26.5">
      <c r="A26" s="454">
        <v>18</v>
      </c>
      <c r="B26" s="457" t="s">
        <v>645</v>
      </c>
      <c r="C26" s="456" vm="5">
        <v>637922</v>
      </c>
      <c r="D26" s="456">
        <v>14540252.336200001</v>
      </c>
      <c r="E26" s="456">
        <v>2201361.358</v>
      </c>
      <c r="F26" s="456">
        <v>5848969.3485999992</v>
      </c>
      <c r="G26" s="456">
        <v>9226376.1780299991</v>
      </c>
    </row>
    <row r="27" spans="1:7">
      <c r="A27" s="454">
        <v>19</v>
      </c>
      <c r="B27" s="457" t="s">
        <v>646</v>
      </c>
      <c r="C27" s="456">
        <v>0</v>
      </c>
      <c r="D27" s="456">
        <v>53880486.063199773</v>
      </c>
      <c r="E27" s="456">
        <v>37230368.795199931</v>
      </c>
      <c r="F27" s="456">
        <v>195703109.25039968</v>
      </c>
      <c r="G27" s="456">
        <v>211903070.29203957</v>
      </c>
    </row>
    <row r="28" spans="1:7">
      <c r="A28" s="454">
        <v>20</v>
      </c>
      <c r="B28" s="467" t="s">
        <v>647</v>
      </c>
      <c r="C28" s="456">
        <v>0</v>
      </c>
      <c r="D28" s="456">
        <v>0</v>
      </c>
      <c r="E28" s="456">
        <v>0</v>
      </c>
      <c r="F28" s="456">
        <v>0</v>
      </c>
      <c r="G28" s="456">
        <v>0</v>
      </c>
    </row>
    <row r="29" spans="1:7">
      <c r="A29" s="454">
        <v>21</v>
      </c>
      <c r="B29" s="457" t="s">
        <v>648</v>
      </c>
      <c r="C29" s="456">
        <v>0</v>
      </c>
      <c r="D29" s="456">
        <v>12512635.381799974</v>
      </c>
      <c r="E29" s="456">
        <v>10281355.578599997</v>
      </c>
      <c r="F29" s="456">
        <v>163278266.1859999</v>
      </c>
      <c r="G29" s="456">
        <v>150183521.73829991</v>
      </c>
    </row>
    <row r="30" spans="1:7">
      <c r="A30" s="454">
        <v>22</v>
      </c>
      <c r="B30" s="467" t="s">
        <v>647</v>
      </c>
      <c r="C30" s="456">
        <v>0</v>
      </c>
      <c r="D30" s="456">
        <v>0</v>
      </c>
      <c r="E30" s="456">
        <v>0</v>
      </c>
      <c r="F30" s="456">
        <v>0</v>
      </c>
      <c r="G30" s="456">
        <v>0</v>
      </c>
    </row>
    <row r="31" spans="1:7" ht="26.5">
      <c r="A31" s="454">
        <v>23</v>
      </c>
      <c r="B31" s="457" t="s">
        <v>649</v>
      </c>
      <c r="C31" s="456">
        <v>0</v>
      </c>
      <c r="D31" s="456">
        <v>0</v>
      </c>
      <c r="E31" s="456">
        <v>0</v>
      </c>
      <c r="F31" s="456">
        <v>832450</v>
      </c>
      <c r="G31" s="456">
        <v>707582.5</v>
      </c>
    </row>
    <row r="32" spans="1:7">
      <c r="A32" s="454">
        <v>24</v>
      </c>
      <c r="B32" s="455" t="s">
        <v>650</v>
      </c>
      <c r="C32" s="456">
        <v>0</v>
      </c>
      <c r="D32" s="456">
        <v>0</v>
      </c>
      <c r="E32" s="456">
        <v>0</v>
      </c>
      <c r="F32" s="456">
        <v>0</v>
      </c>
      <c r="G32" s="456">
        <v>0</v>
      </c>
    </row>
    <row r="33" spans="1:7">
      <c r="A33" s="454">
        <v>25</v>
      </c>
      <c r="B33" s="455" t="s">
        <v>165</v>
      </c>
      <c r="C33" s="456">
        <f>SUM(C34:C35)</f>
        <v>25240188.375000101</v>
      </c>
      <c r="D33" s="456">
        <f>SUM(D34:D35)</f>
        <v>35068126.226500034</v>
      </c>
      <c r="E33" s="456">
        <f>SUM(E34:E35)</f>
        <v>15972788.622000141</v>
      </c>
      <c r="F33" s="456">
        <f>SUM(F34:F35)</f>
        <v>99169116.173500523</v>
      </c>
      <c r="G33" s="456">
        <f>SUM(G34:G35)</f>
        <v>149957146.54775071</v>
      </c>
    </row>
    <row r="34" spans="1:7">
      <c r="A34" s="454">
        <v>26</v>
      </c>
      <c r="B34" s="457" t="s">
        <v>651</v>
      </c>
      <c r="C34" s="458"/>
      <c r="D34" s="456">
        <v>54769.150000000373</v>
      </c>
      <c r="E34" s="456">
        <v>0</v>
      </c>
      <c r="F34" s="456">
        <v>0</v>
      </c>
      <c r="G34" s="456">
        <v>54769.150000000373</v>
      </c>
    </row>
    <row r="35" spans="1:7">
      <c r="A35" s="454">
        <v>27</v>
      </c>
      <c r="B35" s="457" t="s">
        <v>652</v>
      </c>
      <c r="C35" s="456">
        <v>25240188.375000101</v>
      </c>
      <c r="D35" s="456">
        <v>35013357.076500036</v>
      </c>
      <c r="E35" s="456">
        <v>15972788.622000141</v>
      </c>
      <c r="F35" s="456">
        <v>99169116.173500523</v>
      </c>
      <c r="G35" s="456">
        <v>149902377.39775071</v>
      </c>
    </row>
    <row r="36" spans="1:7">
      <c r="A36" s="454">
        <v>28</v>
      </c>
      <c r="B36" s="455" t="s">
        <v>653</v>
      </c>
      <c r="C36" s="456">
        <v>26383903.640000001</v>
      </c>
      <c r="D36" s="456">
        <v>1396555.14</v>
      </c>
      <c r="E36" s="456">
        <v>4393762.0999999996</v>
      </c>
      <c r="F36" s="456">
        <v>5587904.2199999997</v>
      </c>
      <c r="G36" s="456">
        <v>2469797.4795000004</v>
      </c>
    </row>
    <row r="37" spans="1:7">
      <c r="A37" s="459">
        <v>29</v>
      </c>
      <c r="B37" s="460" t="s">
        <v>654</v>
      </c>
      <c r="C37" s="458"/>
      <c r="D37" s="458"/>
      <c r="E37" s="458"/>
      <c r="F37" s="458"/>
      <c r="G37" s="461">
        <f>SUM(G23:G24,G32:G33,G36)</f>
        <v>528546693.71562022</v>
      </c>
    </row>
    <row r="38" spans="1:7">
      <c r="A38" s="450"/>
      <c r="B38" s="468"/>
      <c r="C38" s="469"/>
      <c r="D38" s="469"/>
      <c r="E38" s="469"/>
      <c r="F38" s="469"/>
      <c r="G38" s="470"/>
    </row>
    <row r="39" spans="1:7" ht="15" thickBot="1">
      <c r="A39" s="471">
        <v>30</v>
      </c>
      <c r="B39" s="472" t="s">
        <v>622</v>
      </c>
      <c r="C39" s="332"/>
      <c r="D39" s="316"/>
      <c r="E39" s="316"/>
      <c r="F39" s="473"/>
      <c r="G39" s="474">
        <f>IFERROR(G21/G37,0)</f>
        <v>1.2257286005805053</v>
      </c>
    </row>
    <row r="42" spans="1:7" ht="39.5">
      <c r="B42" s="24" t="s">
        <v>655</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51"/>
  <sheetViews>
    <sheetView zoomScaleNormal="100" workbookViewId="0">
      <pane xSplit="1" ySplit="5" topLeftCell="B6" activePane="bottomRight" state="frozen"/>
      <selection pane="topRight" activeCell="B1" sqref="B1"/>
      <selection pane="bottomLeft" activeCell="A6" sqref="A6"/>
      <selection pane="bottomRight" activeCell="C5" sqref="C5:G48"/>
    </sheetView>
  </sheetViews>
  <sheetFormatPr defaultRowHeight="14.5"/>
  <cols>
    <col min="1" max="1" width="9.54296875" style="20" bestFit="1" customWidth="1"/>
    <col min="2" max="2" width="88.26953125" style="17" customWidth="1"/>
    <col min="3" max="3" width="12.7265625" style="17" customWidth="1"/>
    <col min="4" max="7" width="12.7265625" style="2" customWidth="1"/>
    <col min="8" max="8" width="10" customWidth="1"/>
    <col min="9" max="13" width="6.7265625" customWidth="1"/>
  </cols>
  <sheetData>
    <row r="1" spans="1:12">
      <c r="A1" s="18" t="s">
        <v>188</v>
      </c>
      <c r="B1" s="410" t="str">
        <f>Info!C2</f>
        <v>სს "ხალიკ ბანკი საქართველო"</v>
      </c>
    </row>
    <row r="2" spans="1:12">
      <c r="A2" s="18" t="s">
        <v>189</v>
      </c>
      <c r="B2" s="430">
        <v>44742</v>
      </c>
      <c r="C2" s="30"/>
      <c r="D2" s="19"/>
      <c r="E2" s="19"/>
      <c r="F2" s="19"/>
      <c r="G2" s="19"/>
      <c r="H2" s="1"/>
    </row>
    <row r="3" spans="1:12">
      <c r="A3" s="18"/>
      <c r="C3" s="30"/>
      <c r="D3" s="19"/>
      <c r="E3" s="19"/>
      <c r="F3" s="19"/>
      <c r="G3" s="19"/>
      <c r="H3" s="1"/>
    </row>
    <row r="4" spans="1:12" ht="15" thickBot="1">
      <c r="A4" s="71" t="s">
        <v>404</v>
      </c>
      <c r="B4" s="210" t="s">
        <v>223</v>
      </c>
      <c r="C4" s="211"/>
      <c r="D4" s="212"/>
      <c r="E4" s="212"/>
      <c r="F4" s="212"/>
      <c r="G4" s="212"/>
      <c r="H4" s="1"/>
    </row>
    <row r="5" spans="1:12">
      <c r="A5" s="302" t="s">
        <v>26</v>
      </c>
      <c r="B5" s="303"/>
      <c r="C5" s="431" t="str">
        <f>INT((MONTH($B$2))/3)&amp;"Q"&amp;"-"&amp;YEAR($B$2)</f>
        <v>2Q-2022</v>
      </c>
      <c r="D5" s="431" t="str">
        <f>IF(INT(MONTH($B$2))=3, "4"&amp;"Q"&amp;"-"&amp;YEAR($B$2)-1, IF(INT(MONTH($B$2))=6, "1"&amp;"Q"&amp;"-"&amp;YEAR($B$2), IF(INT(MONTH($B$2))=9, "2"&amp;"Q"&amp;"-"&amp;YEAR($B$2),IF(INT(MONTH($B$2))=12, "3"&amp;"Q"&amp;"-"&amp;YEAR($B$2), 0))))</f>
        <v>1Q-2022</v>
      </c>
      <c r="E5" s="431" t="str">
        <f>IF(INT(MONTH($B$2))=3, "3"&amp;"Q"&amp;"-"&amp;YEAR($B$2)-1, IF(INT(MONTH($B$2))=6, "4"&amp;"Q"&amp;"-"&amp;YEAR($B$2)-1, IF(INT(MONTH($B$2))=9, "1"&amp;"Q"&amp;"-"&amp;YEAR($B$2),IF(INT(MONTH($B$2))=12, "2"&amp;"Q"&amp;"-"&amp;YEAR($B$2), 0))))</f>
        <v>4Q-2021</v>
      </c>
      <c r="F5" s="431" t="str">
        <f>IF(INT(MONTH($B$2))=3, "2"&amp;"Q"&amp;"-"&amp;YEAR($B$2)-1, IF(INT(MONTH($B$2))=6, "3"&amp;"Q"&amp;"-"&amp;YEAR($B$2)-1, IF(INT(MONTH($B$2))=9, "4"&amp;"Q"&amp;"-"&amp;YEAR($B$2)-1,IF(INT(MONTH($B$2))=12, "1"&amp;"Q"&amp;"-"&amp;YEAR($B$2), 0))))</f>
        <v>3Q-2021</v>
      </c>
      <c r="G5" s="432" t="str">
        <f>IF(INT(MONTH($B$2))=3, "1"&amp;"Q"&amp;"-"&amp;YEAR($B$2)-1, IF(INT(MONTH($B$2))=6, "2"&amp;"Q"&amp;"-"&amp;YEAR($B$2)-1, IF(INT(MONTH($B$2))=9, "3"&amp;"Q"&amp;"-"&amp;YEAR($B$2)-1,IF(INT(MONTH($B$2))=12, "4"&amp;"Q"&amp;"-"&amp;YEAR($B$2)-1, 0))))</f>
        <v>2Q-2021</v>
      </c>
    </row>
    <row r="6" spans="1:12">
      <c r="A6" s="433"/>
      <c r="B6" s="434" t="s">
        <v>186</v>
      </c>
      <c r="C6" s="304"/>
      <c r="D6" s="304"/>
      <c r="E6" s="304"/>
      <c r="F6" s="304"/>
      <c r="G6" s="305"/>
    </row>
    <row r="7" spans="1:12">
      <c r="A7" s="433"/>
      <c r="B7" s="435" t="s">
        <v>190</v>
      </c>
      <c r="C7" s="304"/>
      <c r="D7" s="304"/>
      <c r="E7" s="304"/>
      <c r="F7" s="304"/>
      <c r="G7" s="305"/>
    </row>
    <row r="8" spans="1:12">
      <c r="A8" s="415">
        <v>1</v>
      </c>
      <c r="B8" s="416" t="s">
        <v>23</v>
      </c>
      <c r="C8" s="436">
        <v>114457601</v>
      </c>
      <c r="D8" s="436">
        <v>114273683.11</v>
      </c>
      <c r="E8" s="436">
        <v>110553165</v>
      </c>
      <c r="F8" s="436">
        <v>104417244</v>
      </c>
      <c r="G8" s="642">
        <v>97232125</v>
      </c>
      <c r="H8" s="640"/>
      <c r="I8" s="640"/>
      <c r="J8" s="640"/>
      <c r="K8" s="640"/>
      <c r="L8" s="640"/>
    </row>
    <row r="9" spans="1:12">
      <c r="A9" s="415">
        <v>2</v>
      </c>
      <c r="B9" s="416" t="s">
        <v>89</v>
      </c>
      <c r="C9" s="436">
        <v>114457601</v>
      </c>
      <c r="D9" s="436">
        <v>114273683.11</v>
      </c>
      <c r="E9" s="436">
        <v>110553165</v>
      </c>
      <c r="F9" s="436">
        <v>104417244</v>
      </c>
      <c r="G9" s="642">
        <v>97232125</v>
      </c>
      <c r="H9" s="640"/>
      <c r="I9" s="640"/>
      <c r="J9" s="640"/>
      <c r="K9" s="640"/>
      <c r="L9" s="640"/>
    </row>
    <row r="10" spans="1:12">
      <c r="A10" s="415">
        <v>3</v>
      </c>
      <c r="B10" s="416" t="s">
        <v>88</v>
      </c>
      <c r="C10" s="436">
        <v>153879790.56</v>
      </c>
      <c r="D10" s="436">
        <v>156185751.75633252</v>
      </c>
      <c r="E10" s="436">
        <v>152498908.23152125</v>
      </c>
      <c r="F10" s="436">
        <v>145383607.26999998</v>
      </c>
      <c r="G10" s="642">
        <v>137251365.40000001</v>
      </c>
      <c r="H10" s="640"/>
      <c r="I10" s="640"/>
      <c r="J10" s="640"/>
      <c r="K10" s="640"/>
      <c r="L10" s="640"/>
    </row>
    <row r="11" spans="1:12">
      <c r="A11" s="415">
        <v>4</v>
      </c>
      <c r="B11" s="416" t="s">
        <v>613</v>
      </c>
      <c r="C11" s="436">
        <v>60315975.857173987</v>
      </c>
      <c r="D11" s="436">
        <v>63291119.264022753</v>
      </c>
      <c r="E11" s="436">
        <v>58157043.430187099</v>
      </c>
      <c r="F11" s="436">
        <v>51961178.577858374</v>
      </c>
      <c r="G11" s="642">
        <v>45042965.129491702</v>
      </c>
      <c r="H11" s="640"/>
      <c r="I11" s="640"/>
      <c r="J11" s="640"/>
      <c r="K11" s="640"/>
      <c r="L11" s="640"/>
    </row>
    <row r="12" spans="1:12">
      <c r="A12" s="415">
        <v>5</v>
      </c>
      <c r="B12" s="416" t="s">
        <v>614</v>
      </c>
      <c r="C12" s="436">
        <v>80449290.444606692</v>
      </c>
      <c r="D12" s="436">
        <v>84419405.606022686</v>
      </c>
      <c r="E12" s="436">
        <v>77574442.177130118</v>
      </c>
      <c r="F12" s="436">
        <v>69308229.843704909</v>
      </c>
      <c r="G12" s="642">
        <v>60080453.409388363</v>
      </c>
      <c r="H12" s="640"/>
      <c r="I12" s="640"/>
      <c r="J12" s="640"/>
      <c r="K12" s="640"/>
      <c r="L12" s="640"/>
    </row>
    <row r="13" spans="1:12">
      <c r="A13" s="415">
        <v>6</v>
      </c>
      <c r="B13" s="416" t="s">
        <v>615</v>
      </c>
      <c r="C13" s="436">
        <v>114090229.60220805</v>
      </c>
      <c r="D13" s="436">
        <v>119779500.66489604</v>
      </c>
      <c r="E13" s="436">
        <v>120401661.87184264</v>
      </c>
      <c r="F13" s="436">
        <v>107668901.84483157</v>
      </c>
      <c r="G13" s="642">
        <v>93004826.507578462</v>
      </c>
      <c r="H13" s="640"/>
      <c r="I13" s="640"/>
      <c r="J13" s="640"/>
      <c r="K13" s="640"/>
      <c r="L13" s="640"/>
    </row>
    <row r="14" spans="1:12">
      <c r="A14" s="433"/>
      <c r="B14" s="434" t="s">
        <v>617</v>
      </c>
      <c r="C14" s="304"/>
      <c r="D14" s="304"/>
      <c r="E14" s="304"/>
      <c r="F14" s="304"/>
      <c r="G14" s="305"/>
      <c r="H14" s="640"/>
      <c r="I14" s="640"/>
      <c r="J14" s="640"/>
      <c r="K14" s="640"/>
      <c r="L14" s="640"/>
    </row>
    <row r="15" spans="1:12" ht="15" customHeight="1">
      <c r="A15" s="415">
        <v>7</v>
      </c>
      <c r="B15" s="416" t="s">
        <v>616</v>
      </c>
      <c r="C15" s="436">
        <v>894636175.53499377</v>
      </c>
      <c r="D15" s="436">
        <v>928800731.45242</v>
      </c>
      <c r="E15" s="436">
        <v>931551037.7115792</v>
      </c>
      <c r="F15" s="436">
        <v>837197729.17607963</v>
      </c>
      <c r="G15" s="642">
        <v>730215462.47918248</v>
      </c>
      <c r="H15" s="640"/>
      <c r="I15" s="640"/>
      <c r="J15" s="640"/>
      <c r="K15" s="640"/>
      <c r="L15" s="640"/>
    </row>
    <row r="16" spans="1:12">
      <c r="A16" s="433"/>
      <c r="B16" s="434" t="s">
        <v>621</v>
      </c>
      <c r="C16" s="304"/>
      <c r="D16" s="304"/>
      <c r="E16" s="304"/>
      <c r="F16" s="304"/>
      <c r="G16" s="305"/>
      <c r="H16" s="640"/>
      <c r="I16" s="640"/>
      <c r="J16" s="640"/>
      <c r="K16" s="640"/>
      <c r="L16" s="640"/>
    </row>
    <row r="17" spans="1:12" s="3" customFormat="1">
      <c r="A17" s="415"/>
      <c r="B17" s="435" t="s">
        <v>602</v>
      </c>
      <c r="C17" s="304"/>
      <c r="D17" s="304"/>
      <c r="E17" s="304"/>
      <c r="F17" s="304"/>
      <c r="G17" s="305"/>
      <c r="H17" s="640"/>
      <c r="I17" s="640"/>
      <c r="J17" s="640"/>
      <c r="K17" s="640"/>
      <c r="L17" s="640"/>
    </row>
    <row r="18" spans="1:12">
      <c r="A18" s="414">
        <v>8</v>
      </c>
      <c r="B18" s="437" t="s">
        <v>611</v>
      </c>
      <c r="C18" s="641">
        <v>0.12793759533762894</v>
      </c>
      <c r="D18" s="641">
        <v>0.12303358432039944</v>
      </c>
      <c r="E18" s="641">
        <v>0.11867644447220159</v>
      </c>
      <c r="F18" s="641">
        <v>0.12472232109702598</v>
      </c>
      <c r="G18" s="643">
        <v>0.13315539042392158</v>
      </c>
      <c r="H18" s="640"/>
      <c r="I18" s="640"/>
      <c r="J18" s="640"/>
      <c r="K18" s="640"/>
      <c r="L18" s="640"/>
    </row>
    <row r="19" spans="1:12" ht="15" customHeight="1">
      <c r="A19" s="414">
        <v>9</v>
      </c>
      <c r="B19" s="437" t="s">
        <v>610</v>
      </c>
      <c r="C19" s="641">
        <v>0.12793759533762894</v>
      </c>
      <c r="D19" s="641">
        <v>0.12303358432039944</v>
      </c>
      <c r="E19" s="641">
        <v>0.11867644447220159</v>
      </c>
      <c r="F19" s="641">
        <v>0.12472232109702598</v>
      </c>
      <c r="G19" s="643">
        <v>0.13315539042392158</v>
      </c>
      <c r="H19" s="640"/>
      <c r="I19" s="640"/>
      <c r="J19" s="640"/>
      <c r="K19" s="640"/>
      <c r="L19" s="640"/>
    </row>
    <row r="20" spans="1:12">
      <c r="A20" s="414">
        <v>10</v>
      </c>
      <c r="B20" s="437" t="s">
        <v>612</v>
      </c>
      <c r="C20" s="641">
        <v>0.17200264729735487</v>
      </c>
      <c r="D20" s="641">
        <v>0.16815851502624865</v>
      </c>
      <c r="E20" s="641">
        <v>0.1637042975188408</v>
      </c>
      <c r="F20" s="641">
        <v>0.17365504253466849</v>
      </c>
      <c r="G20" s="643">
        <v>0.18796009185290685</v>
      </c>
      <c r="H20" s="640"/>
      <c r="I20" s="640"/>
      <c r="J20" s="640"/>
      <c r="K20" s="640"/>
      <c r="L20" s="640"/>
    </row>
    <row r="21" spans="1:12">
      <c r="A21" s="414">
        <v>11</v>
      </c>
      <c r="B21" s="416" t="s">
        <v>613</v>
      </c>
      <c r="C21" s="641">
        <v>6.7419558370870644E-2</v>
      </c>
      <c r="D21" s="641">
        <v>6.8142839600320651E-2</v>
      </c>
      <c r="E21" s="641">
        <v>6.2430335081858718E-2</v>
      </c>
      <c r="F21" s="641">
        <v>6.2065599041931811E-2</v>
      </c>
      <c r="G21" s="643">
        <v>6.1684485530564645E-2</v>
      </c>
      <c r="H21" s="640"/>
      <c r="I21" s="640"/>
      <c r="J21" s="640"/>
      <c r="K21" s="640"/>
      <c r="L21" s="640"/>
    </row>
    <row r="22" spans="1:12">
      <c r="A22" s="414">
        <v>12</v>
      </c>
      <c r="B22" s="416" t="s">
        <v>614</v>
      </c>
      <c r="C22" s="641">
        <v>8.9924030175169131E-2</v>
      </c>
      <c r="D22" s="641">
        <v>9.0890761330485959E-2</v>
      </c>
      <c r="E22" s="641">
        <v>8.3274494940929061E-2</v>
      </c>
      <c r="F22" s="641">
        <v>8.2785974481696167E-2</v>
      </c>
      <c r="G22" s="643">
        <v>8.2277706370948264E-2</v>
      </c>
      <c r="H22" s="640"/>
      <c r="I22" s="640"/>
      <c r="J22" s="640"/>
      <c r="K22" s="640"/>
      <c r="L22" s="640"/>
    </row>
    <row r="23" spans="1:12">
      <c r="A23" s="414">
        <v>13</v>
      </c>
      <c r="B23" s="416" t="s">
        <v>615</v>
      </c>
      <c r="C23" s="641">
        <v>0.12752695757466093</v>
      </c>
      <c r="D23" s="641">
        <v>0.12896146246309456</v>
      </c>
      <c r="E23" s="641">
        <v>0.1292485940089958</v>
      </c>
      <c r="F23" s="641">
        <v>0.12860629943513216</v>
      </c>
      <c r="G23" s="643">
        <v>0.12736627925107777</v>
      </c>
      <c r="H23" s="640"/>
      <c r="I23" s="640"/>
      <c r="J23" s="640"/>
      <c r="K23" s="640"/>
      <c r="L23" s="640"/>
    </row>
    <row r="24" spans="1:12">
      <c r="A24" s="433"/>
      <c r="B24" s="434" t="s">
        <v>6</v>
      </c>
      <c r="C24" s="304"/>
      <c r="D24" s="304"/>
      <c r="E24" s="304"/>
      <c r="F24" s="304"/>
      <c r="G24" s="305"/>
      <c r="H24" s="640"/>
      <c r="I24" s="640"/>
      <c r="J24" s="640"/>
      <c r="K24" s="640"/>
      <c r="L24" s="640"/>
    </row>
    <row r="25" spans="1:12" ht="15" customHeight="1">
      <c r="A25" s="438">
        <v>14</v>
      </c>
      <c r="B25" s="439" t="s">
        <v>7</v>
      </c>
      <c r="C25" s="641">
        <v>6.7888174239845875E-2</v>
      </c>
      <c r="D25" s="641">
        <v>6.785767502684989E-2</v>
      </c>
      <c r="E25" s="641">
        <v>7.0996030650170461E-2</v>
      </c>
      <c r="F25" s="641">
        <v>7.1152577170614476E-2</v>
      </c>
      <c r="G25" s="643">
        <v>7.1986571929448226E-2</v>
      </c>
      <c r="H25" s="640"/>
      <c r="I25" s="640"/>
      <c r="J25" s="640"/>
      <c r="K25" s="640"/>
      <c r="L25" s="640"/>
    </row>
    <row r="26" spans="1:12">
      <c r="A26" s="438">
        <v>15</v>
      </c>
      <c r="B26" s="439" t="s">
        <v>8</v>
      </c>
      <c r="C26" s="641">
        <v>3.307384785746588E-2</v>
      </c>
      <c r="D26" s="641">
        <v>3.4561277509920885E-2</v>
      </c>
      <c r="E26" s="641">
        <v>2.8853543877150761E-2</v>
      </c>
      <c r="F26" s="641">
        <v>2.7892907360479488E-2</v>
      </c>
      <c r="G26" s="643">
        <v>2.7330154762073962E-2</v>
      </c>
      <c r="H26" s="640"/>
      <c r="I26" s="640"/>
      <c r="J26" s="640"/>
      <c r="K26" s="640"/>
      <c r="L26" s="640"/>
    </row>
    <row r="27" spans="1:12">
      <c r="A27" s="438">
        <v>16</v>
      </c>
      <c r="B27" s="439" t="s">
        <v>9</v>
      </c>
      <c r="C27" s="641">
        <v>1.9927345818298199E-2</v>
      </c>
      <c r="D27" s="641">
        <v>1.3914228457733751E-2</v>
      </c>
      <c r="E27" s="641">
        <v>2.2578621041568908E-2</v>
      </c>
      <c r="F27" s="641">
        <v>2.2111788915519671E-2</v>
      </c>
      <c r="G27" s="643">
        <v>2.0447361840320845E-2</v>
      </c>
      <c r="H27" s="640"/>
      <c r="I27" s="640"/>
      <c r="J27" s="640"/>
      <c r="K27" s="640"/>
      <c r="L27" s="640"/>
    </row>
    <row r="28" spans="1:12">
      <c r="A28" s="438">
        <v>17</v>
      </c>
      <c r="B28" s="439" t="s">
        <v>224</v>
      </c>
      <c r="C28" s="641">
        <v>3.4814326382379995E-2</v>
      </c>
      <c r="D28" s="641">
        <v>3.3296397516929005E-2</v>
      </c>
      <c r="E28" s="641">
        <v>4.2142486773019704E-2</v>
      </c>
      <c r="F28" s="641">
        <v>4.3259669810134981E-2</v>
      </c>
      <c r="G28" s="643">
        <v>4.4656417167374264E-2</v>
      </c>
      <c r="H28" s="640"/>
      <c r="I28" s="640"/>
      <c r="J28" s="640"/>
      <c r="K28" s="640"/>
      <c r="L28" s="640"/>
    </row>
    <row r="29" spans="1:12">
      <c r="A29" s="438">
        <v>18</v>
      </c>
      <c r="B29" s="439" t="s">
        <v>10</v>
      </c>
      <c r="C29" s="641">
        <v>9.1152516603171044E-3</v>
      </c>
      <c r="D29" s="641">
        <v>1.6741602076584976E-2</v>
      </c>
      <c r="E29" s="641">
        <v>2.7434685512411561E-2</v>
      </c>
      <c r="F29" s="641">
        <v>2.7667343189778783E-2</v>
      </c>
      <c r="G29" s="643">
        <v>2.2494739779568743E-2</v>
      </c>
      <c r="H29" s="640"/>
      <c r="I29" s="640"/>
      <c r="J29" s="640"/>
      <c r="K29" s="640"/>
      <c r="L29" s="640"/>
    </row>
    <row r="30" spans="1:12">
      <c r="A30" s="438">
        <v>19</v>
      </c>
      <c r="B30" s="439" t="s">
        <v>11</v>
      </c>
      <c r="C30" s="641">
        <v>7.168769602786601E-2</v>
      </c>
      <c r="D30" s="641">
        <v>0.13658369651629262</v>
      </c>
      <c r="E30" s="641">
        <v>0.19688625087962838</v>
      </c>
      <c r="F30" s="641">
        <v>0.19364784805177956</v>
      </c>
      <c r="G30" s="643">
        <v>0.15380730897296296</v>
      </c>
      <c r="H30" s="640"/>
      <c r="I30" s="640"/>
      <c r="J30" s="640"/>
      <c r="K30" s="640"/>
      <c r="L30" s="640"/>
    </row>
    <row r="31" spans="1:12">
      <c r="A31" s="433"/>
      <c r="B31" s="434" t="s">
        <v>12</v>
      </c>
      <c r="C31" s="304"/>
      <c r="D31" s="304"/>
      <c r="E31" s="304"/>
      <c r="F31" s="304"/>
      <c r="G31" s="305"/>
      <c r="H31" s="640"/>
      <c r="I31" s="640"/>
      <c r="J31" s="640"/>
      <c r="K31" s="640"/>
      <c r="L31" s="640"/>
    </row>
    <row r="32" spans="1:12">
      <c r="A32" s="438">
        <v>20</v>
      </c>
      <c r="B32" s="439" t="s">
        <v>13</v>
      </c>
      <c r="C32" s="641">
        <v>9.3380813959259401E-2</v>
      </c>
      <c r="D32" s="641">
        <v>7.5341586270082694E-2</v>
      </c>
      <c r="E32" s="641">
        <v>7.3861947969386596E-2</v>
      </c>
      <c r="F32" s="641">
        <v>9.9002807475713273E-2</v>
      </c>
      <c r="G32" s="643">
        <v>0.10603832241973278</v>
      </c>
      <c r="H32" s="640"/>
      <c r="I32" s="640"/>
      <c r="J32" s="640"/>
      <c r="K32" s="640"/>
      <c r="L32" s="640"/>
    </row>
    <row r="33" spans="1:12" ht="15" customHeight="1">
      <c r="A33" s="438">
        <v>21</v>
      </c>
      <c r="B33" s="439" t="s">
        <v>14</v>
      </c>
      <c r="C33" s="641">
        <v>6.0996776949993683E-2</v>
      </c>
      <c r="D33" s="641">
        <v>5.3179188207088342E-2</v>
      </c>
      <c r="E33" s="641">
        <v>5.2557302352659714E-2</v>
      </c>
      <c r="F33" s="641">
        <v>6.0819272213118482E-2</v>
      </c>
      <c r="G33" s="643">
        <v>7.9659961832198034E-2</v>
      </c>
      <c r="H33" s="640"/>
      <c r="I33" s="640"/>
      <c r="J33" s="640"/>
      <c r="K33" s="640"/>
      <c r="L33" s="640"/>
    </row>
    <row r="34" spans="1:12">
      <c r="A34" s="438">
        <v>22</v>
      </c>
      <c r="B34" s="439" t="s">
        <v>15</v>
      </c>
      <c r="C34" s="641">
        <v>0.70669036792633155</v>
      </c>
      <c r="D34" s="641">
        <v>0.72093964072043371</v>
      </c>
      <c r="E34" s="641">
        <v>0.7221732044365029</v>
      </c>
      <c r="F34" s="641">
        <v>0.71977179354528709</v>
      </c>
      <c r="G34" s="643">
        <v>0.70645130041633664</v>
      </c>
      <c r="H34" s="640"/>
      <c r="I34" s="640"/>
      <c r="J34" s="640"/>
      <c r="K34" s="640"/>
      <c r="L34" s="640"/>
    </row>
    <row r="35" spans="1:12" ht="15" customHeight="1">
      <c r="A35" s="438">
        <v>23</v>
      </c>
      <c r="B35" s="439" t="s">
        <v>16</v>
      </c>
      <c r="C35" s="641">
        <v>0.67412315106717835</v>
      </c>
      <c r="D35" s="641">
        <v>0.668146934833866</v>
      </c>
      <c r="E35" s="641">
        <v>0.66770310732548221</v>
      </c>
      <c r="F35" s="641">
        <v>0.6917772200058111</v>
      </c>
      <c r="G35" s="643">
        <v>0.67366190004830984</v>
      </c>
      <c r="H35" s="640"/>
      <c r="I35" s="640"/>
      <c r="J35" s="640"/>
      <c r="K35" s="640"/>
      <c r="L35" s="640"/>
    </row>
    <row r="36" spans="1:12">
      <c r="A36" s="438">
        <v>24</v>
      </c>
      <c r="B36" s="439" t="s">
        <v>17</v>
      </c>
      <c r="C36" s="641">
        <v>0.19071345342633542</v>
      </c>
      <c r="D36" s="641">
        <v>0.35305477293947973</v>
      </c>
      <c r="E36" s="641">
        <v>0.40092491860335244</v>
      </c>
      <c r="F36" s="641">
        <v>0.30161798523773614</v>
      </c>
      <c r="G36" s="643">
        <v>0.28784715044421172</v>
      </c>
      <c r="H36" s="640"/>
      <c r="I36" s="640"/>
      <c r="J36" s="640"/>
      <c r="K36" s="640"/>
      <c r="L36" s="640"/>
    </row>
    <row r="37" spans="1:12" ht="15" customHeight="1">
      <c r="A37" s="433"/>
      <c r="B37" s="434" t="s">
        <v>18</v>
      </c>
      <c r="C37" s="304"/>
      <c r="D37" s="304"/>
      <c r="E37" s="304"/>
      <c r="F37" s="304"/>
      <c r="G37" s="305"/>
      <c r="H37" s="640"/>
      <c r="I37" s="640"/>
      <c r="J37" s="640"/>
      <c r="K37" s="640"/>
      <c r="L37" s="640"/>
    </row>
    <row r="38" spans="1:12" ht="15" customHeight="1">
      <c r="A38" s="438">
        <v>25</v>
      </c>
      <c r="B38" s="439" t="s">
        <v>19</v>
      </c>
      <c r="C38" s="641">
        <v>0.27405613179336408</v>
      </c>
      <c r="D38" s="641">
        <v>0.24793326056589512</v>
      </c>
      <c r="E38" s="641">
        <v>0.23726568021521488</v>
      </c>
      <c r="F38" s="641">
        <v>0.24253092119939842</v>
      </c>
      <c r="G38" s="643">
        <v>0.24460029969852023</v>
      </c>
      <c r="H38" s="640"/>
      <c r="I38" s="640"/>
      <c r="J38" s="640"/>
      <c r="K38" s="640"/>
      <c r="L38" s="640"/>
    </row>
    <row r="39" spans="1:12" ht="15" customHeight="1">
      <c r="A39" s="438">
        <v>26</v>
      </c>
      <c r="B39" s="439" t="s">
        <v>20</v>
      </c>
      <c r="C39" s="641">
        <v>0.79883472015255785</v>
      </c>
      <c r="D39" s="641">
        <v>0.76502371097796251</v>
      </c>
      <c r="E39" s="641">
        <v>0.76724763896666226</v>
      </c>
      <c r="F39" s="641">
        <v>0.80119442734561253</v>
      </c>
      <c r="G39" s="643">
        <v>0.80483332334537316</v>
      </c>
      <c r="H39" s="640"/>
      <c r="I39" s="640"/>
      <c r="J39" s="640"/>
      <c r="K39" s="640"/>
      <c r="L39" s="640"/>
    </row>
    <row r="40" spans="1:12" ht="15" customHeight="1">
      <c r="A40" s="438">
        <v>27</v>
      </c>
      <c r="B40" s="440" t="s">
        <v>21</v>
      </c>
      <c r="C40" s="641">
        <v>0.19282650590189337</v>
      </c>
      <c r="D40" s="641">
        <v>0.23076770599406063</v>
      </c>
      <c r="E40" s="641">
        <v>0.2875557051036749</v>
      </c>
      <c r="F40" s="641">
        <v>0.22411063069758203</v>
      </c>
      <c r="G40" s="643">
        <v>0.20882743972783704</v>
      </c>
      <c r="H40" s="640"/>
      <c r="I40" s="640"/>
      <c r="J40" s="640"/>
      <c r="K40" s="640"/>
      <c r="L40" s="640"/>
    </row>
    <row r="41" spans="1:12" ht="15" customHeight="1">
      <c r="A41" s="441"/>
      <c r="B41" s="434" t="s">
        <v>523</v>
      </c>
      <c r="C41" s="304"/>
      <c r="D41" s="304"/>
      <c r="E41" s="304"/>
      <c r="F41" s="304"/>
      <c r="G41" s="305"/>
      <c r="H41" s="640"/>
      <c r="I41" s="640"/>
      <c r="J41" s="640"/>
      <c r="K41" s="640"/>
      <c r="L41" s="640"/>
    </row>
    <row r="42" spans="1:12" ht="15" customHeight="1">
      <c r="A42" s="438">
        <v>28</v>
      </c>
      <c r="B42" s="477" t="s">
        <v>507</v>
      </c>
      <c r="C42" s="436">
        <v>207244580.47023079</v>
      </c>
      <c r="D42" s="436">
        <v>233441136.18599999</v>
      </c>
      <c r="E42" s="436">
        <v>201846789.41261044</v>
      </c>
      <c r="F42" s="436">
        <v>165669132.44143599</v>
      </c>
      <c r="G42" s="642">
        <v>166793048.11459017</v>
      </c>
      <c r="H42" s="640"/>
      <c r="I42" s="640"/>
      <c r="J42" s="640"/>
      <c r="K42" s="640"/>
      <c r="L42" s="640"/>
    </row>
    <row r="43" spans="1:12">
      <c r="A43" s="438">
        <v>29</v>
      </c>
      <c r="B43" s="439" t="s">
        <v>508</v>
      </c>
      <c r="C43" s="436">
        <v>134267373.65059179</v>
      </c>
      <c r="D43" s="436">
        <v>209637717.08850083</v>
      </c>
      <c r="E43" s="436">
        <v>175621778.87442183</v>
      </c>
      <c r="F43" s="436">
        <v>146808762.23263481</v>
      </c>
      <c r="G43" s="642">
        <v>139064503.14336678</v>
      </c>
      <c r="H43" s="640"/>
      <c r="I43" s="640"/>
      <c r="J43" s="640"/>
      <c r="K43" s="640"/>
      <c r="L43" s="640"/>
    </row>
    <row r="44" spans="1:12">
      <c r="A44" s="475">
        <v>30</v>
      </c>
      <c r="B44" s="476" t="s">
        <v>506</v>
      </c>
      <c r="C44" s="641">
        <v>1.5435215185600477</v>
      </c>
      <c r="D44" s="641">
        <v>1.1135454985299724</v>
      </c>
      <c r="E44" s="641">
        <v>1.1493266422095678</v>
      </c>
      <c r="F44" s="641">
        <v>1.128468968214001</v>
      </c>
      <c r="G44" s="643">
        <v>1.1993934062572171</v>
      </c>
      <c r="H44" s="640"/>
      <c r="I44" s="640"/>
      <c r="J44" s="640"/>
      <c r="K44" s="640"/>
      <c r="L44" s="640"/>
    </row>
    <row r="45" spans="1:12">
      <c r="A45" s="475"/>
      <c r="B45" s="434" t="s">
        <v>622</v>
      </c>
      <c r="C45" s="304"/>
      <c r="D45" s="304"/>
      <c r="E45" s="304"/>
      <c r="F45" s="304"/>
      <c r="G45" s="305"/>
      <c r="H45" s="640"/>
      <c r="I45" s="640"/>
      <c r="J45" s="640"/>
      <c r="K45" s="640"/>
      <c r="L45" s="640"/>
    </row>
    <row r="46" spans="1:12">
      <c r="A46" s="475">
        <v>31</v>
      </c>
      <c r="B46" s="476" t="s">
        <v>629</v>
      </c>
      <c r="C46" s="436">
        <v>647854799.22950006</v>
      </c>
      <c r="D46" s="436">
        <v>622849456.30299997</v>
      </c>
      <c r="E46" s="436">
        <v>703519723.27250004</v>
      </c>
      <c r="F46" s="436">
        <v>585720015.58899999</v>
      </c>
      <c r="G46" s="642">
        <v>498491890.0395</v>
      </c>
      <c r="H46" s="640"/>
      <c r="I46" s="640"/>
      <c r="J46" s="640"/>
      <c r="K46" s="640"/>
      <c r="L46" s="640"/>
    </row>
    <row r="47" spans="1:12">
      <c r="A47" s="475">
        <v>32</v>
      </c>
      <c r="B47" s="476" t="s">
        <v>642</v>
      </c>
      <c r="C47" s="436">
        <v>528546693.71562022</v>
      </c>
      <c r="D47" s="436">
        <v>569582825.05810511</v>
      </c>
      <c r="E47" s="436">
        <v>580745005.39191997</v>
      </c>
      <c r="F47" s="436">
        <v>497867535.08625978</v>
      </c>
      <c r="G47" s="642">
        <v>442966655.69926625</v>
      </c>
      <c r="H47" s="640"/>
      <c r="I47" s="640"/>
      <c r="J47" s="640"/>
      <c r="K47" s="640"/>
      <c r="L47" s="640"/>
    </row>
    <row r="48" spans="1:12" ht="15" thickBot="1">
      <c r="A48" s="123">
        <v>33</v>
      </c>
      <c r="B48" s="238" t="s">
        <v>656</v>
      </c>
      <c r="C48" s="644">
        <v>1.2257286005805053</v>
      </c>
      <c r="D48" s="644">
        <v>1.0935186752505415</v>
      </c>
      <c r="E48" s="644">
        <v>1.2114089948956595</v>
      </c>
      <c r="F48" s="644">
        <v>1.1764575400312436</v>
      </c>
      <c r="G48" s="645">
        <v>1.1253485643351229</v>
      </c>
      <c r="H48" s="640"/>
      <c r="I48" s="640"/>
      <c r="J48" s="640"/>
      <c r="K48" s="640"/>
      <c r="L48" s="640"/>
    </row>
    <row r="49" spans="1:7">
      <c r="A49" s="21"/>
    </row>
    <row r="50" spans="1:7" ht="39.5">
      <c r="B50" s="24" t="s">
        <v>601</v>
      </c>
    </row>
    <row r="51" spans="1:7" ht="65.5">
      <c r="B51" s="344" t="s">
        <v>522</v>
      </c>
      <c r="D51" s="324"/>
      <c r="E51" s="324"/>
      <c r="F51" s="324"/>
      <c r="G51" s="324"/>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70" zoomScaleNormal="70" workbookViewId="0">
      <selection activeCell="C8" sqref="C8:H22"/>
    </sheetView>
  </sheetViews>
  <sheetFormatPr defaultColWidth="9.26953125" defaultRowHeight="12"/>
  <cols>
    <col min="1" max="1" width="11.7265625" style="483" bestFit="1" customWidth="1"/>
    <col min="2" max="2" width="105.26953125" style="483" bestFit="1" customWidth="1"/>
    <col min="3" max="3" width="13.81640625" style="483" bestFit="1" customWidth="1"/>
    <col min="4" max="4" width="13.54296875" style="483" bestFit="1" customWidth="1"/>
    <col min="5" max="5" width="17.453125" style="483" bestFit="1" customWidth="1"/>
    <col min="6" max="6" width="13.81640625" style="483" bestFit="1" customWidth="1"/>
    <col min="7" max="7" width="30.453125" style="483" customWidth="1"/>
    <col min="8" max="8" width="16.1796875" style="483" customWidth="1"/>
    <col min="9" max="16384" width="9.26953125" style="483"/>
  </cols>
  <sheetData>
    <row r="1" spans="1:8" ht="13">
      <c r="A1" s="482" t="s">
        <v>188</v>
      </c>
      <c r="B1" s="410" t="str">
        <f>Info!C2</f>
        <v>სს "ხალიკ ბანკი საქართველო"</v>
      </c>
    </row>
    <row r="2" spans="1:8">
      <c r="A2" s="484" t="s">
        <v>189</v>
      </c>
      <c r="B2" s="486">
        <f>'1. key ratios'!B2</f>
        <v>44742</v>
      </c>
    </row>
    <row r="3" spans="1:8">
      <c r="A3" s="485" t="s">
        <v>662</v>
      </c>
    </row>
    <row r="5" spans="1:8">
      <c r="A5" s="753" t="s">
        <v>663</v>
      </c>
      <c r="B5" s="754"/>
      <c r="C5" s="759" t="s">
        <v>664</v>
      </c>
      <c r="D5" s="760"/>
      <c r="E5" s="760"/>
      <c r="F5" s="760"/>
      <c r="G5" s="760"/>
      <c r="H5" s="761"/>
    </row>
    <row r="6" spans="1:8">
      <c r="A6" s="755"/>
      <c r="B6" s="756"/>
      <c r="C6" s="762"/>
      <c r="D6" s="763"/>
      <c r="E6" s="763"/>
      <c r="F6" s="763"/>
      <c r="G6" s="763"/>
      <c r="H6" s="764"/>
    </row>
    <row r="7" spans="1:8">
      <c r="A7" s="757"/>
      <c r="B7" s="758"/>
      <c r="C7" s="487" t="s">
        <v>665</v>
      </c>
      <c r="D7" s="487" t="s">
        <v>666</v>
      </c>
      <c r="E7" s="487" t="s">
        <v>667</v>
      </c>
      <c r="F7" s="487" t="s">
        <v>668</v>
      </c>
      <c r="G7" s="595" t="s">
        <v>939</v>
      </c>
      <c r="H7" s="487" t="s">
        <v>68</v>
      </c>
    </row>
    <row r="8" spans="1:8">
      <c r="A8" s="488">
        <v>1</v>
      </c>
      <c r="B8" s="489" t="s">
        <v>216</v>
      </c>
      <c r="C8" s="629">
        <v>0</v>
      </c>
      <c r="D8" s="629">
        <v>32000000</v>
      </c>
      <c r="E8" s="629">
        <v>10920311.417562868</v>
      </c>
      <c r="F8" s="629">
        <v>5686000</v>
      </c>
      <c r="G8" s="629">
        <v>143860212.85243711</v>
      </c>
      <c r="H8" s="629">
        <f t="shared" ref="H8" si="0">SUM(C8:G8)</f>
        <v>192466524.26999998</v>
      </c>
    </row>
    <row r="9" spans="1:8">
      <c r="A9" s="488">
        <v>2</v>
      </c>
      <c r="B9" s="489" t="s">
        <v>217</v>
      </c>
      <c r="C9" s="629">
        <v>0</v>
      </c>
      <c r="D9" s="629">
        <v>0</v>
      </c>
      <c r="E9" s="629">
        <v>0</v>
      </c>
      <c r="F9" s="629">
        <v>0</v>
      </c>
      <c r="G9" s="629">
        <v>0</v>
      </c>
      <c r="H9" s="629">
        <f t="shared" ref="H9:H21" si="1">SUM(C9:G9)</f>
        <v>0</v>
      </c>
    </row>
    <row r="10" spans="1:8">
      <c r="A10" s="488">
        <v>3</v>
      </c>
      <c r="B10" s="489" t="s">
        <v>218</v>
      </c>
      <c r="C10" s="629">
        <v>0</v>
      </c>
      <c r="D10" s="629">
        <v>0</v>
      </c>
      <c r="E10" s="629">
        <v>0</v>
      </c>
      <c r="F10" s="629">
        <v>0</v>
      </c>
      <c r="G10" s="629">
        <v>0</v>
      </c>
      <c r="H10" s="629">
        <f t="shared" si="1"/>
        <v>0</v>
      </c>
    </row>
    <row r="11" spans="1:8">
      <c r="A11" s="488">
        <v>4</v>
      </c>
      <c r="B11" s="489" t="s">
        <v>219</v>
      </c>
      <c r="C11" s="629">
        <v>0</v>
      </c>
      <c r="D11" s="629">
        <v>0</v>
      </c>
      <c r="E11" s="629">
        <v>0</v>
      </c>
      <c r="F11" s="629">
        <v>0</v>
      </c>
      <c r="G11" s="629">
        <v>0</v>
      </c>
      <c r="H11" s="629">
        <f t="shared" si="1"/>
        <v>0</v>
      </c>
    </row>
    <row r="12" spans="1:8">
      <c r="A12" s="488">
        <v>5</v>
      </c>
      <c r="B12" s="489" t="s">
        <v>220</v>
      </c>
      <c r="C12" s="629">
        <v>0</v>
      </c>
      <c r="D12" s="629">
        <v>0</v>
      </c>
      <c r="E12" s="629">
        <v>0</v>
      </c>
      <c r="F12" s="629">
        <v>0</v>
      </c>
      <c r="G12" s="629">
        <v>0</v>
      </c>
      <c r="H12" s="629">
        <f t="shared" si="1"/>
        <v>0</v>
      </c>
    </row>
    <row r="13" spans="1:8">
      <c r="A13" s="488">
        <v>6</v>
      </c>
      <c r="B13" s="489" t="s">
        <v>221</v>
      </c>
      <c r="C13" s="629">
        <v>37735281.719999999</v>
      </c>
      <c r="D13" s="629">
        <v>14541050</v>
      </c>
      <c r="E13" s="629">
        <v>0</v>
      </c>
      <c r="F13" s="629">
        <v>773032.13</v>
      </c>
      <c r="G13" s="629">
        <v>0</v>
      </c>
      <c r="H13" s="629">
        <f t="shared" si="1"/>
        <v>53049363.850000001</v>
      </c>
    </row>
    <row r="14" spans="1:8">
      <c r="A14" s="488">
        <v>7</v>
      </c>
      <c r="B14" s="489" t="s">
        <v>73</v>
      </c>
      <c r="C14" s="629">
        <v>0</v>
      </c>
      <c r="D14" s="629">
        <v>83926982.450000003</v>
      </c>
      <c r="E14" s="629">
        <v>93808260.070000023</v>
      </c>
      <c r="F14" s="629">
        <v>291704264.98999995</v>
      </c>
      <c r="G14" s="629">
        <v>4021130.5100000002</v>
      </c>
      <c r="H14" s="629">
        <f t="shared" si="1"/>
        <v>473460638.01999998</v>
      </c>
    </row>
    <row r="15" spans="1:8">
      <c r="A15" s="488">
        <v>8</v>
      </c>
      <c r="B15" s="491" t="s">
        <v>74</v>
      </c>
      <c r="C15" s="629">
        <v>0</v>
      </c>
      <c r="D15" s="629">
        <v>0</v>
      </c>
      <c r="E15" s="629">
        <v>0</v>
      </c>
      <c r="F15" s="629">
        <v>0</v>
      </c>
      <c r="G15" s="629">
        <v>0</v>
      </c>
      <c r="H15" s="629">
        <f t="shared" si="1"/>
        <v>0</v>
      </c>
    </row>
    <row r="16" spans="1:8">
      <c r="A16" s="488">
        <v>9</v>
      </c>
      <c r="B16" s="489" t="s">
        <v>75</v>
      </c>
      <c r="C16" s="629">
        <v>0</v>
      </c>
      <c r="D16" s="629">
        <v>0</v>
      </c>
      <c r="E16" s="629">
        <v>0</v>
      </c>
      <c r="F16" s="629">
        <v>0</v>
      </c>
      <c r="G16" s="629">
        <v>0</v>
      </c>
      <c r="H16" s="629">
        <f t="shared" si="1"/>
        <v>0</v>
      </c>
    </row>
    <row r="17" spans="1:8">
      <c r="A17" s="488">
        <v>10</v>
      </c>
      <c r="B17" s="599" t="s">
        <v>690</v>
      </c>
      <c r="C17" s="629">
        <v>0</v>
      </c>
      <c r="D17" s="629">
        <v>514147.52</v>
      </c>
      <c r="E17" s="629">
        <v>4040158.2700000005</v>
      </c>
      <c r="F17" s="629">
        <v>11447403.560000002</v>
      </c>
      <c r="G17" s="629">
        <v>3987797.27</v>
      </c>
      <c r="H17" s="629">
        <f t="shared" si="1"/>
        <v>19989506.620000005</v>
      </c>
    </row>
    <row r="18" spans="1:8">
      <c r="A18" s="488">
        <v>11</v>
      </c>
      <c r="B18" s="489" t="s">
        <v>70</v>
      </c>
      <c r="C18" s="629">
        <v>0</v>
      </c>
      <c r="D18" s="629">
        <v>79416.760000000024</v>
      </c>
      <c r="E18" s="629">
        <v>2556460.9799999995</v>
      </c>
      <c r="F18" s="629">
        <v>41044592.909999996</v>
      </c>
      <c r="G18" s="629">
        <v>44.61</v>
      </c>
      <c r="H18" s="629">
        <f t="shared" si="1"/>
        <v>43680515.259999998</v>
      </c>
    </row>
    <row r="19" spans="1:8">
      <c r="A19" s="488">
        <v>12</v>
      </c>
      <c r="B19" s="489" t="s">
        <v>71</v>
      </c>
      <c r="C19" s="629">
        <v>0</v>
      </c>
      <c r="D19" s="629">
        <v>0</v>
      </c>
      <c r="E19" s="629">
        <v>0</v>
      </c>
      <c r="F19" s="629">
        <v>0</v>
      </c>
      <c r="G19" s="629">
        <v>0</v>
      </c>
      <c r="H19" s="629">
        <f t="shared" si="1"/>
        <v>0</v>
      </c>
    </row>
    <row r="20" spans="1:8">
      <c r="A20" s="492">
        <v>13</v>
      </c>
      <c r="B20" s="491" t="s">
        <v>72</v>
      </c>
      <c r="C20" s="629">
        <v>0</v>
      </c>
      <c r="D20" s="629">
        <v>0</v>
      </c>
      <c r="E20" s="629">
        <v>0</v>
      </c>
      <c r="F20" s="629">
        <v>0</v>
      </c>
      <c r="G20" s="629">
        <v>0</v>
      </c>
      <c r="H20" s="629">
        <f t="shared" si="1"/>
        <v>0</v>
      </c>
    </row>
    <row r="21" spans="1:8">
      <c r="A21" s="488">
        <v>14</v>
      </c>
      <c r="B21" s="489" t="s">
        <v>669</v>
      </c>
      <c r="C21" s="629">
        <v>14044598.620000001</v>
      </c>
      <c r="D21" s="629">
        <v>12674556.720000008</v>
      </c>
      <c r="E21" s="629">
        <v>21240455.670000006</v>
      </c>
      <c r="F21" s="629">
        <v>105146426.42999981</v>
      </c>
      <c r="G21" s="629">
        <v>25183450.380000163</v>
      </c>
      <c r="H21" s="629">
        <f t="shared" si="1"/>
        <v>178289487.81999999</v>
      </c>
    </row>
    <row r="22" spans="1:8">
      <c r="A22" s="493">
        <v>15</v>
      </c>
      <c r="B22" s="490" t="s">
        <v>68</v>
      </c>
      <c r="C22" s="629">
        <f>SUM(C18:C21)+SUM(C8:C16)</f>
        <v>51779880.340000004</v>
      </c>
      <c r="D22" s="629">
        <f t="shared" ref="D22:G22" si="2">SUM(D18:D21)+SUM(D8:D16)</f>
        <v>143222005.93000001</v>
      </c>
      <c r="E22" s="629">
        <f t="shared" si="2"/>
        <v>128525488.1375629</v>
      </c>
      <c r="F22" s="629">
        <f t="shared" si="2"/>
        <v>444354316.45999974</v>
      </c>
      <c r="G22" s="629">
        <f t="shared" si="2"/>
        <v>173064838.35243726</v>
      </c>
      <c r="H22" s="629">
        <f>SUM(H18:H21)+SUM(H8:H16)</f>
        <v>940946529.22000003</v>
      </c>
    </row>
    <row r="26" spans="1:8" ht="36">
      <c r="B26" s="598" t="s">
        <v>938</v>
      </c>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70" zoomScaleNormal="70" workbookViewId="0">
      <selection activeCell="C7" sqref="C7:I23"/>
    </sheetView>
  </sheetViews>
  <sheetFormatPr defaultColWidth="9.26953125" defaultRowHeight="12"/>
  <cols>
    <col min="1" max="1" width="11.7265625" style="494" bestFit="1" customWidth="1"/>
    <col min="2" max="2" width="114.7265625" style="483" customWidth="1"/>
    <col min="3" max="3" width="22.453125" style="483" customWidth="1"/>
    <col min="4" max="4" width="23.54296875" style="483" customWidth="1"/>
    <col min="5" max="7" width="22.26953125" style="506" customWidth="1"/>
    <col min="8" max="8" width="22.26953125" style="483" customWidth="1"/>
    <col min="9" max="9" width="41.453125" style="483" customWidth="1"/>
    <col min="10" max="16384" width="9.26953125" style="483"/>
  </cols>
  <sheetData>
    <row r="1" spans="1:9" ht="13">
      <c r="A1" s="482" t="s">
        <v>188</v>
      </c>
      <c r="B1" s="410" t="str">
        <f>Info!C2</f>
        <v>სს "ხალიკ ბანკი საქართველო"</v>
      </c>
      <c r="E1" s="483"/>
      <c r="F1" s="483"/>
      <c r="G1" s="483"/>
    </row>
    <row r="2" spans="1:9">
      <c r="A2" s="484" t="s">
        <v>189</v>
      </c>
      <c r="B2" s="486">
        <f>'1. key ratios'!B2</f>
        <v>44742</v>
      </c>
      <c r="E2" s="483"/>
      <c r="F2" s="483"/>
      <c r="G2" s="483"/>
    </row>
    <row r="3" spans="1:9">
      <c r="A3" s="485" t="s">
        <v>670</v>
      </c>
      <c r="E3" s="483"/>
      <c r="F3" s="483"/>
      <c r="G3" s="483"/>
    </row>
    <row r="4" spans="1:9">
      <c r="C4" s="495" t="s">
        <v>671</v>
      </c>
      <c r="D4" s="495" t="s">
        <v>672</v>
      </c>
      <c r="E4" s="495" t="s">
        <v>673</v>
      </c>
      <c r="F4" s="495" t="s">
        <v>674</v>
      </c>
      <c r="G4" s="495" t="s">
        <v>675</v>
      </c>
      <c r="H4" s="495" t="s">
        <v>676</v>
      </c>
      <c r="I4" s="495" t="s">
        <v>677</v>
      </c>
    </row>
    <row r="5" spans="1:9" ht="34.15" customHeight="1">
      <c r="A5" s="753" t="s">
        <v>680</v>
      </c>
      <c r="B5" s="754"/>
      <c r="C5" s="767" t="s">
        <v>681</v>
      </c>
      <c r="D5" s="767"/>
      <c r="E5" s="767" t="s">
        <v>682</v>
      </c>
      <c r="F5" s="767" t="s">
        <v>683</v>
      </c>
      <c r="G5" s="765" t="s">
        <v>684</v>
      </c>
      <c r="H5" s="765" t="s">
        <v>685</v>
      </c>
      <c r="I5" s="496" t="s">
        <v>686</v>
      </c>
    </row>
    <row r="6" spans="1:9" ht="36">
      <c r="A6" s="757"/>
      <c r="B6" s="758"/>
      <c r="C6" s="544" t="s">
        <v>687</v>
      </c>
      <c r="D6" s="544" t="s">
        <v>688</v>
      </c>
      <c r="E6" s="767"/>
      <c r="F6" s="767"/>
      <c r="G6" s="766"/>
      <c r="H6" s="766"/>
      <c r="I6" s="496" t="s">
        <v>689</v>
      </c>
    </row>
    <row r="7" spans="1:9">
      <c r="A7" s="497">
        <v>1</v>
      </c>
      <c r="B7" s="489" t="s">
        <v>216</v>
      </c>
      <c r="C7" s="666">
        <v>0</v>
      </c>
      <c r="D7" s="666">
        <v>192466524.26999998</v>
      </c>
      <c r="E7" s="666">
        <v>0</v>
      </c>
      <c r="F7" s="666">
        <v>0</v>
      </c>
      <c r="G7" s="666">
        <v>0</v>
      </c>
      <c r="H7" s="666">
        <v>0</v>
      </c>
      <c r="I7" s="500">
        <f t="shared" ref="I7:I23" si="0">C7+D7-E7-F7-G7</f>
        <v>192466524.26999998</v>
      </c>
    </row>
    <row r="8" spans="1:9">
      <c r="A8" s="497">
        <v>2</v>
      </c>
      <c r="B8" s="489" t="s">
        <v>217</v>
      </c>
      <c r="C8" s="666">
        <v>0</v>
      </c>
      <c r="D8" s="666">
        <v>0</v>
      </c>
      <c r="E8" s="666">
        <v>0</v>
      </c>
      <c r="F8" s="666">
        <v>0</v>
      </c>
      <c r="G8" s="666">
        <v>0</v>
      </c>
      <c r="H8" s="666">
        <v>0</v>
      </c>
      <c r="I8" s="500">
        <f t="shared" si="0"/>
        <v>0</v>
      </c>
    </row>
    <row r="9" spans="1:9">
      <c r="A9" s="497">
        <v>3</v>
      </c>
      <c r="B9" s="489" t="s">
        <v>218</v>
      </c>
      <c r="C9" s="666">
        <v>0</v>
      </c>
      <c r="D9" s="666">
        <v>0</v>
      </c>
      <c r="E9" s="666">
        <v>0</v>
      </c>
      <c r="F9" s="666">
        <v>0</v>
      </c>
      <c r="G9" s="666">
        <v>0</v>
      </c>
      <c r="H9" s="666">
        <v>0</v>
      </c>
      <c r="I9" s="500">
        <f t="shared" si="0"/>
        <v>0</v>
      </c>
    </row>
    <row r="10" spans="1:9">
      <c r="A10" s="497">
        <v>4</v>
      </c>
      <c r="B10" s="489" t="s">
        <v>219</v>
      </c>
      <c r="C10" s="666">
        <v>0</v>
      </c>
      <c r="D10" s="666">
        <v>0</v>
      </c>
      <c r="E10" s="666">
        <v>0</v>
      </c>
      <c r="F10" s="666">
        <v>0</v>
      </c>
      <c r="G10" s="666">
        <v>0</v>
      </c>
      <c r="H10" s="666">
        <v>0</v>
      </c>
      <c r="I10" s="500">
        <f t="shared" si="0"/>
        <v>0</v>
      </c>
    </row>
    <row r="11" spans="1:9">
      <c r="A11" s="497">
        <v>5</v>
      </c>
      <c r="B11" s="489" t="s">
        <v>220</v>
      </c>
      <c r="C11" s="666">
        <v>0</v>
      </c>
      <c r="D11" s="666">
        <v>0</v>
      </c>
      <c r="E11" s="666">
        <v>0</v>
      </c>
      <c r="F11" s="666">
        <v>0</v>
      </c>
      <c r="G11" s="666">
        <v>0</v>
      </c>
      <c r="H11" s="666">
        <v>0</v>
      </c>
      <c r="I11" s="500">
        <f t="shared" si="0"/>
        <v>0</v>
      </c>
    </row>
    <row r="12" spans="1:9">
      <c r="A12" s="497">
        <v>6</v>
      </c>
      <c r="B12" s="489" t="s">
        <v>221</v>
      </c>
      <c r="C12" s="666">
        <v>0</v>
      </c>
      <c r="D12" s="666">
        <v>53049363.850000001</v>
      </c>
      <c r="E12" s="666">
        <v>0</v>
      </c>
      <c r="F12" s="666">
        <v>0</v>
      </c>
      <c r="G12" s="666">
        <v>0</v>
      </c>
      <c r="H12" s="666">
        <v>0</v>
      </c>
      <c r="I12" s="500">
        <f t="shared" si="0"/>
        <v>53049363.850000001</v>
      </c>
    </row>
    <row r="13" spans="1:9">
      <c r="A13" s="497">
        <v>7</v>
      </c>
      <c r="B13" s="489" t="s">
        <v>73</v>
      </c>
      <c r="C13" s="666">
        <v>40272644.399999991</v>
      </c>
      <c r="D13" s="666">
        <v>455045191.8500002</v>
      </c>
      <c r="E13" s="666">
        <v>21863751.41</v>
      </c>
      <c r="F13" s="666">
        <v>7128653.9844000079</v>
      </c>
      <c r="G13" s="666">
        <v>0</v>
      </c>
      <c r="H13" s="666">
        <v>0</v>
      </c>
      <c r="I13" s="500">
        <f t="shared" si="0"/>
        <v>466325430.85560012</v>
      </c>
    </row>
    <row r="14" spans="1:9">
      <c r="A14" s="497">
        <v>8</v>
      </c>
      <c r="B14" s="491" t="s">
        <v>74</v>
      </c>
      <c r="C14" s="666">
        <v>0</v>
      </c>
      <c r="D14" s="666">
        <v>0</v>
      </c>
      <c r="E14" s="666">
        <v>0</v>
      </c>
      <c r="F14" s="666">
        <v>0</v>
      </c>
      <c r="G14" s="666">
        <v>0</v>
      </c>
      <c r="H14" s="666">
        <v>0</v>
      </c>
      <c r="I14" s="500">
        <f t="shared" si="0"/>
        <v>0</v>
      </c>
    </row>
    <row r="15" spans="1:9">
      <c r="A15" s="497">
        <v>9</v>
      </c>
      <c r="B15" s="489" t="s">
        <v>75</v>
      </c>
      <c r="C15" s="666">
        <v>0</v>
      </c>
      <c r="D15" s="666">
        <v>0</v>
      </c>
      <c r="E15" s="666">
        <v>0</v>
      </c>
      <c r="F15" s="666">
        <v>0</v>
      </c>
      <c r="G15" s="666">
        <v>0</v>
      </c>
      <c r="H15" s="666">
        <v>0</v>
      </c>
      <c r="I15" s="500">
        <f t="shared" si="0"/>
        <v>0</v>
      </c>
    </row>
    <row r="16" spans="1:9">
      <c r="A16" s="497">
        <v>10</v>
      </c>
      <c r="B16" s="599" t="s">
        <v>690</v>
      </c>
      <c r="C16" s="666">
        <v>30141870.77999999</v>
      </c>
      <c r="D16" s="666">
        <v>78.98</v>
      </c>
      <c r="E16" s="666">
        <v>10152443.140000002</v>
      </c>
      <c r="F16" s="666">
        <v>0</v>
      </c>
      <c r="G16" s="666">
        <v>0</v>
      </c>
      <c r="H16" s="666">
        <v>0</v>
      </c>
      <c r="I16" s="500">
        <f t="shared" si="0"/>
        <v>19989506.61999999</v>
      </c>
    </row>
    <row r="17" spans="1:9">
      <c r="A17" s="497">
        <v>11</v>
      </c>
      <c r="B17" s="489" t="s">
        <v>70</v>
      </c>
      <c r="C17" s="666">
        <v>1850252.52</v>
      </c>
      <c r="D17" s="666">
        <v>42461835.159999967</v>
      </c>
      <c r="E17" s="666">
        <v>631939.2699999999</v>
      </c>
      <c r="F17" s="666">
        <v>841403.67220000073</v>
      </c>
      <c r="G17" s="666">
        <v>0</v>
      </c>
      <c r="H17" s="666">
        <v>0</v>
      </c>
      <c r="I17" s="500">
        <f t="shared" si="0"/>
        <v>42838744.737799965</v>
      </c>
    </row>
    <row r="18" spans="1:9">
      <c r="A18" s="497">
        <v>12</v>
      </c>
      <c r="B18" s="489" t="s">
        <v>71</v>
      </c>
      <c r="C18" s="666">
        <v>0</v>
      </c>
      <c r="D18" s="666">
        <v>0</v>
      </c>
      <c r="E18" s="666">
        <v>0</v>
      </c>
      <c r="F18" s="666">
        <v>0</v>
      </c>
      <c r="G18" s="666">
        <v>0</v>
      </c>
      <c r="H18" s="666">
        <v>0</v>
      </c>
      <c r="I18" s="500">
        <f t="shared" si="0"/>
        <v>0</v>
      </c>
    </row>
    <row r="19" spans="1:9">
      <c r="A19" s="501">
        <v>13</v>
      </c>
      <c r="B19" s="491" t="s">
        <v>72</v>
      </c>
      <c r="C19" s="666">
        <v>0</v>
      </c>
      <c r="D19" s="666">
        <v>0</v>
      </c>
      <c r="E19" s="666">
        <v>0</v>
      </c>
      <c r="F19" s="666">
        <v>0</v>
      </c>
      <c r="G19" s="666">
        <v>0</v>
      </c>
      <c r="H19" s="666">
        <v>0</v>
      </c>
      <c r="I19" s="500">
        <f t="shared" si="0"/>
        <v>0</v>
      </c>
    </row>
    <row r="20" spans="1:9">
      <c r="A20" s="497">
        <v>14</v>
      </c>
      <c r="B20" s="489" t="s">
        <v>669</v>
      </c>
      <c r="C20" s="666">
        <v>38501686.350000009</v>
      </c>
      <c r="D20" s="666">
        <v>161226082.29999992</v>
      </c>
      <c r="E20" s="666">
        <v>16793760.628200129</v>
      </c>
      <c r="F20" s="666">
        <v>2060156.6952000007</v>
      </c>
      <c r="G20" s="666">
        <v>0</v>
      </c>
      <c r="H20" s="666">
        <v>0</v>
      </c>
      <c r="I20" s="500">
        <f t="shared" si="0"/>
        <v>180873851.32659981</v>
      </c>
    </row>
    <row r="21" spans="1:9" s="503" customFormat="1">
      <c r="A21" s="502">
        <v>15</v>
      </c>
      <c r="B21" s="490" t="s">
        <v>68</v>
      </c>
      <c r="C21" s="490">
        <f>SUM(C7:C15)+SUM(C17:C20)</f>
        <v>80624583.270000011</v>
      </c>
      <c r="D21" s="490">
        <f t="shared" ref="D21:H21" si="1">SUM(D7:D15)+SUM(D17:D20)</f>
        <v>904248997.43000007</v>
      </c>
      <c r="E21" s="490">
        <f t="shared" si="1"/>
        <v>39289451.308200128</v>
      </c>
      <c r="F21" s="490">
        <f t="shared" si="1"/>
        <v>10030214.35180001</v>
      </c>
      <c r="G21" s="490">
        <f t="shared" si="1"/>
        <v>0</v>
      </c>
      <c r="H21" s="490">
        <f t="shared" si="1"/>
        <v>0</v>
      </c>
      <c r="I21" s="500">
        <f t="shared" si="0"/>
        <v>935553915.03999996</v>
      </c>
    </row>
    <row r="22" spans="1:9">
      <c r="A22" s="504">
        <v>16</v>
      </c>
      <c r="B22" s="505" t="s">
        <v>691</v>
      </c>
      <c r="C22" s="666">
        <v>62905690.820000008</v>
      </c>
      <c r="D22" s="666">
        <v>616113121.16000116</v>
      </c>
      <c r="E22" s="666">
        <v>31057680.708200123</v>
      </c>
      <c r="F22" s="666">
        <v>10030214.351799987</v>
      </c>
      <c r="G22" s="666">
        <v>0</v>
      </c>
      <c r="H22" s="666">
        <v>0</v>
      </c>
      <c r="I22" s="500">
        <f t="shared" si="0"/>
        <v>637930916.92000115</v>
      </c>
    </row>
    <row r="23" spans="1:9">
      <c r="A23" s="504">
        <v>17</v>
      </c>
      <c r="B23" s="505" t="s">
        <v>692</v>
      </c>
      <c r="C23" s="666">
        <v>0</v>
      </c>
      <c r="D23" s="666">
        <v>17334675.48</v>
      </c>
      <c r="E23" s="666">
        <v>0</v>
      </c>
      <c r="F23" s="666">
        <v>0</v>
      </c>
      <c r="G23" s="666">
        <v>0</v>
      </c>
      <c r="H23" s="666">
        <v>0</v>
      </c>
      <c r="I23" s="500">
        <f t="shared" si="0"/>
        <v>17334675.48</v>
      </c>
    </row>
    <row r="26" spans="1:9" ht="42.4" customHeight="1">
      <c r="B26" s="598" t="s">
        <v>938</v>
      </c>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70" zoomScaleNormal="70" workbookViewId="0">
      <selection activeCell="C7" sqref="C7:I34"/>
    </sheetView>
  </sheetViews>
  <sheetFormatPr defaultColWidth="9.26953125" defaultRowHeight="12"/>
  <cols>
    <col min="1" max="1" width="11" style="483" bestFit="1" customWidth="1"/>
    <col min="2" max="2" width="93.453125" style="483" customWidth="1"/>
    <col min="3" max="8" width="22" style="483" customWidth="1"/>
    <col min="9" max="9" width="42.26953125" style="483" bestFit="1" customWidth="1"/>
    <col min="10" max="16384" width="9.26953125" style="483"/>
  </cols>
  <sheetData>
    <row r="1" spans="1:9" ht="13">
      <c r="A1" s="482" t="s">
        <v>188</v>
      </c>
      <c r="B1" s="410" t="str">
        <f>Info!C2</f>
        <v>სს "ხალიკ ბანკი საქართველო"</v>
      </c>
    </row>
    <row r="2" spans="1:9">
      <c r="A2" s="484" t="s">
        <v>189</v>
      </c>
      <c r="B2" s="486">
        <f>'1. key ratios'!B2</f>
        <v>44742</v>
      </c>
    </row>
    <row r="3" spans="1:9">
      <c r="A3" s="485" t="s">
        <v>693</v>
      </c>
    </row>
    <row r="4" spans="1:9">
      <c r="C4" s="495" t="s">
        <v>671</v>
      </c>
      <c r="D4" s="495" t="s">
        <v>672</v>
      </c>
      <c r="E4" s="495" t="s">
        <v>673</v>
      </c>
      <c r="F4" s="495" t="s">
        <v>674</v>
      </c>
      <c r="G4" s="495" t="s">
        <v>675</v>
      </c>
      <c r="H4" s="495" t="s">
        <v>676</v>
      </c>
      <c r="I4" s="495" t="s">
        <v>677</v>
      </c>
    </row>
    <row r="5" spans="1:9" ht="41.65" customHeight="1">
      <c r="A5" s="753" t="s">
        <v>949</v>
      </c>
      <c r="B5" s="754"/>
      <c r="C5" s="767" t="s">
        <v>681</v>
      </c>
      <c r="D5" s="767"/>
      <c r="E5" s="767" t="s">
        <v>682</v>
      </c>
      <c r="F5" s="767" t="s">
        <v>683</v>
      </c>
      <c r="G5" s="765" t="s">
        <v>684</v>
      </c>
      <c r="H5" s="765" t="s">
        <v>685</v>
      </c>
      <c r="I5" s="496" t="s">
        <v>686</v>
      </c>
    </row>
    <row r="6" spans="1:9" ht="41.65" customHeight="1">
      <c r="A6" s="757"/>
      <c r="B6" s="758"/>
      <c r="C6" s="544" t="s">
        <v>687</v>
      </c>
      <c r="D6" s="544" t="s">
        <v>688</v>
      </c>
      <c r="E6" s="767"/>
      <c r="F6" s="767"/>
      <c r="G6" s="766"/>
      <c r="H6" s="766"/>
      <c r="I6" s="496" t="s">
        <v>689</v>
      </c>
    </row>
    <row r="7" spans="1:9">
      <c r="A7" s="498">
        <v>1</v>
      </c>
      <c r="B7" s="507" t="s">
        <v>694</v>
      </c>
      <c r="C7" s="666">
        <v>2023074.1300000001</v>
      </c>
      <c r="D7" s="666">
        <v>205452281.31</v>
      </c>
      <c r="E7" s="666">
        <v>729983.85</v>
      </c>
      <c r="F7" s="666">
        <v>240155.30999999982</v>
      </c>
      <c r="G7" s="666">
        <v>0</v>
      </c>
      <c r="H7" s="666">
        <v>0</v>
      </c>
      <c r="I7" s="500">
        <f t="shared" ref="I7:I33" si="0">C7+D7-E7-F7-G7</f>
        <v>206505216.28</v>
      </c>
    </row>
    <row r="8" spans="1:9">
      <c r="A8" s="498">
        <v>2</v>
      </c>
      <c r="B8" s="507" t="s">
        <v>695</v>
      </c>
      <c r="C8" s="666">
        <v>5648589.7200000007</v>
      </c>
      <c r="D8" s="666">
        <v>90806252.379999965</v>
      </c>
      <c r="E8" s="666">
        <v>1860578.66</v>
      </c>
      <c r="F8" s="666">
        <v>735957.07640000049</v>
      </c>
      <c r="G8" s="666">
        <v>0</v>
      </c>
      <c r="H8" s="666">
        <v>0</v>
      </c>
      <c r="I8" s="500">
        <f t="shared" si="0"/>
        <v>93858306.363599971</v>
      </c>
    </row>
    <row r="9" spans="1:9">
      <c r="A9" s="498">
        <v>3</v>
      </c>
      <c r="B9" s="507" t="s">
        <v>696</v>
      </c>
      <c r="C9" s="666">
        <v>0</v>
      </c>
      <c r="D9" s="666">
        <v>0</v>
      </c>
      <c r="E9" s="666">
        <v>0</v>
      </c>
      <c r="F9" s="666">
        <v>0</v>
      </c>
      <c r="G9" s="666">
        <v>0</v>
      </c>
      <c r="H9" s="666">
        <v>0</v>
      </c>
      <c r="I9" s="500">
        <f t="shared" si="0"/>
        <v>0</v>
      </c>
    </row>
    <row r="10" spans="1:9">
      <c r="A10" s="498">
        <v>4</v>
      </c>
      <c r="B10" s="507" t="s">
        <v>697</v>
      </c>
      <c r="C10" s="666">
        <v>3107088.88</v>
      </c>
      <c r="D10" s="666">
        <v>29905379.859999992</v>
      </c>
      <c r="E10" s="666">
        <v>1885449.0699999998</v>
      </c>
      <c r="F10" s="666">
        <v>404052.18</v>
      </c>
      <c r="G10" s="666">
        <v>0</v>
      </c>
      <c r="H10" s="666">
        <v>0</v>
      </c>
      <c r="I10" s="500">
        <f t="shared" si="0"/>
        <v>30722967.489999991</v>
      </c>
    </row>
    <row r="11" spans="1:9">
      <c r="A11" s="498">
        <v>5</v>
      </c>
      <c r="B11" s="507" t="s">
        <v>698</v>
      </c>
      <c r="C11" s="666">
        <v>10150383.24</v>
      </c>
      <c r="D11" s="666">
        <v>119484195.86999996</v>
      </c>
      <c r="E11" s="666">
        <v>5316815.0799999982</v>
      </c>
      <c r="F11" s="666">
        <v>1944794.1400000004</v>
      </c>
      <c r="G11" s="666">
        <v>0</v>
      </c>
      <c r="H11" s="666">
        <v>0</v>
      </c>
      <c r="I11" s="500">
        <f t="shared" si="0"/>
        <v>122372969.88999996</v>
      </c>
    </row>
    <row r="12" spans="1:9">
      <c r="A12" s="498">
        <v>6</v>
      </c>
      <c r="B12" s="507" t="s">
        <v>699</v>
      </c>
      <c r="C12" s="666">
        <v>2064655.3300000003</v>
      </c>
      <c r="D12" s="666">
        <v>29156937.500000015</v>
      </c>
      <c r="E12" s="666">
        <v>1750518.1900000002</v>
      </c>
      <c r="F12" s="666">
        <v>356556.24000000011</v>
      </c>
      <c r="G12" s="666">
        <v>0</v>
      </c>
      <c r="H12" s="666">
        <v>0</v>
      </c>
      <c r="I12" s="500">
        <f t="shared" si="0"/>
        <v>29114518.400000017</v>
      </c>
    </row>
    <row r="13" spans="1:9">
      <c r="A13" s="498">
        <v>7</v>
      </c>
      <c r="B13" s="507" t="s">
        <v>700</v>
      </c>
      <c r="C13" s="666">
        <v>509274.23</v>
      </c>
      <c r="D13" s="666">
        <v>1645806.3200000003</v>
      </c>
      <c r="E13" s="666">
        <v>186407.11000000002</v>
      </c>
      <c r="F13" s="666">
        <v>25706.15</v>
      </c>
      <c r="G13" s="666">
        <v>0</v>
      </c>
      <c r="H13" s="666">
        <v>0</v>
      </c>
      <c r="I13" s="500">
        <f t="shared" si="0"/>
        <v>1942967.2900000003</v>
      </c>
    </row>
    <row r="14" spans="1:9">
      <c r="A14" s="498">
        <v>8</v>
      </c>
      <c r="B14" s="507" t="s">
        <v>701</v>
      </c>
      <c r="C14" s="666">
        <v>57244.98</v>
      </c>
      <c r="D14" s="666">
        <v>2129673.9899999998</v>
      </c>
      <c r="E14" s="666">
        <v>22831.13</v>
      </c>
      <c r="F14" s="666">
        <v>41349.54</v>
      </c>
      <c r="G14" s="666">
        <v>0</v>
      </c>
      <c r="H14" s="666">
        <v>0</v>
      </c>
      <c r="I14" s="500">
        <f t="shared" si="0"/>
        <v>2122738.2999999998</v>
      </c>
    </row>
    <row r="15" spans="1:9">
      <c r="A15" s="498">
        <v>9</v>
      </c>
      <c r="B15" s="507" t="s">
        <v>702</v>
      </c>
      <c r="C15" s="666">
        <v>3780734.9999999995</v>
      </c>
      <c r="D15" s="666">
        <v>11043201.960000003</v>
      </c>
      <c r="E15" s="666">
        <v>1367027.32</v>
      </c>
      <c r="F15" s="666">
        <v>172236.80059999999</v>
      </c>
      <c r="G15" s="666">
        <v>0</v>
      </c>
      <c r="H15" s="666">
        <v>0</v>
      </c>
      <c r="I15" s="500">
        <f t="shared" si="0"/>
        <v>13284672.839400003</v>
      </c>
    </row>
    <row r="16" spans="1:9">
      <c r="A16" s="498">
        <v>10</v>
      </c>
      <c r="B16" s="507" t="s">
        <v>703</v>
      </c>
      <c r="C16" s="666">
        <v>84676.87</v>
      </c>
      <c r="D16" s="666">
        <v>80613.17</v>
      </c>
      <c r="E16" s="666">
        <v>32167.190000000002</v>
      </c>
      <c r="F16" s="666">
        <v>241.87</v>
      </c>
      <c r="G16" s="666">
        <v>0</v>
      </c>
      <c r="H16" s="666">
        <v>0</v>
      </c>
      <c r="I16" s="500">
        <f t="shared" si="0"/>
        <v>132880.97999999998</v>
      </c>
    </row>
    <row r="17" spans="1:10">
      <c r="A17" s="498">
        <v>11</v>
      </c>
      <c r="B17" s="507" t="s">
        <v>704</v>
      </c>
      <c r="C17" s="666">
        <v>1260477.29</v>
      </c>
      <c r="D17" s="666">
        <v>13541459.369999997</v>
      </c>
      <c r="E17" s="666">
        <v>638070.46</v>
      </c>
      <c r="F17" s="666">
        <v>219364.57</v>
      </c>
      <c r="G17" s="666">
        <v>0</v>
      </c>
      <c r="H17" s="666">
        <v>0</v>
      </c>
      <c r="I17" s="500">
        <f t="shared" si="0"/>
        <v>13944501.629999995</v>
      </c>
    </row>
    <row r="18" spans="1:10">
      <c r="A18" s="498">
        <v>12</v>
      </c>
      <c r="B18" s="507" t="s">
        <v>705</v>
      </c>
      <c r="C18" s="666">
        <v>5896948.1800000016</v>
      </c>
      <c r="D18" s="666">
        <v>83867850.840000063</v>
      </c>
      <c r="E18" s="666">
        <v>2995356.7199999983</v>
      </c>
      <c r="F18" s="666">
        <v>1480083.5164000001</v>
      </c>
      <c r="G18" s="666">
        <v>0</v>
      </c>
      <c r="H18" s="666">
        <v>0</v>
      </c>
      <c r="I18" s="500">
        <f t="shared" si="0"/>
        <v>85289358.783600077</v>
      </c>
    </row>
    <row r="19" spans="1:10">
      <c r="A19" s="498">
        <v>13</v>
      </c>
      <c r="B19" s="507" t="s">
        <v>706</v>
      </c>
      <c r="C19" s="666">
        <v>2168475.4599999995</v>
      </c>
      <c r="D19" s="666">
        <v>49485970.409999996</v>
      </c>
      <c r="E19" s="666">
        <v>1337244.6882001336</v>
      </c>
      <c r="F19" s="666">
        <v>862768.15259999991</v>
      </c>
      <c r="G19" s="666">
        <v>0</v>
      </c>
      <c r="H19" s="666">
        <v>0</v>
      </c>
      <c r="I19" s="500">
        <f t="shared" si="0"/>
        <v>49454433.029199868</v>
      </c>
    </row>
    <row r="20" spans="1:10">
      <c r="A20" s="498">
        <v>14</v>
      </c>
      <c r="B20" s="507" t="s">
        <v>707</v>
      </c>
      <c r="C20" s="666">
        <v>4463399.74</v>
      </c>
      <c r="D20" s="666">
        <v>57384562.009999998</v>
      </c>
      <c r="E20" s="666">
        <v>2169362.6200000006</v>
      </c>
      <c r="F20" s="666">
        <v>972064.88000000012</v>
      </c>
      <c r="G20" s="666">
        <v>0</v>
      </c>
      <c r="H20" s="666">
        <v>0</v>
      </c>
      <c r="I20" s="500">
        <f t="shared" si="0"/>
        <v>58706534.25</v>
      </c>
    </row>
    <row r="21" spans="1:10">
      <c r="A21" s="498">
        <v>15</v>
      </c>
      <c r="B21" s="507" t="s">
        <v>708</v>
      </c>
      <c r="C21" s="666">
        <v>3591202.67</v>
      </c>
      <c r="D21" s="666">
        <v>10653286.559999999</v>
      </c>
      <c r="E21" s="666">
        <v>1251137.7399999998</v>
      </c>
      <c r="F21" s="666">
        <v>177110.89999999997</v>
      </c>
      <c r="G21" s="666">
        <v>0</v>
      </c>
      <c r="H21" s="666">
        <v>0</v>
      </c>
      <c r="I21" s="500">
        <f t="shared" si="0"/>
        <v>12816240.589999998</v>
      </c>
    </row>
    <row r="22" spans="1:10">
      <c r="A22" s="498">
        <v>16</v>
      </c>
      <c r="B22" s="507" t="s">
        <v>709</v>
      </c>
      <c r="C22" s="666">
        <v>513.26</v>
      </c>
      <c r="D22" s="666">
        <v>1440751.5399999998</v>
      </c>
      <c r="E22" s="666">
        <v>513.26</v>
      </c>
      <c r="F22" s="666">
        <v>28632.100000000002</v>
      </c>
      <c r="G22" s="666">
        <v>0</v>
      </c>
      <c r="H22" s="666">
        <v>0</v>
      </c>
      <c r="I22" s="500">
        <f t="shared" si="0"/>
        <v>1412119.4399999997</v>
      </c>
    </row>
    <row r="23" spans="1:10">
      <c r="A23" s="498">
        <v>17</v>
      </c>
      <c r="B23" s="507" t="s">
        <v>710</v>
      </c>
      <c r="C23" s="666">
        <v>239322.16999999998</v>
      </c>
      <c r="D23" s="666">
        <v>11679198.259999996</v>
      </c>
      <c r="E23" s="666">
        <v>1000794.1599999999</v>
      </c>
      <c r="F23" s="666">
        <v>50763.310000000012</v>
      </c>
      <c r="G23" s="666">
        <v>0</v>
      </c>
      <c r="H23" s="666">
        <v>0</v>
      </c>
      <c r="I23" s="500">
        <f t="shared" si="0"/>
        <v>10866962.959999995</v>
      </c>
    </row>
    <row r="24" spans="1:10">
      <c r="A24" s="498">
        <v>18</v>
      </c>
      <c r="B24" s="507" t="s">
        <v>711</v>
      </c>
      <c r="C24" s="666">
        <v>20198.78</v>
      </c>
      <c r="D24" s="666">
        <v>4601005.54</v>
      </c>
      <c r="E24" s="666">
        <v>7039.01</v>
      </c>
      <c r="F24" s="666">
        <v>88688.48</v>
      </c>
      <c r="G24" s="666">
        <v>0</v>
      </c>
      <c r="H24" s="666">
        <v>0</v>
      </c>
      <c r="I24" s="500">
        <f t="shared" si="0"/>
        <v>4525476.83</v>
      </c>
    </row>
    <row r="25" spans="1:10">
      <c r="A25" s="498">
        <v>19</v>
      </c>
      <c r="B25" s="507" t="s">
        <v>712</v>
      </c>
      <c r="C25" s="666">
        <v>0</v>
      </c>
      <c r="D25" s="666">
        <v>956127.8</v>
      </c>
      <c r="E25" s="666">
        <v>0</v>
      </c>
      <c r="F25" s="666">
        <v>19089.909999999996</v>
      </c>
      <c r="G25" s="666">
        <v>0</v>
      </c>
      <c r="H25" s="666">
        <v>0</v>
      </c>
      <c r="I25" s="500">
        <f t="shared" si="0"/>
        <v>937037.89</v>
      </c>
    </row>
    <row r="26" spans="1:10">
      <c r="A26" s="498">
        <v>20</v>
      </c>
      <c r="B26" s="507" t="s">
        <v>713</v>
      </c>
      <c r="C26" s="666">
        <v>431288.14</v>
      </c>
      <c r="D26" s="666">
        <v>20975410.480000008</v>
      </c>
      <c r="E26" s="666">
        <v>1050382.3599999999</v>
      </c>
      <c r="F26" s="666">
        <v>235310.94</v>
      </c>
      <c r="G26" s="666">
        <v>0</v>
      </c>
      <c r="H26" s="666">
        <v>0</v>
      </c>
      <c r="I26" s="500">
        <f t="shared" si="0"/>
        <v>20121005.320000008</v>
      </c>
      <c r="J26" s="508"/>
    </row>
    <row r="27" spans="1:10">
      <c r="A27" s="498">
        <v>21</v>
      </c>
      <c r="B27" s="507" t="s">
        <v>714</v>
      </c>
      <c r="C27" s="666">
        <v>1528356.05</v>
      </c>
      <c r="D27" s="666">
        <v>950955.14999999991</v>
      </c>
      <c r="E27" s="666">
        <v>458506.82</v>
      </c>
      <c r="F27" s="666">
        <v>18928.23</v>
      </c>
      <c r="G27" s="666">
        <v>0</v>
      </c>
      <c r="H27" s="666">
        <v>0</v>
      </c>
      <c r="I27" s="500">
        <f t="shared" si="0"/>
        <v>2001876.1500000001</v>
      </c>
      <c r="J27" s="508"/>
    </row>
    <row r="28" spans="1:10">
      <c r="A28" s="498">
        <v>22</v>
      </c>
      <c r="B28" s="507" t="s">
        <v>715</v>
      </c>
      <c r="C28" s="666">
        <v>435941.11</v>
      </c>
      <c r="D28" s="666">
        <v>952944.86999999988</v>
      </c>
      <c r="E28" s="666">
        <v>208422.91000000003</v>
      </c>
      <c r="F28" s="666">
        <v>11158.340000000002</v>
      </c>
      <c r="G28" s="666">
        <v>0</v>
      </c>
      <c r="H28" s="666">
        <v>0</v>
      </c>
      <c r="I28" s="500">
        <f t="shared" si="0"/>
        <v>1169304.7299999997</v>
      </c>
      <c r="J28" s="508"/>
    </row>
    <row r="29" spans="1:10">
      <c r="A29" s="498">
        <v>23</v>
      </c>
      <c r="B29" s="507" t="s">
        <v>716</v>
      </c>
      <c r="C29" s="666">
        <v>11044979.209999997</v>
      </c>
      <c r="D29" s="666">
        <v>62948394.030000046</v>
      </c>
      <c r="E29" s="666">
        <v>4661019.1299999971</v>
      </c>
      <c r="F29" s="666">
        <v>1034982.3263999998</v>
      </c>
      <c r="G29" s="666">
        <v>0</v>
      </c>
      <c r="H29" s="666">
        <v>0</v>
      </c>
      <c r="I29" s="500">
        <f t="shared" si="0"/>
        <v>68297371.783600047</v>
      </c>
      <c r="J29" s="508"/>
    </row>
    <row r="30" spans="1:10">
      <c r="A30" s="498">
        <v>24</v>
      </c>
      <c r="B30" s="507" t="s">
        <v>717</v>
      </c>
      <c r="C30" s="666">
        <v>1168867.97</v>
      </c>
      <c r="D30" s="666">
        <v>24581852.210000005</v>
      </c>
      <c r="E30" s="666">
        <v>732858.09000000008</v>
      </c>
      <c r="F30" s="666">
        <v>408674.57</v>
      </c>
      <c r="G30" s="666">
        <v>0</v>
      </c>
      <c r="H30" s="666">
        <v>0</v>
      </c>
      <c r="I30" s="500">
        <f t="shared" si="0"/>
        <v>24609187.520000003</v>
      </c>
      <c r="J30" s="508"/>
    </row>
    <row r="31" spans="1:10">
      <c r="A31" s="498">
        <v>25</v>
      </c>
      <c r="B31" s="507" t="s">
        <v>718</v>
      </c>
      <c r="C31" s="666">
        <v>3229998.4100000006</v>
      </c>
      <c r="D31" s="666">
        <v>27904897.729999993</v>
      </c>
      <c r="E31" s="666">
        <v>1395195.1400000006</v>
      </c>
      <c r="F31" s="666">
        <v>501544.81940000015</v>
      </c>
      <c r="G31" s="666">
        <v>0</v>
      </c>
      <c r="H31" s="666">
        <v>0</v>
      </c>
      <c r="I31" s="500">
        <f t="shared" si="0"/>
        <v>29238156.180599991</v>
      </c>
      <c r="J31" s="508"/>
    </row>
    <row r="32" spans="1:10">
      <c r="A32" s="498">
        <v>26</v>
      </c>
      <c r="B32" s="507" t="s">
        <v>719</v>
      </c>
      <c r="C32" s="666">
        <v>0</v>
      </c>
      <c r="D32" s="666">
        <v>0</v>
      </c>
      <c r="E32" s="666">
        <v>0</v>
      </c>
      <c r="F32" s="666">
        <v>0</v>
      </c>
      <c r="G32" s="666">
        <v>0</v>
      </c>
      <c r="H32" s="666">
        <v>0</v>
      </c>
      <c r="I32" s="500">
        <f t="shared" si="0"/>
        <v>0</v>
      </c>
      <c r="J32" s="508"/>
    </row>
    <row r="33" spans="1:10">
      <c r="A33" s="498">
        <v>27</v>
      </c>
      <c r="B33" s="499" t="s">
        <v>165</v>
      </c>
      <c r="C33" s="666">
        <v>17718892.450000003</v>
      </c>
      <c r="D33" s="666">
        <v>42619988.270000219</v>
      </c>
      <c r="E33" s="666">
        <v>8231770.5999999996</v>
      </c>
      <c r="F33" s="666">
        <v>0</v>
      </c>
      <c r="G33" s="666">
        <v>0</v>
      </c>
      <c r="H33" s="666">
        <v>0</v>
      </c>
      <c r="I33" s="500">
        <f t="shared" si="0"/>
        <v>52107110.120000221</v>
      </c>
      <c r="J33" s="508"/>
    </row>
    <row r="34" spans="1:10">
      <c r="A34" s="498">
        <v>28</v>
      </c>
      <c r="B34" s="509" t="s">
        <v>68</v>
      </c>
      <c r="C34" s="490">
        <f>SUM(C7:C33)</f>
        <v>80624583.270000011</v>
      </c>
      <c r="D34" s="490">
        <f t="shared" ref="D34:H34" si="1">SUM(D7:D33)</f>
        <v>904248997.43000007</v>
      </c>
      <c r="E34" s="490">
        <f t="shared" si="1"/>
        <v>39289451.308200128</v>
      </c>
      <c r="F34" s="490">
        <f t="shared" si="1"/>
        <v>10030214.3518</v>
      </c>
      <c r="G34" s="490">
        <f t="shared" si="1"/>
        <v>0</v>
      </c>
      <c r="H34" s="490">
        <f t="shared" si="1"/>
        <v>0</v>
      </c>
      <c r="I34" s="500">
        <f>C34+D34-E34-F34-G34</f>
        <v>935553915.03999996</v>
      </c>
      <c r="J34" s="508"/>
    </row>
    <row r="35" spans="1:10">
      <c r="A35" s="508"/>
      <c r="B35" s="508"/>
      <c r="C35" s="508"/>
      <c r="D35" s="508"/>
      <c r="E35" s="508"/>
      <c r="F35" s="508"/>
      <c r="G35" s="508"/>
      <c r="H35" s="508"/>
      <c r="I35" s="508"/>
      <c r="J35" s="508"/>
    </row>
    <row r="36" spans="1:10">
      <c r="A36" s="508"/>
      <c r="B36" s="510"/>
      <c r="C36" s="508"/>
      <c r="D36" s="508"/>
      <c r="E36" s="508"/>
      <c r="F36" s="508"/>
      <c r="G36" s="508"/>
      <c r="H36" s="508"/>
      <c r="I36" s="508"/>
      <c r="J36" s="508"/>
    </row>
    <row r="37" spans="1:10">
      <c r="A37" s="508"/>
      <c r="B37" s="508"/>
      <c r="C37" s="508"/>
      <c r="D37" s="508"/>
      <c r="E37" s="508"/>
      <c r="F37" s="508"/>
      <c r="G37" s="508"/>
      <c r="H37" s="508"/>
      <c r="I37" s="508"/>
      <c r="J37" s="508"/>
    </row>
    <row r="38" spans="1:10">
      <c r="A38" s="508"/>
      <c r="B38" s="508"/>
      <c r="C38" s="508"/>
      <c r="D38" s="508"/>
      <c r="E38" s="508"/>
      <c r="F38" s="508"/>
      <c r="G38" s="508"/>
      <c r="H38" s="508"/>
      <c r="I38" s="508"/>
      <c r="J38" s="508"/>
    </row>
    <row r="39" spans="1:10">
      <c r="A39" s="508"/>
      <c r="B39" s="508"/>
      <c r="C39" s="508"/>
      <c r="D39" s="508"/>
      <c r="E39" s="508"/>
      <c r="F39" s="508"/>
      <c r="G39" s="508"/>
      <c r="H39" s="508"/>
      <c r="I39" s="508"/>
      <c r="J39" s="508"/>
    </row>
    <row r="40" spans="1:10">
      <c r="A40" s="508"/>
      <c r="B40" s="508"/>
      <c r="C40" s="508"/>
      <c r="D40" s="508"/>
      <c r="E40" s="508"/>
      <c r="F40" s="508"/>
      <c r="G40" s="508"/>
      <c r="H40" s="508"/>
      <c r="I40" s="508"/>
      <c r="J40" s="508"/>
    </row>
    <row r="41" spans="1:10">
      <c r="A41" s="508"/>
      <c r="B41" s="508"/>
      <c r="C41" s="508"/>
      <c r="D41" s="508"/>
      <c r="E41" s="508"/>
      <c r="F41" s="508"/>
      <c r="G41" s="508"/>
      <c r="H41" s="508"/>
      <c r="I41" s="508"/>
      <c r="J41" s="508"/>
    </row>
    <row r="42" spans="1:10">
      <c r="A42" s="511"/>
      <c r="B42" s="511"/>
      <c r="C42" s="508"/>
      <c r="D42" s="508"/>
      <c r="E42" s="508"/>
      <c r="F42" s="508"/>
      <c r="G42" s="508"/>
      <c r="H42" s="508"/>
      <c r="I42" s="508"/>
      <c r="J42" s="508"/>
    </row>
    <row r="43" spans="1:10">
      <c r="A43" s="511"/>
      <c r="B43" s="511"/>
      <c r="C43" s="508"/>
      <c r="D43" s="508"/>
      <c r="E43" s="508"/>
      <c r="F43" s="508"/>
      <c r="G43" s="508"/>
      <c r="H43" s="508"/>
      <c r="I43" s="508"/>
      <c r="J43" s="508"/>
    </row>
    <row r="44" spans="1:10">
      <c r="A44" s="508"/>
      <c r="B44" s="512"/>
      <c r="C44" s="508"/>
      <c r="D44" s="508"/>
      <c r="E44" s="508"/>
      <c r="F44" s="508"/>
      <c r="G44" s="508"/>
      <c r="H44" s="508"/>
      <c r="I44" s="508"/>
      <c r="J44" s="508"/>
    </row>
    <row r="45" spans="1:10">
      <c r="A45" s="508"/>
      <c r="B45" s="512"/>
      <c r="C45" s="508"/>
      <c r="D45" s="508"/>
      <c r="E45" s="508"/>
      <c r="F45" s="508"/>
      <c r="G45" s="508"/>
      <c r="H45" s="508"/>
      <c r="I45" s="508"/>
      <c r="J45" s="508"/>
    </row>
    <row r="46" spans="1:10">
      <c r="A46" s="508"/>
      <c r="B46" s="512"/>
      <c r="C46" s="508"/>
      <c r="D46" s="508"/>
      <c r="E46" s="508"/>
      <c r="F46" s="508"/>
      <c r="G46" s="508"/>
      <c r="H46" s="508"/>
      <c r="I46" s="508"/>
      <c r="J46" s="508"/>
    </row>
    <row r="47" spans="1:10">
      <c r="A47" s="508"/>
      <c r="B47" s="508"/>
      <c r="C47" s="508"/>
      <c r="D47" s="508"/>
      <c r="E47" s="508"/>
      <c r="F47" s="508"/>
      <c r="G47" s="508"/>
      <c r="H47" s="508"/>
      <c r="I47" s="508"/>
      <c r="J47" s="508"/>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70" zoomScaleNormal="70" workbookViewId="0">
      <selection activeCell="C6" sqref="C6:D19"/>
    </sheetView>
  </sheetViews>
  <sheetFormatPr defaultColWidth="9.26953125" defaultRowHeight="12"/>
  <cols>
    <col min="1" max="1" width="11.7265625" style="483" bestFit="1" customWidth="1"/>
    <col min="2" max="2" width="108" style="483" bestFit="1" customWidth="1"/>
    <col min="3" max="3" width="35.54296875" style="483" customWidth="1"/>
    <col min="4" max="4" width="38.453125" style="506" customWidth="1"/>
    <col min="5" max="16384" width="9.26953125" style="483"/>
  </cols>
  <sheetData>
    <row r="1" spans="1:4" ht="13">
      <c r="A1" s="482" t="s">
        <v>188</v>
      </c>
      <c r="B1" s="410" t="str">
        <f>Info!C2</f>
        <v>სს "ხალიკ ბანკი საქართველო"</v>
      </c>
      <c r="D1" s="483"/>
    </row>
    <row r="2" spans="1:4">
      <c r="A2" s="484" t="s">
        <v>189</v>
      </c>
      <c r="B2" s="486">
        <f>'1. key ratios'!B2</f>
        <v>44742</v>
      </c>
      <c r="D2" s="483"/>
    </row>
    <row r="3" spans="1:4">
      <c r="A3" s="485" t="s">
        <v>720</v>
      </c>
      <c r="D3" s="483"/>
    </row>
    <row r="5" spans="1:4" ht="48">
      <c r="A5" s="768" t="s">
        <v>721</v>
      </c>
      <c r="B5" s="768"/>
      <c r="C5" s="513" t="s">
        <v>722</v>
      </c>
      <c r="D5" s="595" t="s">
        <v>723</v>
      </c>
    </row>
    <row r="6" spans="1:4" ht="13.5">
      <c r="A6" s="514">
        <v>1</v>
      </c>
      <c r="B6" s="515" t="s">
        <v>724</v>
      </c>
      <c r="C6" s="667">
        <v>38612170.079999916</v>
      </c>
      <c r="D6" s="498"/>
    </row>
    <row r="7" spans="1:4">
      <c r="A7" s="516">
        <v>2</v>
      </c>
      <c r="B7" s="515" t="s">
        <v>725</v>
      </c>
      <c r="C7" s="629">
        <v>9462897.1704244502</v>
      </c>
      <c r="D7" s="498">
        <f>SUM(D8:D11)</f>
        <v>0</v>
      </c>
    </row>
    <row r="8" spans="1:4" ht="13.5">
      <c r="A8" s="517">
        <v>2.1</v>
      </c>
      <c r="B8" s="518" t="s">
        <v>726</v>
      </c>
      <c r="C8" s="668">
        <v>3683872.7765197875</v>
      </c>
      <c r="D8" s="498"/>
    </row>
    <row r="9" spans="1:4" ht="13.5">
      <c r="A9" s="517">
        <v>2.2000000000000002</v>
      </c>
      <c r="B9" s="518" t="s">
        <v>727</v>
      </c>
      <c r="C9" s="668">
        <v>5779024.3939046627</v>
      </c>
      <c r="D9" s="498"/>
    </row>
    <row r="10" spans="1:4" ht="13.5">
      <c r="A10" s="517">
        <v>2.2999999999999998</v>
      </c>
      <c r="B10" s="518" t="s">
        <v>728</v>
      </c>
      <c r="C10" s="668">
        <v>0</v>
      </c>
      <c r="D10" s="498"/>
    </row>
    <row r="11" spans="1:4" ht="13.5">
      <c r="A11" s="517">
        <v>2.4</v>
      </c>
      <c r="B11" s="518" t="s">
        <v>729</v>
      </c>
      <c r="C11" s="668">
        <v>0</v>
      </c>
      <c r="D11" s="498"/>
    </row>
    <row r="12" spans="1:4" ht="13.5">
      <c r="A12" s="514">
        <v>3</v>
      </c>
      <c r="B12" s="515" t="s">
        <v>730</v>
      </c>
      <c r="C12" s="668">
        <v>6987172.2504243711</v>
      </c>
      <c r="D12" s="498">
        <f>SUM(D13:D18)</f>
        <v>0</v>
      </c>
    </row>
    <row r="13" spans="1:4" ht="13.5">
      <c r="A13" s="517">
        <v>3.1</v>
      </c>
      <c r="B13" s="518" t="s">
        <v>731</v>
      </c>
      <c r="C13" s="668">
        <v>0</v>
      </c>
      <c r="D13" s="498"/>
    </row>
    <row r="14" spans="1:4" ht="13.5">
      <c r="A14" s="517">
        <v>3.2</v>
      </c>
      <c r="B14" s="518" t="s">
        <v>732</v>
      </c>
      <c r="C14" s="668">
        <v>1310438.6127011199</v>
      </c>
      <c r="D14" s="498"/>
    </row>
    <row r="15" spans="1:4" ht="13.5">
      <c r="A15" s="517">
        <v>3.3</v>
      </c>
      <c r="B15" s="518" t="s">
        <v>733</v>
      </c>
      <c r="C15" s="668">
        <v>3387182.6571671655</v>
      </c>
      <c r="D15" s="498"/>
    </row>
    <row r="16" spans="1:4" ht="13.5">
      <c r="A16" s="517">
        <v>3.4</v>
      </c>
      <c r="B16" s="518" t="s">
        <v>734</v>
      </c>
      <c r="C16" s="668">
        <v>552780.65916818322</v>
      </c>
      <c r="D16" s="498"/>
    </row>
    <row r="17" spans="1:4" ht="13.5">
      <c r="A17" s="516">
        <v>3.5</v>
      </c>
      <c r="B17" s="518" t="s">
        <v>735</v>
      </c>
      <c r="C17" s="668">
        <v>1736770.3213879026</v>
      </c>
      <c r="D17" s="498"/>
    </row>
    <row r="18" spans="1:4" ht="13.5">
      <c r="A18" s="517">
        <v>3.6</v>
      </c>
      <c r="B18" s="518" t="s">
        <v>736</v>
      </c>
      <c r="C18" s="668">
        <v>0</v>
      </c>
      <c r="D18" s="498"/>
    </row>
    <row r="19" spans="1:4" ht="13.5">
      <c r="A19" s="519">
        <v>4</v>
      </c>
      <c r="B19" s="515" t="s">
        <v>737</v>
      </c>
      <c r="C19" s="667">
        <v>41087895</v>
      </c>
      <c r="D19" s="490">
        <f>D6+D7-D12</f>
        <v>0</v>
      </c>
    </row>
  </sheetData>
  <mergeCells count="1">
    <mergeCell ref="A5:B5"/>
  </mergeCells>
  <pageMargins left="0.7" right="0.7" top="0.75" bottom="0.75" header="0.3" footer="0.3"/>
  <pageSetup orientation="portrait" horizontalDpi="4294967292"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70" zoomScaleNormal="70" workbookViewId="0">
      <selection activeCell="C7" sqref="C7:D19"/>
    </sheetView>
  </sheetViews>
  <sheetFormatPr defaultColWidth="9.26953125" defaultRowHeight="12"/>
  <cols>
    <col min="1" max="1" width="11.7265625" style="483" bestFit="1" customWidth="1"/>
    <col min="2" max="2" width="124.7265625" style="483" customWidth="1"/>
    <col min="3" max="3" width="21.54296875" style="483" customWidth="1"/>
    <col min="4" max="4" width="49.26953125" style="506" customWidth="1"/>
    <col min="5" max="16384" width="9.26953125" style="483"/>
  </cols>
  <sheetData>
    <row r="1" spans="1:4" ht="13">
      <c r="A1" s="482" t="s">
        <v>188</v>
      </c>
      <c r="B1" s="410" t="str">
        <f>Info!C2</f>
        <v>სს "ხალიკ ბანკი საქართველო"</v>
      </c>
      <c r="D1" s="483"/>
    </row>
    <row r="2" spans="1:4">
      <c r="A2" s="484" t="s">
        <v>189</v>
      </c>
      <c r="B2" s="486">
        <f>'1. key ratios'!B2</f>
        <v>44742</v>
      </c>
      <c r="D2" s="483"/>
    </row>
    <row r="3" spans="1:4">
      <c r="A3" s="485" t="s">
        <v>738</v>
      </c>
      <c r="D3" s="483"/>
    </row>
    <row r="4" spans="1:4">
      <c r="A4" s="485"/>
      <c r="D4" s="483"/>
    </row>
    <row r="5" spans="1:4" ht="15" customHeight="1">
      <c r="A5" s="769" t="s">
        <v>739</v>
      </c>
      <c r="B5" s="770"/>
      <c r="C5" s="759" t="s">
        <v>740</v>
      </c>
      <c r="D5" s="773" t="s">
        <v>741</v>
      </c>
    </row>
    <row r="6" spans="1:4" ht="32.25" customHeight="1">
      <c r="A6" s="771"/>
      <c r="B6" s="772"/>
      <c r="C6" s="762"/>
      <c r="D6" s="773"/>
    </row>
    <row r="7" spans="1:4" ht="13.5">
      <c r="A7" s="509">
        <v>1</v>
      </c>
      <c r="B7" s="490" t="s">
        <v>742</v>
      </c>
      <c r="C7" s="669">
        <v>54703790.900000006</v>
      </c>
      <c r="D7" s="670"/>
    </row>
    <row r="8" spans="1:4" ht="13.5">
      <c r="A8" s="499">
        <v>2</v>
      </c>
      <c r="B8" s="499" t="s">
        <v>743</v>
      </c>
      <c r="C8" s="668">
        <v>17610637.607349958</v>
      </c>
      <c r="D8" s="670"/>
    </row>
    <row r="9" spans="1:4" ht="13.5">
      <c r="A9" s="499">
        <v>3</v>
      </c>
      <c r="B9" s="520" t="s">
        <v>744</v>
      </c>
      <c r="C9" s="668">
        <v>0</v>
      </c>
      <c r="D9" s="670"/>
    </row>
    <row r="10" spans="1:4" ht="13.5">
      <c r="A10" s="499">
        <v>4</v>
      </c>
      <c r="B10" s="499" t="s">
        <v>745</v>
      </c>
      <c r="C10" s="668">
        <v>9412398.7473499589</v>
      </c>
      <c r="D10" s="670"/>
    </row>
    <row r="11" spans="1:4" ht="13.5">
      <c r="A11" s="499">
        <v>5</v>
      </c>
      <c r="B11" s="521" t="s">
        <v>746</v>
      </c>
      <c r="C11" s="668">
        <v>0</v>
      </c>
      <c r="D11" s="670"/>
    </row>
    <row r="12" spans="1:4" ht="13.5">
      <c r="A12" s="499">
        <v>6</v>
      </c>
      <c r="B12" s="521" t="s">
        <v>747</v>
      </c>
      <c r="C12" s="668">
        <v>0</v>
      </c>
      <c r="D12" s="670"/>
    </row>
    <row r="13" spans="1:4" ht="13.5">
      <c r="A13" s="499">
        <v>7</v>
      </c>
      <c r="B13" s="521" t="s">
        <v>748</v>
      </c>
      <c r="C13" s="668">
        <v>4010340.957135444</v>
      </c>
      <c r="D13" s="670"/>
    </row>
    <row r="14" spans="1:4" ht="13.5">
      <c r="A14" s="499">
        <v>8</v>
      </c>
      <c r="B14" s="521" t="s">
        <v>749</v>
      </c>
      <c r="C14" s="668">
        <v>0</v>
      </c>
      <c r="D14" s="671">
        <v>994519.17</v>
      </c>
    </row>
    <row r="15" spans="1:4" ht="13.5">
      <c r="A15" s="499">
        <v>9</v>
      </c>
      <c r="B15" s="521" t="s">
        <v>750</v>
      </c>
      <c r="C15" s="668">
        <v>0</v>
      </c>
      <c r="D15" s="671">
        <v>0</v>
      </c>
    </row>
    <row r="16" spans="1:4" ht="13.5">
      <c r="A16" s="499">
        <v>10</v>
      </c>
      <c r="B16" s="521" t="s">
        <v>751</v>
      </c>
      <c r="C16" s="668">
        <v>0</v>
      </c>
      <c r="D16" s="670"/>
    </row>
    <row r="17" spans="1:4" ht="13.5">
      <c r="A17" s="499">
        <v>11</v>
      </c>
      <c r="B17" s="521" t="s">
        <v>752</v>
      </c>
      <c r="C17" s="668">
        <v>2290897.4345807624</v>
      </c>
      <c r="D17" s="672">
        <v>0</v>
      </c>
    </row>
    <row r="18" spans="1:4" ht="13.5">
      <c r="A18" s="499">
        <v>12</v>
      </c>
      <c r="B18" s="521" t="s">
        <v>753</v>
      </c>
      <c r="C18" s="668">
        <v>3111160.355633752</v>
      </c>
      <c r="D18" s="670"/>
    </row>
    <row r="19" spans="1:4" ht="13.5">
      <c r="A19" s="509">
        <v>13</v>
      </c>
      <c r="B19" s="522" t="s">
        <v>754</v>
      </c>
      <c r="C19" s="667">
        <v>62902029.760000005</v>
      </c>
      <c r="D19" s="673"/>
    </row>
    <row r="22" spans="1:4">
      <c r="B22" s="482"/>
    </row>
    <row r="23" spans="1:4">
      <c r="B23" s="484"/>
    </row>
    <row r="24" spans="1:4">
      <c r="B24" s="485"/>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tabSelected="1" zoomScale="55" zoomScaleNormal="55" workbookViewId="0">
      <selection activeCell="E36" sqref="E36"/>
    </sheetView>
  </sheetViews>
  <sheetFormatPr defaultColWidth="9.26953125" defaultRowHeight="12"/>
  <cols>
    <col min="1" max="1" width="11.7265625" style="483" bestFit="1" customWidth="1"/>
    <col min="2" max="2" width="80.7265625" style="483" customWidth="1"/>
    <col min="3" max="3" width="22.453125" style="483" customWidth="1"/>
    <col min="4" max="5" width="22.26953125" style="483" customWidth="1"/>
    <col min="6" max="6" width="23.453125" style="483" customWidth="1"/>
    <col min="7" max="14" width="22.26953125" style="483" customWidth="1"/>
    <col min="15" max="15" width="23.26953125" style="483" bestFit="1" customWidth="1"/>
    <col min="16" max="16" width="21.7265625" style="483" bestFit="1" customWidth="1"/>
    <col min="17" max="19" width="19" style="483" bestFit="1" customWidth="1"/>
    <col min="20" max="20" width="16.26953125" style="483" customWidth="1"/>
    <col min="21" max="21" width="10.453125" style="483" bestFit="1" customWidth="1"/>
    <col min="22" max="22" width="20" style="483" customWidth="1"/>
    <col min="23" max="16384" width="9.26953125" style="483"/>
  </cols>
  <sheetData>
    <row r="1" spans="1:22" ht="13">
      <c r="A1" s="482" t="s">
        <v>188</v>
      </c>
      <c r="B1" s="410" t="str">
        <f>Info!C2</f>
        <v>სს "ხალიკ ბანკი საქართველო"</v>
      </c>
    </row>
    <row r="2" spans="1:22">
      <c r="A2" s="484" t="s">
        <v>189</v>
      </c>
      <c r="B2" s="486">
        <f>'1. key ratios'!B2</f>
        <v>44742</v>
      </c>
      <c r="C2" s="494"/>
    </row>
    <row r="3" spans="1:22">
      <c r="A3" s="485" t="s">
        <v>755</v>
      </c>
    </row>
    <row r="5" spans="1:22" ht="15" customHeight="1">
      <c r="A5" s="759" t="s">
        <v>756</v>
      </c>
      <c r="B5" s="761"/>
      <c r="C5" s="776" t="s">
        <v>757</v>
      </c>
      <c r="D5" s="777"/>
      <c r="E5" s="777"/>
      <c r="F5" s="777"/>
      <c r="G5" s="777"/>
      <c r="H5" s="777"/>
      <c r="I5" s="777"/>
      <c r="J5" s="777"/>
      <c r="K5" s="777"/>
      <c r="L5" s="777"/>
      <c r="M5" s="777"/>
      <c r="N5" s="777"/>
      <c r="O5" s="777"/>
      <c r="P5" s="777"/>
      <c r="Q5" s="777"/>
      <c r="R5" s="777"/>
      <c r="S5" s="777"/>
      <c r="T5" s="777"/>
      <c r="U5" s="778"/>
      <c r="V5" s="523"/>
    </row>
    <row r="6" spans="1:22">
      <c r="A6" s="774"/>
      <c r="B6" s="775"/>
      <c r="C6" s="779" t="s">
        <v>68</v>
      </c>
      <c r="D6" s="781" t="s">
        <v>758</v>
      </c>
      <c r="E6" s="781"/>
      <c r="F6" s="782"/>
      <c r="G6" s="783" t="s">
        <v>759</v>
      </c>
      <c r="H6" s="784"/>
      <c r="I6" s="784"/>
      <c r="J6" s="784"/>
      <c r="K6" s="785"/>
      <c r="L6" s="524"/>
      <c r="M6" s="786" t="s">
        <v>760</v>
      </c>
      <c r="N6" s="786"/>
      <c r="O6" s="766"/>
      <c r="P6" s="766"/>
      <c r="Q6" s="766"/>
      <c r="R6" s="766"/>
      <c r="S6" s="766"/>
      <c r="T6" s="766"/>
      <c r="U6" s="766"/>
      <c r="V6" s="525"/>
    </row>
    <row r="7" spans="1:22" ht="24">
      <c r="A7" s="762"/>
      <c r="B7" s="764"/>
      <c r="C7" s="780"/>
      <c r="D7" s="526"/>
      <c r="E7" s="496" t="s">
        <v>761</v>
      </c>
      <c r="F7" s="600" t="s">
        <v>762</v>
      </c>
      <c r="G7" s="494"/>
      <c r="H7" s="600" t="s">
        <v>761</v>
      </c>
      <c r="I7" s="496" t="s">
        <v>788</v>
      </c>
      <c r="J7" s="496" t="s">
        <v>763</v>
      </c>
      <c r="K7" s="600" t="s">
        <v>764</v>
      </c>
      <c r="L7" s="527"/>
      <c r="M7" s="544" t="s">
        <v>765</v>
      </c>
      <c r="N7" s="496" t="s">
        <v>763</v>
      </c>
      <c r="O7" s="496" t="s">
        <v>766</v>
      </c>
      <c r="P7" s="496" t="s">
        <v>767</v>
      </c>
      <c r="Q7" s="496" t="s">
        <v>768</v>
      </c>
      <c r="R7" s="496" t="s">
        <v>769</v>
      </c>
      <c r="S7" s="496" t="s">
        <v>770</v>
      </c>
      <c r="T7" s="528" t="s">
        <v>771</v>
      </c>
      <c r="U7" s="496" t="s">
        <v>772</v>
      </c>
      <c r="V7" s="523"/>
    </row>
    <row r="8" spans="1:22">
      <c r="A8" s="529">
        <v>1</v>
      </c>
      <c r="B8" s="490" t="s">
        <v>773</v>
      </c>
      <c r="C8" s="674">
        <v>673607639.99000001</v>
      </c>
      <c r="D8" s="674">
        <v>501510686.00999999</v>
      </c>
      <c r="E8" s="674">
        <v>19781466.91</v>
      </c>
      <c r="F8" s="674">
        <v>0</v>
      </c>
      <c r="G8" s="674">
        <v>109194924.22000003</v>
      </c>
      <c r="H8" s="674">
        <v>8060234.7499999991</v>
      </c>
      <c r="I8" s="674">
        <v>13658136.869999999</v>
      </c>
      <c r="J8" s="674">
        <v>18911540.57</v>
      </c>
      <c r="K8" s="674">
        <v>0</v>
      </c>
      <c r="L8" s="674">
        <v>62902029.759999998</v>
      </c>
      <c r="M8" s="674">
        <v>10107149.91</v>
      </c>
      <c r="N8" s="674">
        <v>2604434.2799999998</v>
      </c>
      <c r="O8" s="674">
        <v>12606132.879999999</v>
      </c>
      <c r="P8" s="674">
        <v>4017941.58</v>
      </c>
      <c r="Q8" s="674">
        <v>8470701.0499999989</v>
      </c>
      <c r="R8" s="674">
        <v>4535149.2300000004</v>
      </c>
      <c r="S8" s="674">
        <v>390065.2</v>
      </c>
      <c r="T8" s="674">
        <v>54287.21</v>
      </c>
      <c r="U8" s="674">
        <v>1396541.6500000006</v>
      </c>
      <c r="V8" s="508"/>
    </row>
    <row r="9" spans="1:22">
      <c r="A9" s="498">
        <v>1.1000000000000001</v>
      </c>
      <c r="B9" s="530" t="s">
        <v>774</v>
      </c>
      <c r="C9" s="629">
        <v>0</v>
      </c>
      <c r="D9" s="629">
        <v>0</v>
      </c>
      <c r="E9" s="629">
        <v>0</v>
      </c>
      <c r="F9" s="629">
        <v>0</v>
      </c>
      <c r="G9" s="629">
        <v>0</v>
      </c>
      <c r="H9" s="629">
        <v>0</v>
      </c>
      <c r="I9" s="629">
        <v>0</v>
      </c>
      <c r="J9" s="629">
        <v>0</v>
      </c>
      <c r="K9" s="629">
        <v>0</v>
      </c>
      <c r="L9" s="629">
        <v>0</v>
      </c>
      <c r="M9" s="629">
        <v>0</v>
      </c>
      <c r="N9" s="629">
        <v>0</v>
      </c>
      <c r="O9" s="629">
        <v>0</v>
      </c>
      <c r="P9" s="629">
        <v>0</v>
      </c>
      <c r="Q9" s="629">
        <v>0</v>
      </c>
      <c r="R9" s="629">
        <v>0</v>
      </c>
      <c r="S9" s="629">
        <v>0</v>
      </c>
      <c r="T9" s="629">
        <v>0</v>
      </c>
      <c r="U9" s="629">
        <v>0</v>
      </c>
      <c r="V9" s="508"/>
    </row>
    <row r="10" spans="1:22">
      <c r="A10" s="498">
        <v>1.2</v>
      </c>
      <c r="B10" s="530" t="s">
        <v>775</v>
      </c>
      <c r="C10" s="629">
        <v>0</v>
      </c>
      <c r="D10" s="629">
        <v>0</v>
      </c>
      <c r="E10" s="629">
        <v>0</v>
      </c>
      <c r="F10" s="629">
        <v>0</v>
      </c>
      <c r="G10" s="629">
        <v>0</v>
      </c>
      <c r="H10" s="629">
        <v>0</v>
      </c>
      <c r="I10" s="629">
        <v>0</v>
      </c>
      <c r="J10" s="629">
        <v>0</v>
      </c>
      <c r="K10" s="629">
        <v>0</v>
      </c>
      <c r="L10" s="629">
        <v>0</v>
      </c>
      <c r="M10" s="629">
        <v>0</v>
      </c>
      <c r="N10" s="629">
        <v>0</v>
      </c>
      <c r="O10" s="629">
        <v>0</v>
      </c>
      <c r="P10" s="629">
        <v>0</v>
      </c>
      <c r="Q10" s="629">
        <v>0</v>
      </c>
      <c r="R10" s="629">
        <v>0</v>
      </c>
      <c r="S10" s="629">
        <v>0</v>
      </c>
      <c r="T10" s="629">
        <v>0</v>
      </c>
      <c r="U10" s="629">
        <v>0</v>
      </c>
      <c r="V10" s="508"/>
    </row>
    <row r="11" spans="1:22">
      <c r="A11" s="498">
        <v>1.3</v>
      </c>
      <c r="B11" s="530" t="s">
        <v>776</v>
      </c>
      <c r="C11" s="629">
        <v>0</v>
      </c>
      <c r="D11" s="629">
        <v>0</v>
      </c>
      <c r="E11" s="629">
        <v>0</v>
      </c>
      <c r="F11" s="629">
        <v>0</v>
      </c>
      <c r="G11" s="629">
        <v>0</v>
      </c>
      <c r="H11" s="629">
        <v>0</v>
      </c>
      <c r="I11" s="629">
        <v>0</v>
      </c>
      <c r="J11" s="629">
        <v>0</v>
      </c>
      <c r="K11" s="629">
        <v>0</v>
      </c>
      <c r="L11" s="629">
        <v>0</v>
      </c>
      <c r="M11" s="629">
        <v>0</v>
      </c>
      <c r="N11" s="629">
        <v>0</v>
      </c>
      <c r="O11" s="629">
        <v>0</v>
      </c>
      <c r="P11" s="629">
        <v>0</v>
      </c>
      <c r="Q11" s="629">
        <v>0</v>
      </c>
      <c r="R11" s="629">
        <v>0</v>
      </c>
      <c r="S11" s="629">
        <v>0</v>
      </c>
      <c r="T11" s="629">
        <v>0</v>
      </c>
      <c r="U11" s="629">
        <v>0</v>
      </c>
      <c r="V11" s="508"/>
    </row>
    <row r="12" spans="1:22">
      <c r="A12" s="498">
        <v>1.4</v>
      </c>
      <c r="B12" s="530" t="s">
        <v>777</v>
      </c>
      <c r="C12" s="629">
        <v>27076965.869999997</v>
      </c>
      <c r="D12" s="629">
        <v>22862093.359999999</v>
      </c>
      <c r="E12" s="629">
        <v>0</v>
      </c>
      <c r="F12" s="629">
        <v>0</v>
      </c>
      <c r="G12" s="629">
        <v>80360.02</v>
      </c>
      <c r="H12" s="629">
        <v>0</v>
      </c>
      <c r="I12" s="629">
        <v>0</v>
      </c>
      <c r="J12" s="629">
        <v>0</v>
      </c>
      <c r="K12" s="629">
        <v>0</v>
      </c>
      <c r="L12" s="629">
        <v>4134512.49</v>
      </c>
      <c r="M12" s="629">
        <v>0</v>
      </c>
      <c r="N12" s="629">
        <v>0</v>
      </c>
      <c r="O12" s="629">
        <v>0</v>
      </c>
      <c r="P12" s="629">
        <v>755395.82000000007</v>
      </c>
      <c r="Q12" s="629">
        <v>2839638.96</v>
      </c>
      <c r="R12" s="629">
        <v>539477.71</v>
      </c>
      <c r="S12" s="629">
        <v>0</v>
      </c>
      <c r="T12" s="629">
        <v>0</v>
      </c>
      <c r="U12" s="629">
        <v>64596.71</v>
      </c>
      <c r="V12" s="508"/>
    </row>
    <row r="13" spans="1:22">
      <c r="A13" s="498">
        <v>1.5</v>
      </c>
      <c r="B13" s="530" t="s">
        <v>778</v>
      </c>
      <c r="C13" s="629">
        <v>396868043.01000035</v>
      </c>
      <c r="D13" s="629">
        <v>275817136.36999995</v>
      </c>
      <c r="E13" s="629">
        <v>15050507.100000003</v>
      </c>
      <c r="F13" s="629">
        <v>0</v>
      </c>
      <c r="G13" s="629">
        <v>87243243.26000005</v>
      </c>
      <c r="H13" s="629">
        <v>5150436.8599999994</v>
      </c>
      <c r="I13" s="629">
        <v>8432056.0899999999</v>
      </c>
      <c r="J13" s="629">
        <v>15866858.85</v>
      </c>
      <c r="K13" s="629">
        <v>0</v>
      </c>
      <c r="L13" s="629">
        <v>33807663.379999995</v>
      </c>
      <c r="M13" s="629">
        <v>7887078.8799999999</v>
      </c>
      <c r="N13" s="629">
        <v>1773350.92</v>
      </c>
      <c r="O13" s="629">
        <v>7545612.9399999995</v>
      </c>
      <c r="P13" s="629">
        <v>1092771.6499999999</v>
      </c>
      <c r="Q13" s="629">
        <v>3671575.2299999995</v>
      </c>
      <c r="R13" s="629">
        <v>2118315.44</v>
      </c>
      <c r="S13" s="629">
        <v>0</v>
      </c>
      <c r="T13" s="629">
        <v>0</v>
      </c>
      <c r="U13" s="629">
        <v>57092.86</v>
      </c>
      <c r="V13" s="508"/>
    </row>
    <row r="14" spans="1:22">
      <c r="A14" s="498">
        <v>1.6</v>
      </c>
      <c r="B14" s="530" t="s">
        <v>779</v>
      </c>
      <c r="C14" s="629">
        <v>249662631.10999963</v>
      </c>
      <c r="D14" s="629">
        <v>202831456.28000006</v>
      </c>
      <c r="E14" s="629">
        <v>4730959.8099999977</v>
      </c>
      <c r="F14" s="629">
        <v>0</v>
      </c>
      <c r="G14" s="629">
        <v>21871320.939999983</v>
      </c>
      <c r="H14" s="629">
        <v>2909797.8899999997</v>
      </c>
      <c r="I14" s="629">
        <v>5226080.7799999993</v>
      </c>
      <c r="J14" s="629">
        <v>3044681.72</v>
      </c>
      <c r="K14" s="629">
        <v>0</v>
      </c>
      <c r="L14" s="629">
        <v>24959853.890000001</v>
      </c>
      <c r="M14" s="629">
        <v>2220071.0300000003</v>
      </c>
      <c r="N14" s="629">
        <v>831083.36</v>
      </c>
      <c r="O14" s="629">
        <v>5060519.9400000004</v>
      </c>
      <c r="P14" s="629">
        <v>2169774.11</v>
      </c>
      <c r="Q14" s="629">
        <v>1959486.8599999999</v>
      </c>
      <c r="R14" s="629">
        <v>1877356.08</v>
      </c>
      <c r="S14" s="629">
        <v>390065.2</v>
      </c>
      <c r="T14" s="629">
        <v>54287.21</v>
      </c>
      <c r="U14" s="629">
        <v>1274852.0800000005</v>
      </c>
      <c r="V14" s="508"/>
    </row>
    <row r="15" spans="1:22">
      <c r="A15" s="529">
        <v>2</v>
      </c>
      <c r="B15" s="509" t="s">
        <v>780</v>
      </c>
      <c r="C15" s="637">
        <v>16606312</v>
      </c>
      <c r="D15" s="637">
        <v>16606312</v>
      </c>
      <c r="E15" s="637">
        <v>0</v>
      </c>
      <c r="F15" s="637">
        <v>0</v>
      </c>
      <c r="G15" s="637">
        <v>0</v>
      </c>
      <c r="H15" s="637">
        <v>0</v>
      </c>
      <c r="I15" s="637">
        <v>0</v>
      </c>
      <c r="J15" s="637">
        <v>0</v>
      </c>
      <c r="K15" s="637">
        <v>0</v>
      </c>
      <c r="L15" s="637">
        <v>0</v>
      </c>
      <c r="M15" s="637">
        <v>0</v>
      </c>
      <c r="N15" s="637">
        <v>0</v>
      </c>
      <c r="O15" s="637">
        <v>0</v>
      </c>
      <c r="P15" s="637">
        <v>0</v>
      </c>
      <c r="Q15" s="637">
        <v>0</v>
      </c>
      <c r="R15" s="637">
        <v>0</v>
      </c>
      <c r="S15" s="637">
        <v>0</v>
      </c>
      <c r="T15" s="637">
        <v>0</v>
      </c>
      <c r="U15" s="637">
        <v>0</v>
      </c>
      <c r="V15" s="508"/>
    </row>
    <row r="16" spans="1:22">
      <c r="A16" s="498">
        <v>2.1</v>
      </c>
      <c r="B16" s="530" t="s">
        <v>774</v>
      </c>
      <c r="C16" s="629"/>
      <c r="D16" s="629"/>
      <c r="E16" s="629"/>
      <c r="F16" s="629"/>
      <c r="G16" s="629"/>
      <c r="H16" s="629"/>
      <c r="I16" s="629"/>
      <c r="J16" s="629"/>
      <c r="K16" s="629"/>
      <c r="L16" s="629"/>
      <c r="M16" s="629"/>
      <c r="N16" s="629"/>
      <c r="O16" s="629"/>
      <c r="P16" s="629"/>
      <c r="Q16" s="629"/>
      <c r="R16" s="629"/>
      <c r="S16" s="629"/>
      <c r="T16" s="629"/>
      <c r="U16" s="629"/>
      <c r="V16" s="508"/>
    </row>
    <row r="17" spans="1:22">
      <c r="A17" s="498">
        <v>2.2000000000000002</v>
      </c>
      <c r="B17" s="530" t="s">
        <v>775</v>
      </c>
      <c r="C17" s="629">
        <v>16606312</v>
      </c>
      <c r="D17" s="629">
        <v>16606312</v>
      </c>
      <c r="E17" s="629"/>
      <c r="F17" s="629"/>
      <c r="G17" s="629"/>
      <c r="H17" s="629"/>
      <c r="I17" s="629"/>
      <c r="J17" s="629"/>
      <c r="K17" s="629"/>
      <c r="L17" s="629"/>
      <c r="M17" s="629"/>
      <c r="N17" s="629"/>
      <c r="O17" s="629"/>
      <c r="P17" s="629"/>
      <c r="Q17" s="629"/>
      <c r="R17" s="629"/>
      <c r="S17" s="629"/>
      <c r="T17" s="629"/>
      <c r="U17" s="629"/>
      <c r="V17" s="508"/>
    </row>
    <row r="18" spans="1:22">
      <c r="A18" s="498">
        <v>2.2999999999999998</v>
      </c>
      <c r="B18" s="530" t="s">
        <v>776</v>
      </c>
      <c r="C18" s="629"/>
      <c r="D18" s="629"/>
      <c r="E18" s="629"/>
      <c r="F18" s="629"/>
      <c r="G18" s="629"/>
      <c r="H18" s="629"/>
      <c r="I18" s="629"/>
      <c r="J18" s="629"/>
      <c r="K18" s="629"/>
      <c r="L18" s="629"/>
      <c r="M18" s="629"/>
      <c r="N18" s="629"/>
      <c r="O18" s="629"/>
      <c r="P18" s="629"/>
      <c r="Q18" s="629"/>
      <c r="R18" s="629"/>
      <c r="S18" s="629"/>
      <c r="T18" s="629"/>
      <c r="U18" s="629"/>
      <c r="V18" s="508"/>
    </row>
    <row r="19" spans="1:22">
      <c r="A19" s="498">
        <v>2.4</v>
      </c>
      <c r="B19" s="530" t="s">
        <v>777</v>
      </c>
      <c r="C19" s="629"/>
      <c r="D19" s="629"/>
      <c r="E19" s="629"/>
      <c r="F19" s="629"/>
      <c r="G19" s="629"/>
      <c r="H19" s="629"/>
      <c r="I19" s="629"/>
      <c r="J19" s="629"/>
      <c r="K19" s="629"/>
      <c r="L19" s="629"/>
      <c r="M19" s="629"/>
      <c r="N19" s="629"/>
      <c r="O19" s="629"/>
      <c r="P19" s="629"/>
      <c r="Q19" s="629"/>
      <c r="R19" s="629"/>
      <c r="S19" s="629"/>
      <c r="T19" s="629"/>
      <c r="U19" s="629"/>
      <c r="V19" s="508"/>
    </row>
    <row r="20" spans="1:22">
      <c r="A20" s="498">
        <v>2.5</v>
      </c>
      <c r="B20" s="530" t="s">
        <v>778</v>
      </c>
      <c r="C20" s="629"/>
      <c r="D20" s="629"/>
      <c r="E20" s="629"/>
      <c r="F20" s="629"/>
      <c r="G20" s="629"/>
      <c r="H20" s="629"/>
      <c r="I20" s="629"/>
      <c r="J20" s="629"/>
      <c r="K20" s="629"/>
      <c r="L20" s="629"/>
      <c r="M20" s="629"/>
      <c r="N20" s="629"/>
      <c r="O20" s="629"/>
      <c r="P20" s="629"/>
      <c r="Q20" s="629"/>
      <c r="R20" s="629"/>
      <c r="S20" s="629"/>
      <c r="T20" s="629"/>
      <c r="U20" s="629"/>
      <c r="V20" s="508"/>
    </row>
    <row r="21" spans="1:22">
      <c r="A21" s="498">
        <v>2.6</v>
      </c>
      <c r="B21" s="530" t="s">
        <v>779</v>
      </c>
      <c r="C21" s="629"/>
      <c r="D21" s="629"/>
      <c r="E21" s="629"/>
      <c r="F21" s="629"/>
      <c r="G21" s="629"/>
      <c r="H21" s="629"/>
      <c r="I21" s="629"/>
      <c r="J21" s="629"/>
      <c r="K21" s="629"/>
      <c r="L21" s="629"/>
      <c r="M21" s="629"/>
      <c r="N21" s="629"/>
      <c r="O21" s="629"/>
      <c r="P21" s="629"/>
      <c r="Q21" s="629"/>
      <c r="R21" s="629"/>
      <c r="S21" s="629"/>
      <c r="T21" s="629"/>
      <c r="U21" s="629"/>
      <c r="V21" s="508"/>
    </row>
    <row r="22" spans="1:22">
      <c r="A22" s="529">
        <v>3</v>
      </c>
      <c r="B22" s="490" t="s">
        <v>781</v>
      </c>
      <c r="C22" s="675">
        <v>38599949.18</v>
      </c>
      <c r="D22" s="675">
        <v>31230233.16</v>
      </c>
      <c r="E22" s="675">
        <v>0</v>
      </c>
      <c r="F22" s="676"/>
      <c r="G22" s="675">
        <v>7318804.0499999998</v>
      </c>
      <c r="H22" s="676"/>
      <c r="I22" s="676"/>
      <c r="J22" s="676"/>
      <c r="K22" s="676"/>
      <c r="L22" s="675">
        <v>50911.97</v>
      </c>
      <c r="M22" s="676"/>
      <c r="N22" s="676"/>
      <c r="O22" s="676"/>
      <c r="P22" s="676"/>
      <c r="Q22" s="676"/>
      <c r="R22" s="676"/>
      <c r="S22" s="676"/>
      <c r="T22" s="676"/>
      <c r="U22" s="675">
        <v>28016.14</v>
      </c>
      <c r="V22" s="508"/>
    </row>
    <row r="23" spans="1:22">
      <c r="A23" s="498">
        <v>3.1</v>
      </c>
      <c r="B23" s="530" t="s">
        <v>774</v>
      </c>
      <c r="C23" s="629">
        <v>0</v>
      </c>
      <c r="D23" s="629">
        <v>0</v>
      </c>
      <c r="E23" s="629">
        <v>0</v>
      </c>
      <c r="F23" s="676"/>
      <c r="G23" s="629">
        <v>0</v>
      </c>
      <c r="H23" s="676"/>
      <c r="I23" s="676"/>
      <c r="J23" s="676"/>
      <c r="K23" s="676"/>
      <c r="L23" s="629">
        <v>0</v>
      </c>
      <c r="M23" s="676"/>
      <c r="N23" s="676"/>
      <c r="O23" s="676"/>
      <c r="P23" s="676"/>
      <c r="Q23" s="676"/>
      <c r="R23" s="676"/>
      <c r="S23" s="676"/>
      <c r="T23" s="676"/>
      <c r="U23" s="629">
        <v>0</v>
      </c>
      <c r="V23" s="508"/>
    </row>
    <row r="24" spans="1:22">
      <c r="A24" s="498">
        <v>3.2</v>
      </c>
      <c r="B24" s="530" t="s">
        <v>775</v>
      </c>
      <c r="C24" s="629">
        <v>0</v>
      </c>
      <c r="D24" s="629">
        <v>0</v>
      </c>
      <c r="E24" s="629">
        <v>0</v>
      </c>
      <c r="F24" s="676"/>
      <c r="G24" s="629">
        <v>0</v>
      </c>
      <c r="H24" s="676"/>
      <c r="I24" s="676"/>
      <c r="J24" s="676"/>
      <c r="K24" s="676"/>
      <c r="L24" s="629">
        <v>0</v>
      </c>
      <c r="M24" s="676"/>
      <c r="N24" s="676"/>
      <c r="O24" s="676"/>
      <c r="P24" s="676"/>
      <c r="Q24" s="676"/>
      <c r="R24" s="676"/>
      <c r="S24" s="676"/>
      <c r="T24" s="676"/>
      <c r="U24" s="629">
        <v>0</v>
      </c>
      <c r="V24" s="508"/>
    </row>
    <row r="25" spans="1:22">
      <c r="A25" s="498">
        <v>3.3</v>
      </c>
      <c r="B25" s="530" t="s">
        <v>776</v>
      </c>
      <c r="C25" s="629">
        <v>0</v>
      </c>
      <c r="D25" s="629">
        <v>0</v>
      </c>
      <c r="E25" s="629">
        <v>0</v>
      </c>
      <c r="F25" s="676"/>
      <c r="G25" s="629">
        <v>0</v>
      </c>
      <c r="H25" s="676"/>
      <c r="I25" s="676"/>
      <c r="J25" s="676"/>
      <c r="K25" s="676"/>
      <c r="L25" s="629">
        <v>0</v>
      </c>
      <c r="M25" s="676"/>
      <c r="N25" s="676"/>
      <c r="O25" s="676"/>
      <c r="P25" s="676"/>
      <c r="Q25" s="676"/>
      <c r="R25" s="676"/>
      <c r="S25" s="676"/>
      <c r="T25" s="676"/>
      <c r="U25" s="629">
        <v>0</v>
      </c>
      <c r="V25" s="508"/>
    </row>
    <row r="26" spans="1:22">
      <c r="A26" s="498">
        <v>3.4</v>
      </c>
      <c r="B26" s="530" t="s">
        <v>777</v>
      </c>
      <c r="C26" s="629">
        <v>58783.02</v>
      </c>
      <c r="D26" s="629">
        <v>58783.02</v>
      </c>
      <c r="E26" s="629">
        <v>0</v>
      </c>
      <c r="F26" s="676"/>
      <c r="G26" s="629">
        <v>0</v>
      </c>
      <c r="H26" s="676"/>
      <c r="I26" s="676"/>
      <c r="J26" s="676"/>
      <c r="K26" s="676"/>
      <c r="L26" s="629">
        <v>0</v>
      </c>
      <c r="M26" s="676"/>
      <c r="N26" s="676"/>
      <c r="O26" s="676"/>
      <c r="P26" s="676"/>
      <c r="Q26" s="676"/>
      <c r="R26" s="676"/>
      <c r="S26" s="676"/>
      <c r="T26" s="676"/>
      <c r="U26" s="629">
        <v>0</v>
      </c>
      <c r="V26" s="508"/>
    </row>
    <row r="27" spans="1:22">
      <c r="A27" s="498">
        <v>3.5</v>
      </c>
      <c r="B27" s="530" t="s">
        <v>778</v>
      </c>
      <c r="C27" s="629">
        <v>36486650.509999998</v>
      </c>
      <c r="D27" s="629">
        <v>29163999.010000002</v>
      </c>
      <c r="E27" s="629">
        <v>0</v>
      </c>
      <c r="F27" s="676"/>
      <c r="G27" s="629">
        <v>7309758.5</v>
      </c>
      <c r="H27" s="676"/>
      <c r="I27" s="676"/>
      <c r="J27" s="676"/>
      <c r="K27" s="676"/>
      <c r="L27" s="629">
        <v>12893</v>
      </c>
      <c r="M27" s="676"/>
      <c r="N27" s="676"/>
      <c r="O27" s="676"/>
      <c r="P27" s="676"/>
      <c r="Q27" s="676"/>
      <c r="R27" s="676"/>
      <c r="S27" s="676"/>
      <c r="T27" s="676"/>
      <c r="U27" s="629">
        <v>0</v>
      </c>
      <c r="V27" s="508"/>
    </row>
    <row r="28" spans="1:22">
      <c r="A28" s="498">
        <v>3.6</v>
      </c>
      <c r="B28" s="530" t="s">
        <v>779</v>
      </c>
      <c r="C28" s="629">
        <v>2054515.6499999992</v>
      </c>
      <c r="D28" s="629">
        <v>2007451.1299999997</v>
      </c>
      <c r="E28" s="629">
        <v>0</v>
      </c>
      <c r="F28" s="676"/>
      <c r="G28" s="629">
        <v>9045.5500000000029</v>
      </c>
      <c r="H28" s="676"/>
      <c r="I28" s="676"/>
      <c r="J28" s="676"/>
      <c r="K28" s="676"/>
      <c r="L28" s="629">
        <v>38018.97</v>
      </c>
      <c r="M28" s="676"/>
      <c r="N28" s="676"/>
      <c r="O28" s="676"/>
      <c r="P28" s="676"/>
      <c r="Q28" s="676"/>
      <c r="R28" s="676"/>
      <c r="S28" s="676"/>
      <c r="T28" s="676"/>
      <c r="U28" s="629">
        <v>28016.14</v>
      </c>
      <c r="V28" s="508"/>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topLeftCell="G1" zoomScale="70" zoomScaleNormal="70" workbookViewId="0">
      <selection activeCell="C8" sqref="C8:T22"/>
    </sheetView>
  </sheetViews>
  <sheetFormatPr defaultColWidth="9.26953125" defaultRowHeight="12"/>
  <cols>
    <col min="1" max="1" width="11.7265625" style="483" bestFit="1" customWidth="1"/>
    <col min="2" max="2" width="90.26953125" style="483" bestFit="1" customWidth="1"/>
    <col min="3" max="3" width="20.26953125" style="483" customWidth="1"/>
    <col min="4" max="4" width="22.26953125" style="483" customWidth="1"/>
    <col min="5" max="5" width="17.1796875" style="483" customWidth="1"/>
    <col min="6" max="7" width="22.26953125" style="483" customWidth="1"/>
    <col min="8" max="8" width="17.1796875" style="483" customWidth="1"/>
    <col min="9" max="14" width="22.26953125" style="483" customWidth="1"/>
    <col min="15" max="15" width="23.26953125" style="483" bestFit="1" customWidth="1"/>
    <col min="16" max="16" width="21.7265625" style="483" bestFit="1" customWidth="1"/>
    <col min="17" max="19" width="19" style="483" bestFit="1" customWidth="1"/>
    <col min="20" max="20" width="15.26953125" style="483" customWidth="1"/>
    <col min="21" max="21" width="20" style="483" customWidth="1"/>
    <col min="22" max="16384" width="9.26953125" style="483"/>
  </cols>
  <sheetData>
    <row r="1" spans="1:21" ht="13">
      <c r="A1" s="482" t="s">
        <v>188</v>
      </c>
      <c r="B1" s="410" t="str">
        <f>Info!C2</f>
        <v>სს "ხალიკ ბანკი საქართველო"</v>
      </c>
    </row>
    <row r="2" spans="1:21">
      <c r="A2" s="484" t="s">
        <v>189</v>
      </c>
      <c r="B2" s="486">
        <f>'1. key ratios'!B2</f>
        <v>44742</v>
      </c>
    </row>
    <row r="3" spans="1:21">
      <c r="A3" s="485" t="s">
        <v>782</v>
      </c>
      <c r="C3" s="486"/>
    </row>
    <row r="4" spans="1:21">
      <c r="A4" s="485"/>
      <c r="B4" s="486"/>
      <c r="C4" s="486"/>
    </row>
    <row r="5" spans="1:21" s="506" customFormat="1" ht="13.5" customHeight="1">
      <c r="A5" s="787" t="s">
        <v>783</v>
      </c>
      <c r="B5" s="788"/>
      <c r="C5" s="793" t="s">
        <v>784</v>
      </c>
      <c r="D5" s="794"/>
      <c r="E5" s="794"/>
      <c r="F5" s="794"/>
      <c r="G5" s="794"/>
      <c r="H5" s="794"/>
      <c r="I5" s="794"/>
      <c r="J5" s="794"/>
      <c r="K5" s="794"/>
      <c r="L5" s="794"/>
      <c r="M5" s="794"/>
      <c r="N5" s="794"/>
      <c r="O5" s="794"/>
      <c r="P5" s="794"/>
      <c r="Q5" s="794"/>
      <c r="R5" s="794"/>
      <c r="S5" s="794"/>
      <c r="T5" s="795"/>
      <c r="U5" s="601"/>
    </row>
    <row r="6" spans="1:21" s="506" customFormat="1">
      <c r="A6" s="789"/>
      <c r="B6" s="790"/>
      <c r="C6" s="773" t="s">
        <v>68</v>
      </c>
      <c r="D6" s="793" t="s">
        <v>785</v>
      </c>
      <c r="E6" s="794"/>
      <c r="F6" s="795"/>
      <c r="G6" s="793" t="s">
        <v>786</v>
      </c>
      <c r="H6" s="794"/>
      <c r="I6" s="794"/>
      <c r="J6" s="794"/>
      <c r="K6" s="795"/>
      <c r="L6" s="796" t="s">
        <v>787</v>
      </c>
      <c r="M6" s="797"/>
      <c r="N6" s="797"/>
      <c r="O6" s="797"/>
      <c r="P6" s="797"/>
      <c r="Q6" s="797"/>
      <c r="R6" s="797"/>
      <c r="S6" s="797"/>
      <c r="T6" s="798"/>
      <c r="U6" s="596"/>
    </row>
    <row r="7" spans="1:21" s="506" customFormat="1" ht="24">
      <c r="A7" s="791"/>
      <c r="B7" s="792"/>
      <c r="C7" s="773"/>
      <c r="E7" s="544" t="s">
        <v>761</v>
      </c>
      <c r="F7" s="600" t="s">
        <v>762</v>
      </c>
      <c r="H7" s="544" t="s">
        <v>761</v>
      </c>
      <c r="I7" s="600" t="s">
        <v>788</v>
      </c>
      <c r="J7" s="600" t="s">
        <v>763</v>
      </c>
      <c r="K7" s="600" t="s">
        <v>764</v>
      </c>
      <c r="L7" s="602"/>
      <c r="M7" s="544" t="s">
        <v>765</v>
      </c>
      <c r="N7" s="600" t="s">
        <v>763</v>
      </c>
      <c r="O7" s="600" t="s">
        <v>766</v>
      </c>
      <c r="P7" s="600" t="s">
        <v>767</v>
      </c>
      <c r="Q7" s="600" t="s">
        <v>768</v>
      </c>
      <c r="R7" s="600" t="s">
        <v>769</v>
      </c>
      <c r="S7" s="600" t="s">
        <v>770</v>
      </c>
      <c r="T7" s="603" t="s">
        <v>771</v>
      </c>
      <c r="U7" s="601"/>
    </row>
    <row r="8" spans="1:21">
      <c r="A8" s="531">
        <v>1</v>
      </c>
      <c r="B8" s="522" t="s">
        <v>773</v>
      </c>
      <c r="C8" s="677">
        <v>673607639.99000049</v>
      </c>
      <c r="D8" s="637">
        <v>501510686.01000053</v>
      </c>
      <c r="E8" s="637">
        <v>19781466.910000004</v>
      </c>
      <c r="F8" s="637">
        <v>0</v>
      </c>
      <c r="G8" s="637">
        <v>109194924.22000003</v>
      </c>
      <c r="H8" s="637">
        <v>8060234.7499999981</v>
      </c>
      <c r="I8" s="637">
        <v>13658136.869999999</v>
      </c>
      <c r="J8" s="637">
        <v>18911540.570000004</v>
      </c>
      <c r="K8" s="637">
        <v>0</v>
      </c>
      <c r="L8" s="637">
        <v>62902029.759999998</v>
      </c>
      <c r="M8" s="637">
        <v>10107149.91</v>
      </c>
      <c r="N8" s="637">
        <v>2604434.2799999998</v>
      </c>
      <c r="O8" s="637">
        <v>12606132.879999999</v>
      </c>
      <c r="P8" s="637">
        <v>4017941.5799999996</v>
      </c>
      <c r="Q8" s="637">
        <v>8470701.0499999989</v>
      </c>
      <c r="R8" s="637">
        <v>4535149.2299999995</v>
      </c>
      <c r="S8" s="637">
        <v>390065.19999999995</v>
      </c>
      <c r="T8" s="637">
        <v>54287.21</v>
      </c>
      <c r="U8" s="508"/>
    </row>
    <row r="9" spans="1:21">
      <c r="A9" s="530">
        <v>1.1000000000000001</v>
      </c>
      <c r="B9" s="530" t="s">
        <v>789</v>
      </c>
      <c r="C9" s="629">
        <v>663895548.12000048</v>
      </c>
      <c r="D9" s="629">
        <v>493463704.6000005</v>
      </c>
      <c r="E9" s="629">
        <v>19559320.800000004</v>
      </c>
      <c r="F9" s="629">
        <v>0</v>
      </c>
      <c r="G9" s="629">
        <v>108889899.87000003</v>
      </c>
      <c r="H9" s="629">
        <v>8006201.1999999983</v>
      </c>
      <c r="I9" s="629">
        <v>13612360.639999999</v>
      </c>
      <c r="J9" s="629">
        <v>18911540.570000004</v>
      </c>
      <c r="K9" s="629">
        <v>0</v>
      </c>
      <c r="L9" s="629">
        <v>61541943.649999999</v>
      </c>
      <c r="M9" s="629">
        <v>9992666.370000001</v>
      </c>
      <c r="N9" s="629">
        <v>2513873.8299999996</v>
      </c>
      <c r="O9" s="629">
        <v>12372793.649999999</v>
      </c>
      <c r="P9" s="629">
        <v>3719749.9599999995</v>
      </c>
      <c r="Q9" s="629">
        <v>8320154.2799999993</v>
      </c>
      <c r="R9" s="629">
        <v>4231615.9499999993</v>
      </c>
      <c r="S9" s="629">
        <v>347795.11999999994</v>
      </c>
      <c r="T9" s="629">
        <v>48933.95</v>
      </c>
      <c r="U9" s="508"/>
    </row>
    <row r="10" spans="1:21">
      <c r="A10" s="532" t="s">
        <v>251</v>
      </c>
      <c r="B10" s="532" t="s">
        <v>790</v>
      </c>
      <c r="C10" s="631">
        <v>630655304.53000033</v>
      </c>
      <c r="D10" s="631">
        <v>466735344.48000038</v>
      </c>
      <c r="E10" s="631">
        <v>19550516.309999999</v>
      </c>
      <c r="F10" s="631">
        <v>0</v>
      </c>
      <c r="G10" s="631">
        <v>104873833.53999999</v>
      </c>
      <c r="H10" s="631">
        <v>5537384.2600000007</v>
      </c>
      <c r="I10" s="631">
        <v>13610571.920000002</v>
      </c>
      <c r="J10" s="631">
        <v>18911540.570000008</v>
      </c>
      <c r="K10" s="631">
        <v>0</v>
      </c>
      <c r="L10" s="631">
        <v>59046126.51000002</v>
      </c>
      <c r="M10" s="631">
        <v>9153149</v>
      </c>
      <c r="N10" s="631">
        <v>1269959.69</v>
      </c>
      <c r="O10" s="631">
        <v>12368144.609999999</v>
      </c>
      <c r="P10" s="631">
        <v>3719514.57</v>
      </c>
      <c r="Q10" s="631">
        <v>8307975.9099999992</v>
      </c>
      <c r="R10" s="631">
        <v>4088213.61</v>
      </c>
      <c r="S10" s="631">
        <v>339744.75</v>
      </c>
      <c r="T10" s="631">
        <v>48933.95</v>
      </c>
      <c r="U10" s="508"/>
    </row>
    <row r="11" spans="1:21">
      <c r="A11" s="533" t="s">
        <v>791</v>
      </c>
      <c r="B11" s="534" t="s">
        <v>792</v>
      </c>
      <c r="C11" s="631">
        <v>464267284.38000035</v>
      </c>
      <c r="D11" s="631">
        <v>354267354.51000035</v>
      </c>
      <c r="E11" s="631">
        <v>12744454.680000002</v>
      </c>
      <c r="F11" s="631">
        <v>0</v>
      </c>
      <c r="G11" s="631">
        <v>64688130.109999999</v>
      </c>
      <c r="H11" s="631">
        <v>4349197.5600000005</v>
      </c>
      <c r="I11" s="631">
        <v>5555443.8100000015</v>
      </c>
      <c r="J11" s="631">
        <v>15121337.910000006</v>
      </c>
      <c r="K11" s="631">
        <v>0</v>
      </c>
      <c r="L11" s="631">
        <v>45311799.76000002</v>
      </c>
      <c r="M11" s="631">
        <v>8696316.9299999997</v>
      </c>
      <c r="N11" s="631">
        <v>806973.83</v>
      </c>
      <c r="O11" s="631">
        <v>8806840.0800000001</v>
      </c>
      <c r="P11" s="631">
        <v>3222392.07</v>
      </c>
      <c r="Q11" s="631">
        <v>8013195.9299999997</v>
      </c>
      <c r="R11" s="631">
        <v>4088213.61</v>
      </c>
      <c r="S11" s="631">
        <v>38163.269999999997</v>
      </c>
      <c r="T11" s="631">
        <v>48933.95</v>
      </c>
      <c r="U11" s="508"/>
    </row>
    <row r="12" spans="1:21">
      <c r="A12" s="533" t="s">
        <v>793</v>
      </c>
      <c r="B12" s="534" t="s">
        <v>794</v>
      </c>
      <c r="C12" s="631">
        <v>108183959.88000001</v>
      </c>
      <c r="D12" s="631">
        <v>70469743.350000009</v>
      </c>
      <c r="E12" s="631">
        <v>2186462.7999999998</v>
      </c>
      <c r="F12" s="631">
        <v>0</v>
      </c>
      <c r="G12" s="631">
        <v>33065554.969999999</v>
      </c>
      <c r="H12" s="631">
        <v>1050725.04</v>
      </c>
      <c r="I12" s="631">
        <v>6739678.1100000013</v>
      </c>
      <c r="J12" s="631">
        <v>3790202.6600000006</v>
      </c>
      <c r="K12" s="631">
        <v>0</v>
      </c>
      <c r="L12" s="631">
        <v>4648661.5600000005</v>
      </c>
      <c r="M12" s="631">
        <v>456832.07000000007</v>
      </c>
      <c r="N12" s="631">
        <v>462985.86</v>
      </c>
      <c r="O12" s="631">
        <v>1052444.8599999999</v>
      </c>
      <c r="P12" s="631">
        <v>224617.65</v>
      </c>
      <c r="Q12" s="631">
        <v>129913.22000000002</v>
      </c>
      <c r="R12" s="631">
        <v>0</v>
      </c>
      <c r="S12" s="631">
        <v>301581.48</v>
      </c>
      <c r="T12" s="631">
        <v>0</v>
      </c>
      <c r="U12" s="508"/>
    </row>
    <row r="13" spans="1:21">
      <c r="A13" s="533" t="s">
        <v>795</v>
      </c>
      <c r="B13" s="534" t="s">
        <v>796</v>
      </c>
      <c r="C13" s="629">
        <v>40373048.270000003</v>
      </c>
      <c r="D13" s="629">
        <v>25353984.760000002</v>
      </c>
      <c r="E13" s="629">
        <v>4443458.74</v>
      </c>
      <c r="F13" s="629">
        <v>0</v>
      </c>
      <c r="G13" s="629">
        <v>6982686.7999999998</v>
      </c>
      <c r="H13" s="629">
        <v>0</v>
      </c>
      <c r="I13" s="629">
        <v>1315450</v>
      </c>
      <c r="J13" s="629">
        <v>0</v>
      </c>
      <c r="K13" s="629">
        <v>0</v>
      </c>
      <c r="L13" s="629">
        <v>8036376.71</v>
      </c>
      <c r="M13" s="629">
        <v>0</v>
      </c>
      <c r="N13" s="629">
        <v>0</v>
      </c>
      <c r="O13" s="629">
        <v>1459571.19</v>
      </c>
      <c r="P13" s="629">
        <v>272504.84999999998</v>
      </c>
      <c r="Q13" s="629">
        <v>164866.76</v>
      </c>
      <c r="R13" s="629">
        <v>0</v>
      </c>
      <c r="S13" s="629">
        <v>0</v>
      </c>
      <c r="T13" s="629">
        <v>0</v>
      </c>
      <c r="U13" s="508"/>
    </row>
    <row r="14" spans="1:21">
      <c r="A14" s="533" t="s">
        <v>797</v>
      </c>
      <c r="B14" s="534" t="s">
        <v>798</v>
      </c>
      <c r="C14" s="631">
        <v>17831012</v>
      </c>
      <c r="D14" s="631">
        <v>16644261.859999999</v>
      </c>
      <c r="E14" s="631">
        <v>176140.09</v>
      </c>
      <c r="F14" s="631">
        <v>0</v>
      </c>
      <c r="G14" s="631">
        <v>137461.66</v>
      </c>
      <c r="H14" s="631">
        <v>137461.66</v>
      </c>
      <c r="I14" s="631">
        <v>0</v>
      </c>
      <c r="J14" s="631">
        <v>0</v>
      </c>
      <c r="K14" s="631">
        <v>0</v>
      </c>
      <c r="L14" s="631">
        <v>1049288.48</v>
      </c>
      <c r="M14" s="631">
        <v>0</v>
      </c>
      <c r="N14" s="631">
        <v>0</v>
      </c>
      <c r="O14" s="631">
        <v>1049288.48</v>
      </c>
      <c r="P14" s="631">
        <v>0</v>
      </c>
      <c r="Q14" s="631">
        <v>0</v>
      </c>
      <c r="R14" s="631">
        <v>0</v>
      </c>
      <c r="S14" s="631">
        <v>0</v>
      </c>
      <c r="T14" s="631">
        <v>0</v>
      </c>
      <c r="U14" s="508"/>
    </row>
    <row r="15" spans="1:21">
      <c r="A15" s="535">
        <v>1.2</v>
      </c>
      <c r="B15" s="536" t="s">
        <v>799</v>
      </c>
      <c r="C15" s="631">
        <v>39774925.301599994</v>
      </c>
      <c r="D15" s="631">
        <v>9869276.7415999994</v>
      </c>
      <c r="E15" s="631">
        <v>391186.43</v>
      </c>
      <c r="F15" s="631">
        <v>0</v>
      </c>
      <c r="G15" s="631">
        <v>10888990.549999995</v>
      </c>
      <c r="H15" s="631">
        <v>800620.16999999993</v>
      </c>
      <c r="I15" s="631">
        <v>1361236.0899999999</v>
      </c>
      <c r="J15" s="631">
        <v>1891154.0699999996</v>
      </c>
      <c r="K15" s="631">
        <v>0</v>
      </c>
      <c r="L15" s="631">
        <v>19016658.010000002</v>
      </c>
      <c r="M15" s="631">
        <v>3021714.0899999989</v>
      </c>
      <c r="N15" s="631">
        <v>754339.94</v>
      </c>
      <c r="O15" s="631">
        <v>3922249.7100000009</v>
      </c>
      <c r="P15" s="631">
        <v>1249798.9699999997</v>
      </c>
      <c r="Q15" s="631">
        <v>2515101.9900000002</v>
      </c>
      <c r="R15" s="631">
        <v>1369866.41</v>
      </c>
      <c r="S15" s="631">
        <v>109973.79000000001</v>
      </c>
      <c r="T15" s="631">
        <v>14680.19</v>
      </c>
      <c r="U15" s="508"/>
    </row>
    <row r="16" spans="1:21">
      <c r="A16" s="537">
        <v>1.3</v>
      </c>
      <c r="B16" s="536" t="s">
        <v>800</v>
      </c>
      <c r="C16" s="630">
        <v>0</v>
      </c>
      <c r="D16" s="630">
        <v>0</v>
      </c>
      <c r="E16" s="630">
        <v>0</v>
      </c>
      <c r="F16" s="630">
        <v>0</v>
      </c>
      <c r="G16" s="630">
        <v>0</v>
      </c>
      <c r="H16" s="630">
        <v>0</v>
      </c>
      <c r="I16" s="630">
        <v>0</v>
      </c>
      <c r="J16" s="630">
        <v>0</v>
      </c>
      <c r="K16" s="630">
        <v>0</v>
      </c>
      <c r="L16" s="630">
        <v>0</v>
      </c>
      <c r="M16" s="630">
        <v>0</v>
      </c>
      <c r="N16" s="630">
        <v>0</v>
      </c>
      <c r="O16" s="630">
        <v>0</v>
      </c>
      <c r="P16" s="630">
        <v>0</v>
      </c>
      <c r="Q16" s="630">
        <v>0</v>
      </c>
      <c r="R16" s="630">
        <v>0</v>
      </c>
      <c r="S16" s="630">
        <v>0</v>
      </c>
      <c r="T16" s="630">
        <v>0</v>
      </c>
      <c r="U16" s="508"/>
    </row>
    <row r="17" spans="1:21" s="506" customFormat="1" ht="24">
      <c r="A17" s="538" t="s">
        <v>801</v>
      </c>
      <c r="B17" s="539" t="s">
        <v>802</v>
      </c>
      <c r="C17" s="631">
        <v>628296473.82877123</v>
      </c>
      <c r="D17" s="631">
        <v>465159293.31477118</v>
      </c>
      <c r="E17" s="631">
        <v>19498982.231070776</v>
      </c>
      <c r="F17" s="631">
        <v>0</v>
      </c>
      <c r="G17" s="631">
        <v>104812570.17400002</v>
      </c>
      <c r="H17" s="631">
        <v>5537384.2599999988</v>
      </c>
      <c r="I17" s="631">
        <v>13550825.314000001</v>
      </c>
      <c r="J17" s="631">
        <v>18911540.570000004</v>
      </c>
      <c r="K17" s="631">
        <v>0</v>
      </c>
      <c r="L17" s="631">
        <v>58324610.340000004</v>
      </c>
      <c r="M17" s="631">
        <v>9153149</v>
      </c>
      <c r="N17" s="631">
        <v>1269959.69</v>
      </c>
      <c r="O17" s="631">
        <v>11808222.6</v>
      </c>
      <c r="P17" s="631">
        <v>3557920.41</v>
      </c>
      <c r="Q17" s="631">
        <v>8307975.9099999992</v>
      </c>
      <c r="R17" s="631">
        <v>4088213.61</v>
      </c>
      <c r="S17" s="631">
        <v>339744.75</v>
      </c>
      <c r="T17" s="631">
        <v>48933.95</v>
      </c>
      <c r="U17" s="512"/>
    </row>
    <row r="18" spans="1:21" s="506" customFormat="1" ht="24">
      <c r="A18" s="540" t="s">
        <v>803</v>
      </c>
      <c r="B18" s="540" t="s">
        <v>804</v>
      </c>
      <c r="C18" s="631">
        <v>618805927.72477138</v>
      </c>
      <c r="D18" s="631">
        <v>456266752.6447714</v>
      </c>
      <c r="E18" s="631">
        <v>19313187.341070775</v>
      </c>
      <c r="F18" s="631">
        <v>0</v>
      </c>
      <c r="G18" s="631">
        <v>104234134.17000002</v>
      </c>
      <c r="H18" s="631">
        <v>5507421.8239999991</v>
      </c>
      <c r="I18" s="631">
        <v>13252326.584000001</v>
      </c>
      <c r="J18" s="631">
        <v>18911540.570000004</v>
      </c>
      <c r="K18" s="631">
        <v>0</v>
      </c>
      <c r="L18" s="631">
        <v>58305040.910000004</v>
      </c>
      <c r="M18" s="631">
        <v>9153149</v>
      </c>
      <c r="N18" s="631">
        <v>1269959.69</v>
      </c>
      <c r="O18" s="631">
        <v>11808222.6</v>
      </c>
      <c r="P18" s="631">
        <v>3557920.41</v>
      </c>
      <c r="Q18" s="631">
        <v>8307975.9099999992</v>
      </c>
      <c r="R18" s="631">
        <v>4088213.61</v>
      </c>
      <c r="S18" s="631">
        <v>339744.75</v>
      </c>
      <c r="T18" s="631">
        <v>48933.95</v>
      </c>
      <c r="U18" s="512"/>
    </row>
    <row r="19" spans="1:21" s="506" customFormat="1">
      <c r="A19" s="538" t="s">
        <v>805</v>
      </c>
      <c r="B19" s="541" t="s">
        <v>806</v>
      </c>
      <c r="C19" s="631">
        <v>734834156.70746064</v>
      </c>
      <c r="D19" s="631">
        <v>538977693.4537605</v>
      </c>
      <c r="E19" s="631">
        <v>21197730.687076226</v>
      </c>
      <c r="F19" s="631">
        <v>0</v>
      </c>
      <c r="G19" s="631">
        <v>119051493.43370004</v>
      </c>
      <c r="H19" s="631">
        <v>5322640.0839999998</v>
      </c>
      <c r="I19" s="631">
        <v>8525855.5383602958</v>
      </c>
      <c r="J19" s="631">
        <v>20791858.609339707</v>
      </c>
      <c r="K19" s="631">
        <v>0</v>
      </c>
      <c r="L19" s="631">
        <v>76804969.820000038</v>
      </c>
      <c r="M19" s="631">
        <v>12468354.060000001</v>
      </c>
      <c r="N19" s="631">
        <v>1577889.07</v>
      </c>
      <c r="O19" s="631">
        <v>14241723.159999998</v>
      </c>
      <c r="P19" s="631">
        <v>4842623.3300000019</v>
      </c>
      <c r="Q19" s="631">
        <v>13185217.300000001</v>
      </c>
      <c r="R19" s="631">
        <v>5024803.8</v>
      </c>
      <c r="S19" s="631">
        <v>153937.30000000005</v>
      </c>
      <c r="T19" s="631">
        <v>60988.990000000005</v>
      </c>
      <c r="U19" s="512"/>
    </row>
    <row r="20" spans="1:21" s="506" customFormat="1">
      <c r="A20" s="540" t="s">
        <v>807</v>
      </c>
      <c r="B20" s="540" t="s">
        <v>808</v>
      </c>
      <c r="C20" s="631">
        <v>696678086.72146058</v>
      </c>
      <c r="D20" s="631">
        <v>512927333.76376057</v>
      </c>
      <c r="E20" s="631">
        <v>17067879.307076216</v>
      </c>
      <c r="F20" s="631">
        <v>0</v>
      </c>
      <c r="G20" s="631">
        <v>111055658.10770001</v>
      </c>
      <c r="H20" s="631">
        <v>5295113.9000000004</v>
      </c>
      <c r="I20" s="631">
        <v>6688113.6583602969</v>
      </c>
      <c r="J20" s="631">
        <v>20442552.779339705</v>
      </c>
      <c r="K20" s="631">
        <v>0</v>
      </c>
      <c r="L20" s="631">
        <v>72695094.850000039</v>
      </c>
      <c r="M20" s="631">
        <v>12468354.060000001</v>
      </c>
      <c r="N20" s="631">
        <v>1577889.07</v>
      </c>
      <c r="O20" s="631">
        <v>12512764.199999999</v>
      </c>
      <c r="P20" s="631">
        <v>4842623.3300000019</v>
      </c>
      <c r="Q20" s="631">
        <v>12845467.83</v>
      </c>
      <c r="R20" s="631">
        <v>5024803.8</v>
      </c>
      <c r="S20" s="631">
        <v>153937.30000000005</v>
      </c>
      <c r="T20" s="631">
        <v>60988.990000000005</v>
      </c>
      <c r="U20" s="512"/>
    </row>
    <row r="21" spans="1:21" s="506" customFormat="1">
      <c r="A21" s="542">
        <v>1.4</v>
      </c>
      <c r="B21" s="583" t="s">
        <v>940</v>
      </c>
      <c r="C21" s="631">
        <v>791383.8933</v>
      </c>
      <c r="D21" s="631">
        <v>791383.8933</v>
      </c>
      <c r="E21" s="631">
        <v>243913.89330000003</v>
      </c>
      <c r="F21" s="631">
        <v>0</v>
      </c>
      <c r="G21" s="631">
        <v>0</v>
      </c>
      <c r="H21" s="631">
        <v>0</v>
      </c>
      <c r="I21" s="631">
        <v>0</v>
      </c>
      <c r="J21" s="631">
        <v>0</v>
      </c>
      <c r="K21" s="631">
        <v>0</v>
      </c>
      <c r="L21" s="631">
        <v>0</v>
      </c>
      <c r="M21" s="631">
        <v>0</v>
      </c>
      <c r="N21" s="631">
        <v>0</v>
      </c>
      <c r="O21" s="631">
        <v>0</v>
      </c>
      <c r="P21" s="631">
        <v>0</v>
      </c>
      <c r="Q21" s="631">
        <v>0</v>
      </c>
      <c r="R21" s="631">
        <v>0</v>
      </c>
      <c r="S21" s="631">
        <v>0</v>
      </c>
      <c r="T21" s="631">
        <v>0</v>
      </c>
      <c r="U21" s="512"/>
    </row>
    <row r="22" spans="1:21" s="506" customFormat="1">
      <c r="A22" s="542">
        <v>1.5</v>
      </c>
      <c r="B22" s="583" t="s">
        <v>941</v>
      </c>
      <c r="C22" s="631">
        <v>0</v>
      </c>
      <c r="D22" s="631">
        <v>0</v>
      </c>
      <c r="E22" s="631">
        <v>0</v>
      </c>
      <c r="F22" s="631">
        <v>0</v>
      </c>
      <c r="G22" s="631">
        <v>0</v>
      </c>
      <c r="H22" s="631">
        <v>0</v>
      </c>
      <c r="I22" s="631">
        <v>0</v>
      </c>
      <c r="J22" s="631">
        <v>0</v>
      </c>
      <c r="K22" s="631">
        <v>0</v>
      </c>
      <c r="L22" s="631">
        <v>0</v>
      </c>
      <c r="M22" s="631">
        <v>0</v>
      </c>
      <c r="N22" s="631">
        <v>0</v>
      </c>
      <c r="O22" s="631">
        <v>0</v>
      </c>
      <c r="P22" s="631">
        <v>0</v>
      </c>
      <c r="Q22" s="631">
        <v>0</v>
      </c>
      <c r="R22" s="631">
        <v>0</v>
      </c>
      <c r="S22" s="631">
        <v>0</v>
      </c>
      <c r="T22" s="631">
        <v>0</v>
      </c>
      <c r="U22" s="512"/>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zoomScale="70" zoomScaleNormal="70" workbookViewId="0">
      <selection activeCell="C7" sqref="C7:N33"/>
    </sheetView>
  </sheetViews>
  <sheetFormatPr defaultColWidth="9.26953125" defaultRowHeight="12"/>
  <cols>
    <col min="1" max="1" width="11.7265625" style="483" bestFit="1" customWidth="1"/>
    <col min="2" max="2" width="93.453125" style="483" customWidth="1"/>
    <col min="3" max="3" width="14.7265625" style="483" customWidth="1"/>
    <col min="4" max="4" width="14.81640625" style="483" bestFit="1" customWidth="1"/>
    <col min="5" max="5" width="13.81640625" style="483" bestFit="1" customWidth="1"/>
    <col min="6" max="6" width="17.81640625" style="547" bestFit="1" customWidth="1"/>
    <col min="7" max="7" width="12.7265625" style="547" bestFit="1" customWidth="1"/>
    <col min="8" max="8" width="13.7265625" style="483" customWidth="1"/>
    <col min="9" max="9" width="13.81640625" style="483" customWidth="1"/>
    <col min="10" max="10" width="14.81640625" style="547" bestFit="1" customWidth="1"/>
    <col min="11" max="11" width="13.81640625" style="547" bestFit="1" customWidth="1"/>
    <col min="12" max="12" width="17.81640625" style="547" bestFit="1" customWidth="1"/>
    <col min="13" max="13" width="11.7265625" style="547" bestFit="1" customWidth="1"/>
    <col min="14" max="14" width="13.453125" style="547" customWidth="1"/>
    <col min="15" max="15" width="18.7265625" style="483" bestFit="1" customWidth="1"/>
    <col min="16" max="16384" width="9.26953125" style="483"/>
  </cols>
  <sheetData>
    <row r="1" spans="1:15" ht="13">
      <c r="A1" s="482" t="s">
        <v>188</v>
      </c>
      <c r="B1" s="410" t="str">
        <f>Info!C2</f>
        <v>სს "ხალიკ ბანკი საქართველო"</v>
      </c>
      <c r="F1" s="483"/>
      <c r="G1" s="483"/>
      <c r="J1" s="483"/>
      <c r="K1" s="483"/>
      <c r="L1" s="483"/>
      <c r="M1" s="483"/>
      <c r="N1" s="483"/>
    </row>
    <row r="2" spans="1:15">
      <c r="A2" s="484" t="s">
        <v>189</v>
      </c>
      <c r="B2" s="486">
        <f>'1. key ratios'!B2</f>
        <v>44742</v>
      </c>
      <c r="F2" s="483"/>
      <c r="G2" s="483"/>
      <c r="J2" s="483"/>
      <c r="K2" s="483"/>
      <c r="L2" s="483"/>
      <c r="M2" s="483"/>
      <c r="N2" s="483"/>
    </row>
    <row r="3" spans="1:15">
      <c r="A3" s="485" t="s">
        <v>811</v>
      </c>
      <c r="F3" s="483"/>
      <c r="G3" s="483"/>
      <c r="J3" s="483"/>
      <c r="K3" s="483"/>
      <c r="L3" s="483"/>
      <c r="M3" s="483"/>
      <c r="N3" s="483"/>
    </row>
    <row r="4" spans="1:15">
      <c r="F4" s="483"/>
      <c r="G4" s="483"/>
      <c r="J4" s="483"/>
      <c r="K4" s="483"/>
      <c r="L4" s="483"/>
      <c r="M4" s="483"/>
      <c r="N4" s="483"/>
    </row>
    <row r="5" spans="1:15" ht="37.5" customHeight="1">
      <c r="A5" s="753" t="s">
        <v>812</v>
      </c>
      <c r="B5" s="754"/>
      <c r="C5" s="799" t="s">
        <v>813</v>
      </c>
      <c r="D5" s="800"/>
      <c r="E5" s="800"/>
      <c r="F5" s="800"/>
      <c r="G5" s="800"/>
      <c r="H5" s="801"/>
      <c r="I5" s="802" t="s">
        <v>814</v>
      </c>
      <c r="J5" s="803"/>
      <c r="K5" s="803"/>
      <c r="L5" s="803"/>
      <c r="M5" s="803"/>
      <c r="N5" s="804"/>
      <c r="O5" s="805" t="s">
        <v>684</v>
      </c>
    </row>
    <row r="6" spans="1:15" ht="39.4" customHeight="1">
      <c r="A6" s="757"/>
      <c r="B6" s="758"/>
      <c r="C6" s="543"/>
      <c r="D6" s="544" t="s">
        <v>815</v>
      </c>
      <c r="E6" s="544" t="s">
        <v>816</v>
      </c>
      <c r="F6" s="544" t="s">
        <v>817</v>
      </c>
      <c r="G6" s="544" t="s">
        <v>818</v>
      </c>
      <c r="H6" s="544" t="s">
        <v>819</v>
      </c>
      <c r="I6" s="545"/>
      <c r="J6" s="544" t="s">
        <v>815</v>
      </c>
      <c r="K6" s="544" t="s">
        <v>816</v>
      </c>
      <c r="L6" s="544" t="s">
        <v>817</v>
      </c>
      <c r="M6" s="544" t="s">
        <v>818</v>
      </c>
      <c r="N6" s="544" t="s">
        <v>819</v>
      </c>
      <c r="O6" s="806"/>
    </row>
    <row r="7" spans="1:15">
      <c r="A7" s="498">
        <v>1</v>
      </c>
      <c r="B7" s="507" t="s">
        <v>694</v>
      </c>
      <c r="C7" s="632">
        <v>14824128.779999997</v>
      </c>
      <c r="D7" s="632">
        <v>12007758.219999995</v>
      </c>
      <c r="E7" s="632">
        <v>793296.42999999993</v>
      </c>
      <c r="F7" s="632">
        <v>1938911.15</v>
      </c>
      <c r="G7" s="632">
        <v>30364.28</v>
      </c>
      <c r="H7" s="632">
        <v>53798.7</v>
      </c>
      <c r="I7" s="632">
        <v>970139.16000000015</v>
      </c>
      <c r="J7" s="632">
        <v>240155.30999999982</v>
      </c>
      <c r="K7" s="632">
        <v>79329.649999999994</v>
      </c>
      <c r="L7" s="632">
        <v>581673.35</v>
      </c>
      <c r="M7" s="632">
        <v>15182.150000000001</v>
      </c>
      <c r="N7" s="632">
        <v>53798.7</v>
      </c>
      <c r="O7" s="498"/>
    </row>
    <row r="8" spans="1:15">
      <c r="A8" s="498">
        <v>2</v>
      </c>
      <c r="B8" s="507" t="s">
        <v>695</v>
      </c>
      <c r="C8" s="632">
        <v>43031791.149999991</v>
      </c>
      <c r="D8" s="632">
        <v>36797848.759999983</v>
      </c>
      <c r="E8" s="632">
        <v>586968.15</v>
      </c>
      <c r="F8" s="632">
        <v>5474497.6600000001</v>
      </c>
      <c r="G8" s="632">
        <v>25888.13</v>
      </c>
      <c r="H8" s="632">
        <v>146588.44999999998</v>
      </c>
      <c r="I8" s="632">
        <v>2596535.7399999998</v>
      </c>
      <c r="J8" s="632">
        <v>735957.07999999973</v>
      </c>
      <c r="K8" s="632">
        <v>58696.829999999994</v>
      </c>
      <c r="L8" s="632">
        <v>1642349.31</v>
      </c>
      <c r="M8" s="632">
        <v>12944.070000000002</v>
      </c>
      <c r="N8" s="632">
        <v>146588.44999999998</v>
      </c>
      <c r="O8" s="498"/>
    </row>
    <row r="9" spans="1:15">
      <c r="A9" s="498">
        <v>3</v>
      </c>
      <c r="B9" s="507" t="s">
        <v>696</v>
      </c>
      <c r="C9" s="632">
        <v>0</v>
      </c>
      <c r="D9" s="632">
        <v>0</v>
      </c>
      <c r="E9" s="632">
        <v>0</v>
      </c>
      <c r="F9" s="632">
        <v>0</v>
      </c>
      <c r="G9" s="632">
        <v>0</v>
      </c>
      <c r="H9" s="632">
        <v>0</v>
      </c>
      <c r="I9" s="632">
        <v>0</v>
      </c>
      <c r="J9" s="632">
        <v>0</v>
      </c>
      <c r="K9" s="632">
        <v>0</v>
      </c>
      <c r="L9" s="632">
        <v>0</v>
      </c>
      <c r="M9" s="632">
        <v>0</v>
      </c>
      <c r="N9" s="632">
        <v>0</v>
      </c>
      <c r="O9" s="498"/>
    </row>
    <row r="10" spans="1:15">
      <c r="A10" s="498">
        <v>4</v>
      </c>
      <c r="B10" s="507" t="s">
        <v>697</v>
      </c>
      <c r="C10" s="632">
        <v>32738823.539999992</v>
      </c>
      <c r="D10" s="632">
        <v>20202608.990000002</v>
      </c>
      <c r="E10" s="632">
        <v>9429125.6699999981</v>
      </c>
      <c r="F10" s="632">
        <v>3089971.6</v>
      </c>
      <c r="G10" s="632">
        <v>3144.52</v>
      </c>
      <c r="H10" s="632">
        <v>13972.76</v>
      </c>
      <c r="I10" s="632">
        <v>2289501.25</v>
      </c>
      <c r="J10" s="632">
        <v>404052.18000000011</v>
      </c>
      <c r="K10" s="632">
        <v>942912.57</v>
      </c>
      <c r="L10" s="632">
        <v>926991.47999999986</v>
      </c>
      <c r="M10" s="632">
        <v>1572.26</v>
      </c>
      <c r="N10" s="632">
        <v>13972.76</v>
      </c>
      <c r="O10" s="498"/>
    </row>
    <row r="11" spans="1:15">
      <c r="A11" s="498">
        <v>5</v>
      </c>
      <c r="B11" s="507" t="s">
        <v>698</v>
      </c>
      <c r="C11" s="632">
        <v>128940873.54000001</v>
      </c>
      <c r="D11" s="632">
        <v>97239709.809999958</v>
      </c>
      <c r="E11" s="632">
        <v>21550780.489999998</v>
      </c>
      <c r="F11" s="632">
        <v>9983780.3200000022</v>
      </c>
      <c r="G11" s="632">
        <v>0</v>
      </c>
      <c r="H11" s="632">
        <v>166602.92000000001</v>
      </c>
      <c r="I11" s="632">
        <v>7261609.2200000025</v>
      </c>
      <c r="J11" s="632">
        <v>1944794.1400000008</v>
      </c>
      <c r="K11" s="632">
        <v>2155078.0500000003</v>
      </c>
      <c r="L11" s="632">
        <v>2995134.1100000003</v>
      </c>
      <c r="M11" s="632">
        <v>0</v>
      </c>
      <c r="N11" s="632">
        <v>166602.92000000001</v>
      </c>
      <c r="O11" s="498"/>
    </row>
    <row r="12" spans="1:15">
      <c r="A12" s="498">
        <v>6</v>
      </c>
      <c r="B12" s="507" t="s">
        <v>699</v>
      </c>
      <c r="C12" s="632">
        <v>30901146.719999995</v>
      </c>
      <c r="D12" s="632">
        <v>17827810.720000003</v>
      </c>
      <c r="E12" s="632">
        <v>11008680.67</v>
      </c>
      <c r="F12" s="632">
        <v>2013502.19</v>
      </c>
      <c r="G12" s="632">
        <v>11107.4</v>
      </c>
      <c r="H12" s="632">
        <v>40045.74</v>
      </c>
      <c r="I12" s="632">
        <v>2107074.4299999997</v>
      </c>
      <c r="J12" s="632">
        <v>356556.24</v>
      </c>
      <c r="K12" s="632">
        <v>1100868.0900000001</v>
      </c>
      <c r="L12" s="632">
        <v>604050.66</v>
      </c>
      <c r="M12" s="632">
        <v>5553.7</v>
      </c>
      <c r="N12" s="632">
        <v>40045.74</v>
      </c>
      <c r="O12" s="498"/>
    </row>
    <row r="13" spans="1:15">
      <c r="A13" s="498">
        <v>7</v>
      </c>
      <c r="B13" s="507" t="s">
        <v>700</v>
      </c>
      <c r="C13" s="632">
        <v>2124232.2400000002</v>
      </c>
      <c r="D13" s="632">
        <v>1285308.3299999998</v>
      </c>
      <c r="E13" s="632">
        <v>329780.32</v>
      </c>
      <c r="F13" s="632">
        <v>508163.58999999997</v>
      </c>
      <c r="G13" s="632">
        <v>0</v>
      </c>
      <c r="H13" s="632">
        <v>980</v>
      </c>
      <c r="I13" s="632">
        <v>212113.25999999998</v>
      </c>
      <c r="J13" s="632">
        <v>25706.149999999998</v>
      </c>
      <c r="K13" s="632">
        <v>32978.03</v>
      </c>
      <c r="L13" s="632">
        <v>152449.08000000002</v>
      </c>
      <c r="M13" s="632">
        <v>0</v>
      </c>
      <c r="N13" s="632">
        <v>980</v>
      </c>
      <c r="O13" s="498"/>
    </row>
    <row r="14" spans="1:15">
      <c r="A14" s="498">
        <v>8</v>
      </c>
      <c r="B14" s="507" t="s">
        <v>701</v>
      </c>
      <c r="C14" s="632">
        <v>2175066.02</v>
      </c>
      <c r="D14" s="632">
        <v>2067476.88</v>
      </c>
      <c r="E14" s="632">
        <v>50390.99</v>
      </c>
      <c r="F14" s="632">
        <v>56294.46</v>
      </c>
      <c r="G14" s="632">
        <v>0</v>
      </c>
      <c r="H14" s="632">
        <v>903.69</v>
      </c>
      <c r="I14" s="632">
        <v>64180.670000000013</v>
      </c>
      <c r="J14" s="632">
        <v>41349.540000000008</v>
      </c>
      <c r="K14" s="632">
        <v>5039.1000000000004</v>
      </c>
      <c r="L14" s="632">
        <v>16888.34</v>
      </c>
      <c r="M14" s="632">
        <v>0</v>
      </c>
      <c r="N14" s="632">
        <v>903.69</v>
      </c>
      <c r="O14" s="498"/>
    </row>
    <row r="15" spans="1:15">
      <c r="A15" s="498">
        <v>9</v>
      </c>
      <c r="B15" s="507" t="s">
        <v>702</v>
      </c>
      <c r="C15" s="632">
        <v>14694597.240000002</v>
      </c>
      <c r="D15" s="632">
        <v>8611839.2699999996</v>
      </c>
      <c r="E15" s="632">
        <v>2302119.98</v>
      </c>
      <c r="F15" s="632">
        <v>3767518.4299999997</v>
      </c>
      <c r="G15" s="632">
        <v>13119.56</v>
      </c>
      <c r="H15" s="632">
        <v>0</v>
      </c>
      <c r="I15" s="632">
        <v>1539264.12</v>
      </c>
      <c r="J15" s="632">
        <v>172236.79999999999</v>
      </c>
      <c r="K15" s="632">
        <v>230212</v>
      </c>
      <c r="L15" s="632">
        <v>1130255.54</v>
      </c>
      <c r="M15" s="632">
        <v>6559.78</v>
      </c>
      <c r="N15" s="632">
        <v>0</v>
      </c>
      <c r="O15" s="498"/>
    </row>
    <row r="16" spans="1:15">
      <c r="A16" s="498">
        <v>10</v>
      </c>
      <c r="B16" s="507" t="s">
        <v>703</v>
      </c>
      <c r="C16" s="632">
        <v>164411.46</v>
      </c>
      <c r="D16" s="632">
        <v>12093.34</v>
      </c>
      <c r="E16" s="632">
        <v>67641.25</v>
      </c>
      <c r="F16" s="632">
        <v>84676.87</v>
      </c>
      <c r="G16" s="632">
        <v>0</v>
      </c>
      <c r="H16" s="632">
        <v>0</v>
      </c>
      <c r="I16" s="632">
        <v>32409.06</v>
      </c>
      <c r="J16" s="632">
        <v>241.87</v>
      </c>
      <c r="K16" s="632">
        <v>6764.13</v>
      </c>
      <c r="L16" s="632">
        <v>25403.06</v>
      </c>
      <c r="M16" s="632">
        <v>0</v>
      </c>
      <c r="N16" s="632">
        <v>0</v>
      </c>
      <c r="O16" s="498"/>
    </row>
    <row r="17" spans="1:15">
      <c r="A17" s="498">
        <v>11</v>
      </c>
      <c r="B17" s="507" t="s">
        <v>704</v>
      </c>
      <c r="C17" s="632">
        <v>14776864.710000005</v>
      </c>
      <c r="D17" s="632">
        <v>10968226.5</v>
      </c>
      <c r="E17" s="632">
        <v>2548160.92</v>
      </c>
      <c r="F17" s="632">
        <v>1253175.6000000001</v>
      </c>
      <c r="G17" s="632">
        <v>0</v>
      </c>
      <c r="H17" s="632">
        <v>7301.6900000000005</v>
      </c>
      <c r="I17" s="632">
        <v>857435.03000000014</v>
      </c>
      <c r="J17" s="632">
        <v>219364.57</v>
      </c>
      <c r="K17" s="632">
        <v>254816.09</v>
      </c>
      <c r="L17" s="632">
        <v>375952.68</v>
      </c>
      <c r="M17" s="632">
        <v>0</v>
      </c>
      <c r="N17" s="632">
        <v>7301.6900000000005</v>
      </c>
      <c r="O17" s="498"/>
    </row>
    <row r="18" spans="1:15">
      <c r="A18" s="498">
        <v>12</v>
      </c>
      <c r="B18" s="507" t="s">
        <v>705</v>
      </c>
      <c r="C18" s="632">
        <v>89157889.76000002</v>
      </c>
      <c r="D18" s="632">
        <v>74004172.660000011</v>
      </c>
      <c r="E18" s="632">
        <v>9257752.540000001</v>
      </c>
      <c r="F18" s="632">
        <v>4672291.99</v>
      </c>
      <c r="G18" s="632">
        <v>1111557.46</v>
      </c>
      <c r="H18" s="632">
        <v>112115.10999999999</v>
      </c>
      <c r="I18" s="632">
        <v>4475440.2399999974</v>
      </c>
      <c r="J18" s="632">
        <v>1480083.5199999991</v>
      </c>
      <c r="K18" s="632">
        <v>925775.30999999994</v>
      </c>
      <c r="L18" s="632">
        <v>1401687.5699999998</v>
      </c>
      <c r="M18" s="632">
        <v>555778.73</v>
      </c>
      <c r="N18" s="632">
        <v>112115.10999999999</v>
      </c>
      <c r="O18" s="498"/>
    </row>
    <row r="19" spans="1:15">
      <c r="A19" s="498">
        <v>13</v>
      </c>
      <c r="B19" s="507" t="s">
        <v>706</v>
      </c>
      <c r="C19" s="632">
        <v>51171146.000000015</v>
      </c>
      <c r="D19" s="632">
        <v>43138395.550000012</v>
      </c>
      <c r="E19" s="632">
        <v>5864828.6199999992</v>
      </c>
      <c r="F19" s="632">
        <v>1985039.72</v>
      </c>
      <c r="G19" s="632">
        <v>55269.05</v>
      </c>
      <c r="H19" s="632">
        <v>127613.06</v>
      </c>
      <c r="I19" s="632">
        <v>2200012.8399999994</v>
      </c>
      <c r="J19" s="632">
        <v>862768.15000000014</v>
      </c>
      <c r="K19" s="632">
        <v>586485.14999999991</v>
      </c>
      <c r="L19" s="632">
        <v>595511.94000000006</v>
      </c>
      <c r="M19" s="632">
        <v>27634.539999999997</v>
      </c>
      <c r="N19" s="632">
        <v>127613.06</v>
      </c>
      <c r="O19" s="498"/>
    </row>
    <row r="20" spans="1:15">
      <c r="A20" s="498">
        <v>14</v>
      </c>
      <c r="B20" s="507" t="s">
        <v>707</v>
      </c>
      <c r="C20" s="632">
        <v>61092428.889999978</v>
      </c>
      <c r="D20" s="632">
        <v>48603242.419999994</v>
      </c>
      <c r="E20" s="632">
        <v>8025786.7300000004</v>
      </c>
      <c r="F20" s="632">
        <v>4423379.08</v>
      </c>
      <c r="G20" s="632">
        <v>500.91</v>
      </c>
      <c r="H20" s="632">
        <v>39519.750000000007</v>
      </c>
      <c r="I20" s="632">
        <v>3141427.5000000005</v>
      </c>
      <c r="J20" s="632">
        <v>972064.88</v>
      </c>
      <c r="K20" s="632">
        <v>802578.67</v>
      </c>
      <c r="L20" s="632">
        <v>1327013.7400000002</v>
      </c>
      <c r="M20" s="632">
        <v>250.46</v>
      </c>
      <c r="N20" s="632">
        <v>39519.750000000007</v>
      </c>
      <c r="O20" s="498"/>
    </row>
    <row r="21" spans="1:15">
      <c r="A21" s="498">
        <v>15</v>
      </c>
      <c r="B21" s="507" t="s">
        <v>708</v>
      </c>
      <c r="C21" s="632">
        <v>14184517.049999999</v>
      </c>
      <c r="D21" s="632">
        <v>8855545.0199999996</v>
      </c>
      <c r="E21" s="632">
        <v>1737769.3599999999</v>
      </c>
      <c r="F21" s="632">
        <v>3591202.67</v>
      </c>
      <c r="G21" s="632">
        <v>0</v>
      </c>
      <c r="H21" s="632">
        <v>0</v>
      </c>
      <c r="I21" s="632">
        <v>1428248.6400000001</v>
      </c>
      <c r="J21" s="632">
        <v>177110.90000000002</v>
      </c>
      <c r="K21" s="632">
        <v>173776.94</v>
      </c>
      <c r="L21" s="632">
        <v>1077360.8</v>
      </c>
      <c r="M21" s="632">
        <v>0</v>
      </c>
      <c r="N21" s="632">
        <v>0</v>
      </c>
      <c r="O21" s="498"/>
    </row>
    <row r="22" spans="1:15">
      <c r="A22" s="498">
        <v>16</v>
      </c>
      <c r="B22" s="507" t="s">
        <v>709</v>
      </c>
      <c r="C22" s="632">
        <v>1432118.3900000001</v>
      </c>
      <c r="D22" s="632">
        <v>1431605.13</v>
      </c>
      <c r="E22" s="632">
        <v>0</v>
      </c>
      <c r="F22" s="632">
        <v>0</v>
      </c>
      <c r="G22" s="632">
        <v>0</v>
      </c>
      <c r="H22" s="632">
        <v>513.26</v>
      </c>
      <c r="I22" s="632">
        <v>29145.360000000001</v>
      </c>
      <c r="J22" s="632">
        <v>28632.1</v>
      </c>
      <c r="K22" s="632">
        <v>0</v>
      </c>
      <c r="L22" s="632">
        <v>0</v>
      </c>
      <c r="M22" s="632">
        <v>0</v>
      </c>
      <c r="N22" s="632">
        <v>513.26</v>
      </c>
      <c r="O22" s="498"/>
    </row>
    <row r="23" spans="1:15">
      <c r="A23" s="498">
        <v>17</v>
      </c>
      <c r="B23" s="507" t="s">
        <v>710</v>
      </c>
      <c r="C23" s="632">
        <v>11875161.5</v>
      </c>
      <c r="D23" s="632">
        <v>2538165.04</v>
      </c>
      <c r="E23" s="632">
        <v>9097674.2899999991</v>
      </c>
      <c r="F23" s="632">
        <v>211850.63999999998</v>
      </c>
      <c r="G23" s="632">
        <v>0</v>
      </c>
      <c r="H23" s="632">
        <v>27471.53</v>
      </c>
      <c r="I23" s="632">
        <v>1051557.4700000002</v>
      </c>
      <c r="J23" s="632">
        <v>50763.310000000005</v>
      </c>
      <c r="K23" s="632">
        <v>909767.43</v>
      </c>
      <c r="L23" s="632">
        <v>63555.199999999997</v>
      </c>
      <c r="M23" s="632">
        <v>0</v>
      </c>
      <c r="N23" s="632">
        <v>27471.53</v>
      </c>
      <c r="O23" s="498"/>
    </row>
    <row r="24" spans="1:15">
      <c r="A24" s="498">
        <v>18</v>
      </c>
      <c r="B24" s="507" t="s">
        <v>711</v>
      </c>
      <c r="C24" s="632">
        <v>4464416.87</v>
      </c>
      <c r="D24" s="632">
        <v>4434424.3100000005</v>
      </c>
      <c r="E24" s="632">
        <v>9793.7799999999988</v>
      </c>
      <c r="F24" s="632">
        <v>20198.78</v>
      </c>
      <c r="G24" s="632">
        <v>0</v>
      </c>
      <c r="H24" s="632">
        <v>0</v>
      </c>
      <c r="I24" s="632">
        <v>95727.489999999991</v>
      </c>
      <c r="J24" s="632">
        <v>88688.48</v>
      </c>
      <c r="K24" s="632">
        <v>979.38</v>
      </c>
      <c r="L24" s="632">
        <v>6059.63</v>
      </c>
      <c r="M24" s="632">
        <v>0</v>
      </c>
      <c r="N24" s="632">
        <v>0</v>
      </c>
      <c r="O24" s="498"/>
    </row>
    <row r="25" spans="1:15">
      <c r="A25" s="498">
        <v>19</v>
      </c>
      <c r="B25" s="507" t="s">
        <v>712</v>
      </c>
      <c r="C25" s="632">
        <v>954496.24</v>
      </c>
      <c r="D25" s="632">
        <v>954496.24</v>
      </c>
      <c r="E25" s="632">
        <v>0</v>
      </c>
      <c r="F25" s="632">
        <v>0</v>
      </c>
      <c r="G25" s="632">
        <v>0</v>
      </c>
      <c r="H25" s="632">
        <v>0</v>
      </c>
      <c r="I25" s="632">
        <v>19089.91</v>
      </c>
      <c r="J25" s="632">
        <v>19089.91</v>
      </c>
      <c r="K25" s="632">
        <v>0</v>
      </c>
      <c r="L25" s="632">
        <v>0</v>
      </c>
      <c r="M25" s="632">
        <v>0</v>
      </c>
      <c r="N25" s="632">
        <v>0</v>
      </c>
      <c r="O25" s="498"/>
    </row>
    <row r="26" spans="1:15">
      <c r="A26" s="498">
        <v>20</v>
      </c>
      <c r="B26" s="507" t="s">
        <v>713</v>
      </c>
      <c r="C26" s="632">
        <v>21262398.010000002</v>
      </c>
      <c r="D26" s="632">
        <v>11765547.719999999</v>
      </c>
      <c r="E26" s="632">
        <v>9065562.1500000004</v>
      </c>
      <c r="F26" s="632">
        <v>410660.01</v>
      </c>
      <c r="G26" s="632">
        <v>0</v>
      </c>
      <c r="H26" s="632">
        <v>20628.129999999997</v>
      </c>
      <c r="I26" s="632">
        <v>1285693.3000000003</v>
      </c>
      <c r="J26" s="632">
        <v>235310.93999999997</v>
      </c>
      <c r="K26" s="632">
        <v>906556.2200000002</v>
      </c>
      <c r="L26" s="632">
        <v>123198.01</v>
      </c>
      <c r="M26" s="632">
        <v>0</v>
      </c>
      <c r="N26" s="632">
        <v>20628.129999999997</v>
      </c>
      <c r="O26" s="498"/>
    </row>
    <row r="27" spans="1:15">
      <c r="A27" s="498">
        <v>21</v>
      </c>
      <c r="B27" s="507" t="s">
        <v>714</v>
      </c>
      <c r="C27" s="632">
        <v>2474767.34</v>
      </c>
      <c r="D27" s="632">
        <v>946411.29</v>
      </c>
      <c r="E27" s="632">
        <v>0</v>
      </c>
      <c r="F27" s="632">
        <v>1528356.05</v>
      </c>
      <c r="G27" s="632">
        <v>0</v>
      </c>
      <c r="H27" s="632">
        <v>0</v>
      </c>
      <c r="I27" s="632">
        <v>477435.05</v>
      </c>
      <c r="J27" s="632">
        <v>18928.23</v>
      </c>
      <c r="K27" s="632">
        <v>0</v>
      </c>
      <c r="L27" s="632">
        <v>458506.82</v>
      </c>
      <c r="M27" s="632">
        <v>0</v>
      </c>
      <c r="N27" s="632">
        <v>0</v>
      </c>
      <c r="O27" s="498"/>
    </row>
    <row r="28" spans="1:15">
      <c r="A28" s="498">
        <v>22</v>
      </c>
      <c r="B28" s="507" t="s">
        <v>715</v>
      </c>
      <c r="C28" s="632">
        <v>1378919.7999999998</v>
      </c>
      <c r="D28" s="632">
        <v>557918.04</v>
      </c>
      <c r="E28" s="632">
        <v>385060.65000000008</v>
      </c>
      <c r="F28" s="632">
        <v>380034.68999999994</v>
      </c>
      <c r="G28" s="632">
        <v>0</v>
      </c>
      <c r="H28" s="632">
        <v>55906.42</v>
      </c>
      <c r="I28" s="632">
        <v>219581.25</v>
      </c>
      <c r="J28" s="632">
        <v>11158.34</v>
      </c>
      <c r="K28" s="632">
        <v>38506.07</v>
      </c>
      <c r="L28" s="632">
        <v>114010.42</v>
      </c>
      <c r="M28" s="632">
        <v>0</v>
      </c>
      <c r="N28" s="632">
        <v>55906.42</v>
      </c>
      <c r="O28" s="498"/>
    </row>
    <row r="29" spans="1:15">
      <c r="A29" s="498">
        <v>23</v>
      </c>
      <c r="B29" s="507" t="s">
        <v>716</v>
      </c>
      <c r="C29" s="632">
        <v>73532153.409999967</v>
      </c>
      <c r="D29" s="632">
        <v>51749114.460000001</v>
      </c>
      <c r="E29" s="632">
        <v>10738184.140000001</v>
      </c>
      <c r="F29" s="632">
        <v>10554421.34</v>
      </c>
      <c r="G29" s="632">
        <v>139118.47999999998</v>
      </c>
      <c r="H29" s="632">
        <v>351314.99</v>
      </c>
      <c r="I29" s="632">
        <v>5696001.4499999983</v>
      </c>
      <c r="J29" s="632">
        <v>1034982.3200000003</v>
      </c>
      <c r="K29" s="632">
        <v>1073818.45</v>
      </c>
      <c r="L29" s="632">
        <v>3166326.44</v>
      </c>
      <c r="M29" s="632">
        <v>69559.25</v>
      </c>
      <c r="N29" s="632">
        <v>351314.99</v>
      </c>
      <c r="O29" s="498"/>
    </row>
    <row r="30" spans="1:15">
      <c r="A30" s="498">
        <v>24</v>
      </c>
      <c r="B30" s="507" t="s">
        <v>717</v>
      </c>
      <c r="C30" s="632">
        <v>25325943.270000003</v>
      </c>
      <c r="D30" s="632">
        <v>20433728.509999998</v>
      </c>
      <c r="E30" s="632">
        <v>3723346.79</v>
      </c>
      <c r="F30" s="632">
        <v>1154777.97</v>
      </c>
      <c r="G30" s="632">
        <v>0</v>
      </c>
      <c r="H30" s="632">
        <v>14090</v>
      </c>
      <c r="I30" s="632">
        <v>1141532.6600000001</v>
      </c>
      <c r="J30" s="632">
        <v>408674.56999999995</v>
      </c>
      <c r="K30" s="632">
        <v>372334.68</v>
      </c>
      <c r="L30" s="632">
        <v>346433.41000000003</v>
      </c>
      <c r="M30" s="632">
        <v>0</v>
      </c>
      <c r="N30" s="632">
        <v>14090</v>
      </c>
      <c r="O30" s="498"/>
    </row>
    <row r="31" spans="1:15">
      <c r="A31" s="498">
        <v>25</v>
      </c>
      <c r="B31" s="507" t="s">
        <v>718</v>
      </c>
      <c r="C31" s="632">
        <v>30929348.059999995</v>
      </c>
      <c r="D31" s="632">
        <v>25077238.799999997</v>
      </c>
      <c r="E31" s="632">
        <v>2622220.3000000007</v>
      </c>
      <c r="F31" s="632">
        <v>2952795.75</v>
      </c>
      <c r="G31" s="632">
        <v>59917.760000000002</v>
      </c>
      <c r="H31" s="632">
        <v>217175.45</v>
      </c>
      <c r="I31" s="632">
        <v>1896739.9599999995</v>
      </c>
      <c r="J31" s="632">
        <v>501544.81999999983</v>
      </c>
      <c r="K31" s="632">
        <v>262222.05</v>
      </c>
      <c r="L31" s="632">
        <v>885838.75</v>
      </c>
      <c r="M31" s="632">
        <v>29958.890000000003</v>
      </c>
      <c r="N31" s="632">
        <v>217175.45</v>
      </c>
      <c r="O31" s="498"/>
    </row>
    <row r="32" spans="1:15">
      <c r="A32" s="498">
        <v>26</v>
      </c>
      <c r="B32" s="507" t="s">
        <v>820</v>
      </c>
      <c r="C32" s="632">
        <v>0</v>
      </c>
      <c r="D32" s="632">
        <v>0</v>
      </c>
      <c r="E32" s="632">
        <v>0</v>
      </c>
      <c r="F32" s="632">
        <v>0</v>
      </c>
      <c r="G32" s="632">
        <v>0</v>
      </c>
      <c r="H32" s="632">
        <v>0</v>
      </c>
      <c r="I32" s="632">
        <v>0</v>
      </c>
      <c r="J32" s="632">
        <v>0</v>
      </c>
      <c r="K32" s="632">
        <v>0</v>
      </c>
      <c r="L32" s="632">
        <v>0</v>
      </c>
      <c r="M32" s="632">
        <v>0</v>
      </c>
      <c r="N32" s="632">
        <v>0</v>
      </c>
      <c r="O32" s="498"/>
    </row>
    <row r="33" spans="1:15">
      <c r="A33" s="498">
        <v>27</v>
      </c>
      <c r="B33" s="546" t="s">
        <v>68</v>
      </c>
      <c r="C33" s="633">
        <f>SUM(C7:C32)</f>
        <v>673607639.98999989</v>
      </c>
      <c r="D33" s="633">
        <f t="shared" ref="D33:N33" si="0">SUM(D7:D32)</f>
        <v>501510686.00999999</v>
      </c>
      <c r="E33" s="633">
        <f t="shared" si="0"/>
        <v>109194924.22000001</v>
      </c>
      <c r="F33" s="633">
        <f t="shared" si="0"/>
        <v>60055500.560000002</v>
      </c>
      <c r="G33" s="633">
        <f t="shared" si="0"/>
        <v>1449987.5499999998</v>
      </c>
      <c r="H33" s="633">
        <f t="shared" si="0"/>
        <v>1396541.65</v>
      </c>
      <c r="I33" s="633">
        <f t="shared" si="0"/>
        <v>41087895.059999995</v>
      </c>
      <c r="J33" s="633">
        <f t="shared" si="0"/>
        <v>10030214.350000001</v>
      </c>
      <c r="K33" s="633">
        <f t="shared" si="0"/>
        <v>10919494.890000001</v>
      </c>
      <c r="L33" s="633">
        <f t="shared" si="0"/>
        <v>18016650.34</v>
      </c>
      <c r="M33" s="633">
        <f t="shared" si="0"/>
        <v>724993.83</v>
      </c>
      <c r="N33" s="633">
        <f t="shared" si="0"/>
        <v>1396541.65</v>
      </c>
      <c r="O33" s="498"/>
    </row>
    <row r="34" spans="1:15">
      <c r="A34" s="508"/>
      <c r="B34" s="508"/>
      <c r="C34" s="508"/>
      <c r="D34" s="508"/>
      <c r="E34" s="508"/>
      <c r="H34" s="508"/>
      <c r="I34" s="508"/>
      <c r="O34" s="508"/>
    </row>
    <row r="35" spans="1:15">
      <c r="A35" s="508"/>
      <c r="B35" s="510"/>
      <c r="C35" s="510"/>
      <c r="D35" s="508"/>
      <c r="E35" s="508"/>
      <c r="H35" s="508"/>
      <c r="I35" s="508"/>
      <c r="O35" s="508"/>
    </row>
    <row r="36" spans="1:15">
      <c r="A36" s="508"/>
      <c r="B36" s="508"/>
      <c r="C36" s="508"/>
      <c r="D36" s="508"/>
      <c r="E36" s="508"/>
      <c r="H36" s="508"/>
      <c r="I36" s="508"/>
      <c r="O36" s="508"/>
    </row>
    <row r="37" spans="1:15">
      <c r="A37" s="508"/>
      <c r="B37" s="508"/>
      <c r="C37" s="508"/>
      <c r="D37" s="508"/>
      <c r="E37" s="508"/>
      <c r="H37" s="508"/>
      <c r="I37" s="508"/>
      <c r="O37" s="508"/>
    </row>
    <row r="38" spans="1:15">
      <c r="A38" s="508"/>
      <c r="B38" s="508"/>
      <c r="C38" s="508"/>
      <c r="D38" s="508"/>
      <c r="E38" s="508"/>
      <c r="H38" s="508"/>
      <c r="I38" s="508"/>
      <c r="O38" s="508"/>
    </row>
    <row r="39" spans="1:15">
      <c r="A39" s="508"/>
      <c r="B39" s="508"/>
      <c r="C39" s="508"/>
      <c r="D39" s="508"/>
      <c r="E39" s="508"/>
      <c r="H39" s="508"/>
      <c r="I39" s="508"/>
      <c r="O39" s="508"/>
    </row>
    <row r="40" spans="1:15">
      <c r="A40" s="508"/>
      <c r="B40" s="508"/>
      <c r="C40" s="508"/>
      <c r="D40" s="508"/>
      <c r="E40" s="508"/>
      <c r="H40" s="508"/>
      <c r="I40" s="508"/>
      <c r="O40" s="508"/>
    </row>
    <row r="41" spans="1:15">
      <c r="A41" s="511"/>
      <c r="B41" s="511"/>
      <c r="C41" s="511"/>
      <c r="D41" s="508"/>
      <c r="E41" s="508"/>
      <c r="H41" s="508"/>
      <c r="I41" s="508"/>
      <c r="O41" s="508"/>
    </row>
    <row r="42" spans="1:15">
      <c r="A42" s="511"/>
      <c r="B42" s="511"/>
      <c r="C42" s="511"/>
      <c r="D42" s="508"/>
      <c r="E42" s="508"/>
      <c r="H42" s="508"/>
      <c r="I42" s="508"/>
      <c r="O42" s="508"/>
    </row>
    <row r="43" spans="1:15">
      <c r="A43" s="508"/>
      <c r="B43" s="512"/>
      <c r="C43" s="512"/>
      <c r="D43" s="508"/>
      <c r="E43" s="508"/>
      <c r="H43" s="508"/>
      <c r="I43" s="508"/>
      <c r="O43" s="508"/>
    </row>
    <row r="44" spans="1:15">
      <c r="A44" s="508"/>
      <c r="B44" s="512"/>
      <c r="C44" s="512"/>
      <c r="D44" s="508"/>
      <c r="E44" s="508"/>
      <c r="H44" s="508"/>
      <c r="I44" s="508"/>
      <c r="O44" s="508"/>
    </row>
    <row r="45" spans="1:15">
      <c r="A45" s="508"/>
      <c r="B45" s="512"/>
      <c r="C45" s="512"/>
      <c r="D45" s="508"/>
      <c r="E45" s="508"/>
      <c r="H45" s="508"/>
      <c r="I45" s="508"/>
      <c r="O45" s="508"/>
    </row>
    <row r="46" spans="1:15">
      <c r="A46" s="508"/>
      <c r="B46" s="508"/>
      <c r="C46" s="508"/>
      <c r="D46" s="508"/>
      <c r="E46" s="508"/>
      <c r="H46" s="508"/>
      <c r="I46" s="508"/>
      <c r="O46" s="508"/>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85" zoomScaleNormal="85" workbookViewId="0">
      <selection activeCell="C6" sqref="C6:K11"/>
    </sheetView>
  </sheetViews>
  <sheetFormatPr defaultColWidth="8.7265625" defaultRowHeight="12"/>
  <cols>
    <col min="1" max="1" width="11.7265625" style="548" bestFit="1" customWidth="1"/>
    <col min="2" max="2" width="80.26953125" style="548" customWidth="1"/>
    <col min="3" max="11" width="28.26953125" style="548" customWidth="1"/>
    <col min="12" max="16384" width="8.7265625" style="548"/>
  </cols>
  <sheetData>
    <row r="1" spans="1:11" s="483" customFormat="1" ht="13">
      <c r="A1" s="482" t="s">
        <v>188</v>
      </c>
      <c r="B1" s="410" t="str">
        <f>Info!C2</f>
        <v>სს "ხალიკ ბანკი საქართველო"</v>
      </c>
    </row>
    <row r="2" spans="1:11" s="483" customFormat="1">
      <c r="A2" s="484" t="s">
        <v>189</v>
      </c>
      <c r="B2" s="486">
        <f>'1. key ratios'!B2</f>
        <v>44742</v>
      </c>
    </row>
    <row r="3" spans="1:11" s="483" customFormat="1">
      <c r="A3" s="485" t="s">
        <v>821</v>
      </c>
    </row>
    <row r="4" spans="1:11">
      <c r="C4" s="549" t="s">
        <v>671</v>
      </c>
      <c r="D4" s="549" t="s">
        <v>672</v>
      </c>
      <c r="E4" s="549" t="s">
        <v>673</v>
      </c>
      <c r="F4" s="549" t="s">
        <v>674</v>
      </c>
      <c r="G4" s="549" t="s">
        <v>675</v>
      </c>
      <c r="H4" s="549" t="s">
        <v>676</v>
      </c>
      <c r="I4" s="549" t="s">
        <v>677</v>
      </c>
      <c r="J4" s="549" t="s">
        <v>678</v>
      </c>
      <c r="K4" s="549" t="s">
        <v>679</v>
      </c>
    </row>
    <row r="5" spans="1:11" ht="103.9" customHeight="1">
      <c r="A5" s="807" t="s">
        <v>822</v>
      </c>
      <c r="B5" s="808"/>
      <c r="C5" s="487" t="s">
        <v>823</v>
      </c>
      <c r="D5" s="487" t="s">
        <v>809</v>
      </c>
      <c r="E5" s="487" t="s">
        <v>810</v>
      </c>
      <c r="F5" s="487" t="s">
        <v>824</v>
      </c>
      <c r="G5" s="487" t="s">
        <v>825</v>
      </c>
      <c r="H5" s="487" t="s">
        <v>826</v>
      </c>
      <c r="I5" s="487" t="s">
        <v>827</v>
      </c>
      <c r="J5" s="487" t="s">
        <v>828</v>
      </c>
      <c r="K5" s="487" t="s">
        <v>829</v>
      </c>
    </row>
    <row r="6" spans="1:11">
      <c r="A6" s="498">
        <v>1</v>
      </c>
      <c r="B6" s="498" t="s">
        <v>830</v>
      </c>
      <c r="C6" s="629">
        <v>9752163.9100000001</v>
      </c>
      <c r="D6" s="629">
        <v>791383.8933</v>
      </c>
      <c r="E6" s="629">
        <v>0</v>
      </c>
      <c r="F6" s="629">
        <v>0</v>
      </c>
      <c r="G6" s="629">
        <v>616957615.99147105</v>
      </c>
      <c r="H6" s="629">
        <v>0</v>
      </c>
      <c r="I6" s="629">
        <v>15806306.66</v>
      </c>
      <c r="J6" s="629">
        <v>20588077.665229246</v>
      </c>
      <c r="K6" s="629">
        <v>9712091.8699999973</v>
      </c>
    </row>
    <row r="7" spans="1:11">
      <c r="A7" s="498">
        <v>2</v>
      </c>
      <c r="B7" s="499" t="s">
        <v>831</v>
      </c>
      <c r="C7" s="629">
        <v>0</v>
      </c>
      <c r="D7" s="629">
        <v>0</v>
      </c>
      <c r="E7" s="629">
        <v>0</v>
      </c>
      <c r="F7" s="629">
        <v>0</v>
      </c>
      <c r="G7" s="629">
        <v>0</v>
      </c>
      <c r="H7" s="629">
        <v>0</v>
      </c>
      <c r="I7" s="629">
        <v>0</v>
      </c>
      <c r="J7" s="629">
        <v>0</v>
      </c>
      <c r="K7" s="629">
        <v>0</v>
      </c>
    </row>
    <row r="8" spans="1:11">
      <c r="A8" s="498">
        <v>3</v>
      </c>
      <c r="B8" s="499" t="s">
        <v>781</v>
      </c>
      <c r="C8" s="629">
        <v>1396274.3</v>
      </c>
      <c r="D8" s="629">
        <v>0</v>
      </c>
      <c r="E8" s="629">
        <v>0</v>
      </c>
      <c r="F8" s="629">
        <v>0</v>
      </c>
      <c r="G8" s="629">
        <v>10308042.43</v>
      </c>
      <c r="H8" s="629">
        <v>0</v>
      </c>
      <c r="I8" s="629">
        <v>0</v>
      </c>
      <c r="J8" s="629">
        <v>0</v>
      </c>
      <c r="K8" s="629">
        <v>26895632.449999999</v>
      </c>
    </row>
    <row r="9" spans="1:11">
      <c r="A9" s="498">
        <v>4</v>
      </c>
      <c r="B9" s="530" t="s">
        <v>832</v>
      </c>
      <c r="C9" s="629">
        <v>0</v>
      </c>
      <c r="D9" s="629">
        <v>0</v>
      </c>
      <c r="E9" s="629">
        <v>0</v>
      </c>
      <c r="F9" s="629">
        <v>0</v>
      </c>
      <c r="G9" s="629">
        <v>58305040.910000004</v>
      </c>
      <c r="H9" s="629">
        <v>0</v>
      </c>
      <c r="I9" s="629">
        <v>19569.430000000051</v>
      </c>
      <c r="J9" s="629">
        <v>3217333.310000001</v>
      </c>
      <c r="K9" s="629">
        <v>1360086.11</v>
      </c>
    </row>
    <row r="10" spans="1:11">
      <c r="A10" s="498">
        <v>5</v>
      </c>
      <c r="B10" s="550" t="s">
        <v>833</v>
      </c>
      <c r="C10" s="629">
        <v>0</v>
      </c>
      <c r="D10" s="629">
        <v>0</v>
      </c>
      <c r="E10" s="629">
        <v>0</v>
      </c>
      <c r="F10" s="629">
        <v>0</v>
      </c>
      <c r="G10" s="629">
        <v>0</v>
      </c>
      <c r="H10" s="629">
        <v>0</v>
      </c>
      <c r="I10" s="629">
        <v>0</v>
      </c>
      <c r="J10" s="629">
        <v>0</v>
      </c>
      <c r="K10" s="629">
        <v>0</v>
      </c>
    </row>
    <row r="11" spans="1:11">
      <c r="A11" s="498">
        <v>6</v>
      </c>
      <c r="B11" s="550" t="s">
        <v>834</v>
      </c>
      <c r="C11" s="629">
        <v>0</v>
      </c>
      <c r="D11" s="629">
        <v>0</v>
      </c>
      <c r="E11" s="629">
        <v>0</v>
      </c>
      <c r="F11" s="629">
        <v>0</v>
      </c>
      <c r="G11" s="629">
        <v>0</v>
      </c>
      <c r="H11" s="629">
        <v>0</v>
      </c>
      <c r="I11" s="629">
        <v>0</v>
      </c>
      <c r="J11" s="629">
        <v>0</v>
      </c>
      <c r="K11" s="629">
        <v>0</v>
      </c>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topLeftCell="K1" zoomScale="85" zoomScaleNormal="85" workbookViewId="0">
      <selection activeCell="C7" sqref="C7:S20"/>
    </sheetView>
  </sheetViews>
  <sheetFormatPr defaultRowHeight="14.5"/>
  <cols>
    <col min="1" max="1" width="10" bestFit="1" customWidth="1"/>
    <col min="2" max="2" width="71.7265625" customWidth="1"/>
    <col min="3" max="3" width="15.81640625" bestFit="1" customWidth="1"/>
    <col min="4" max="4" width="14.81640625" customWidth="1"/>
    <col min="5" max="5" width="12.26953125" bestFit="1" customWidth="1"/>
    <col min="6" max="6" width="16.26953125" bestFit="1" customWidth="1"/>
    <col min="7" max="8" width="11.7265625" customWidth="1"/>
    <col min="9" max="9" width="14.453125" customWidth="1"/>
    <col min="10" max="10" width="13.26953125" bestFit="1" customWidth="1"/>
    <col min="11" max="11" width="12.26953125" bestFit="1" customWidth="1"/>
    <col min="12" max="12" width="16.26953125" bestFit="1" customWidth="1"/>
    <col min="13" max="14" width="12.81640625" customWidth="1"/>
    <col min="15" max="15" width="18" bestFit="1" customWidth="1"/>
    <col min="16" max="16" width="48" bestFit="1" customWidth="1"/>
    <col min="17" max="17" width="45.7265625" bestFit="1" customWidth="1"/>
    <col min="18" max="18" width="48" bestFit="1" customWidth="1"/>
    <col min="19" max="19" width="44.26953125" bestFit="1" customWidth="1"/>
  </cols>
  <sheetData>
    <row r="1" spans="1:19">
      <c r="A1" s="482" t="s">
        <v>188</v>
      </c>
      <c r="B1" s="410" t="str">
        <f>Info!C2</f>
        <v>სს "ხალიკ ბანკი საქართველო"</v>
      </c>
    </row>
    <row r="2" spans="1:19">
      <c r="A2" s="484" t="s">
        <v>189</v>
      </c>
      <c r="B2" s="486">
        <f>'1. key ratios'!B2</f>
        <v>44742</v>
      </c>
    </row>
    <row r="3" spans="1:19">
      <c r="A3" s="485" t="s">
        <v>962</v>
      </c>
      <c r="B3" s="483"/>
    </row>
    <row r="4" spans="1:19">
      <c r="A4" s="485"/>
      <c r="B4" s="483"/>
    </row>
    <row r="5" spans="1:19" ht="24" customHeight="1">
      <c r="A5" s="809" t="s">
        <v>992</v>
      </c>
      <c r="B5" s="809"/>
      <c r="C5" s="811" t="s">
        <v>784</v>
      </c>
      <c r="D5" s="811"/>
      <c r="E5" s="811"/>
      <c r="F5" s="811"/>
      <c r="G5" s="811"/>
      <c r="H5" s="811"/>
      <c r="I5" s="811" t="s">
        <v>1000</v>
      </c>
      <c r="J5" s="811"/>
      <c r="K5" s="811"/>
      <c r="L5" s="811"/>
      <c r="M5" s="811"/>
      <c r="N5" s="811"/>
      <c r="O5" s="810" t="s">
        <v>988</v>
      </c>
      <c r="P5" s="810" t="s">
        <v>995</v>
      </c>
      <c r="Q5" s="810" t="s">
        <v>994</v>
      </c>
      <c r="R5" s="810" t="s">
        <v>999</v>
      </c>
      <c r="S5" s="810" t="s">
        <v>989</v>
      </c>
    </row>
    <row r="6" spans="1:19" ht="36" customHeight="1">
      <c r="A6" s="809"/>
      <c r="B6" s="809"/>
      <c r="C6" s="620"/>
      <c r="D6" s="544" t="s">
        <v>815</v>
      </c>
      <c r="E6" s="544" t="s">
        <v>816</v>
      </c>
      <c r="F6" s="544" t="s">
        <v>817</v>
      </c>
      <c r="G6" s="544" t="s">
        <v>818</v>
      </c>
      <c r="H6" s="544" t="s">
        <v>819</v>
      </c>
      <c r="I6" s="620"/>
      <c r="J6" s="544" t="s">
        <v>815</v>
      </c>
      <c r="K6" s="544" t="s">
        <v>816</v>
      </c>
      <c r="L6" s="544" t="s">
        <v>817</v>
      </c>
      <c r="M6" s="544" t="s">
        <v>818</v>
      </c>
      <c r="N6" s="544" t="s">
        <v>819</v>
      </c>
      <c r="O6" s="810"/>
      <c r="P6" s="810"/>
      <c r="Q6" s="810"/>
      <c r="R6" s="810"/>
      <c r="S6" s="810"/>
    </row>
    <row r="7" spans="1:19">
      <c r="A7" s="610">
        <v>1</v>
      </c>
      <c r="B7" s="611" t="s">
        <v>963</v>
      </c>
      <c r="C7" s="635">
        <v>0</v>
      </c>
      <c r="D7" s="635">
        <v>0</v>
      </c>
      <c r="E7" s="635">
        <v>0</v>
      </c>
      <c r="F7" s="635">
        <v>0</v>
      </c>
      <c r="G7" s="635">
        <v>0</v>
      </c>
      <c r="H7" s="635">
        <v>0</v>
      </c>
      <c r="I7" s="635">
        <v>0</v>
      </c>
      <c r="J7" s="635">
        <v>0</v>
      </c>
      <c r="K7" s="635">
        <v>0</v>
      </c>
      <c r="L7" s="635">
        <v>0</v>
      </c>
      <c r="M7" s="635">
        <v>0</v>
      </c>
      <c r="N7" s="635">
        <v>0</v>
      </c>
      <c r="O7" s="635">
        <v>0</v>
      </c>
      <c r="P7" s="634">
        <v>0</v>
      </c>
      <c r="Q7" s="634">
        <v>0</v>
      </c>
      <c r="R7" s="634">
        <v>0</v>
      </c>
      <c r="S7" s="635">
        <v>0</v>
      </c>
    </row>
    <row r="8" spans="1:19">
      <c r="A8" s="610">
        <v>2</v>
      </c>
      <c r="B8" s="612" t="s">
        <v>964</v>
      </c>
      <c r="C8" s="635">
        <v>59639501.729999997</v>
      </c>
      <c r="D8" s="635">
        <v>49659540.449999936</v>
      </c>
      <c r="E8" s="635">
        <v>4082180.1799999988</v>
      </c>
      <c r="F8" s="635">
        <v>4728386.3299999991</v>
      </c>
      <c r="G8" s="635">
        <v>360537.33999999991</v>
      </c>
      <c r="H8" s="635">
        <v>808857.43</v>
      </c>
      <c r="I8" s="635">
        <v>3809053.3782001245</v>
      </c>
      <c r="J8" s="635">
        <v>993190.95999999915</v>
      </c>
      <c r="K8" s="635">
        <v>408220.33820013335</v>
      </c>
      <c r="L8" s="635">
        <v>1418515.9499999995</v>
      </c>
      <c r="M8" s="635">
        <v>180268.7</v>
      </c>
      <c r="N8" s="635">
        <v>808857.43</v>
      </c>
      <c r="O8" s="635">
        <v>2477</v>
      </c>
      <c r="P8" s="634">
        <v>0.13685578297421189</v>
      </c>
      <c r="Q8" s="634">
        <v>0.15266884707933845</v>
      </c>
      <c r="R8" s="634">
        <v>0.12257811179977811</v>
      </c>
      <c r="S8" s="635">
        <v>80.498816044984125</v>
      </c>
    </row>
    <row r="9" spans="1:19">
      <c r="A9" s="610">
        <v>3</v>
      </c>
      <c r="B9" s="612" t="s">
        <v>965</v>
      </c>
      <c r="C9" s="635">
        <v>0</v>
      </c>
      <c r="D9" s="635">
        <v>0</v>
      </c>
      <c r="E9" s="635">
        <v>0</v>
      </c>
      <c r="F9" s="635">
        <v>0</v>
      </c>
      <c r="G9" s="635">
        <v>0</v>
      </c>
      <c r="H9" s="635">
        <v>0</v>
      </c>
      <c r="I9" s="635">
        <v>0</v>
      </c>
      <c r="J9" s="635">
        <v>0</v>
      </c>
      <c r="K9" s="635">
        <v>0</v>
      </c>
      <c r="L9" s="635">
        <v>0</v>
      </c>
      <c r="M9" s="635">
        <v>0</v>
      </c>
      <c r="N9" s="635">
        <v>0</v>
      </c>
      <c r="O9" s="635">
        <v>0</v>
      </c>
      <c r="P9" s="634">
        <v>0</v>
      </c>
      <c r="Q9" s="634">
        <v>0</v>
      </c>
      <c r="R9" s="634">
        <v>0</v>
      </c>
      <c r="S9" s="635">
        <v>0</v>
      </c>
    </row>
    <row r="10" spans="1:19">
      <c r="A10" s="610">
        <v>4</v>
      </c>
      <c r="B10" s="612" t="s">
        <v>966</v>
      </c>
      <c r="C10" s="635">
        <v>0</v>
      </c>
      <c r="D10" s="635">
        <v>0</v>
      </c>
      <c r="E10" s="635">
        <v>0</v>
      </c>
      <c r="F10" s="635">
        <v>0</v>
      </c>
      <c r="G10" s="635">
        <v>0</v>
      </c>
      <c r="H10" s="635">
        <v>0</v>
      </c>
      <c r="I10" s="635">
        <v>0</v>
      </c>
      <c r="J10" s="635">
        <v>0</v>
      </c>
      <c r="K10" s="635">
        <v>0</v>
      </c>
      <c r="L10" s="635">
        <v>0</v>
      </c>
      <c r="M10" s="635">
        <v>0</v>
      </c>
      <c r="N10" s="635">
        <v>0</v>
      </c>
      <c r="O10" s="635">
        <v>0</v>
      </c>
      <c r="P10" s="634">
        <v>0</v>
      </c>
      <c r="Q10" s="634">
        <v>0</v>
      </c>
      <c r="R10" s="634">
        <v>0</v>
      </c>
      <c r="S10" s="635">
        <v>0</v>
      </c>
    </row>
    <row r="11" spans="1:19">
      <c r="A11" s="610">
        <v>5</v>
      </c>
      <c r="B11" s="612" t="s">
        <v>967</v>
      </c>
      <c r="C11" s="635">
        <v>452196.91000000044</v>
      </c>
      <c r="D11" s="635">
        <v>405427.74999999965</v>
      </c>
      <c r="E11" s="635">
        <v>24027.699999999997</v>
      </c>
      <c r="F11" s="635">
        <v>2607</v>
      </c>
      <c r="G11" s="635">
        <v>1581.3500000000001</v>
      </c>
      <c r="H11" s="635">
        <v>18553.109999999997</v>
      </c>
      <c r="I11" s="635">
        <v>30637.420199999982</v>
      </c>
      <c r="J11" s="635">
        <v>8108.7501999999977</v>
      </c>
      <c r="K11" s="635">
        <v>2402.7800000000002</v>
      </c>
      <c r="L11" s="635">
        <v>782.1</v>
      </c>
      <c r="M11" s="635">
        <v>790.68</v>
      </c>
      <c r="N11" s="635">
        <v>18553.109999999997</v>
      </c>
      <c r="O11" s="635">
        <v>606</v>
      </c>
      <c r="P11" s="634">
        <v>0.16862291042217406</v>
      </c>
      <c r="Q11" s="634">
        <v>0.16942947384445992</v>
      </c>
      <c r="R11" s="634">
        <v>0.16013422294283258</v>
      </c>
      <c r="S11" s="635">
        <v>6.8210583923321044</v>
      </c>
    </row>
    <row r="12" spans="1:19">
      <c r="A12" s="610">
        <v>6</v>
      </c>
      <c r="B12" s="612" t="s">
        <v>968</v>
      </c>
      <c r="C12" s="635">
        <v>471588.89000000019</v>
      </c>
      <c r="D12" s="635">
        <v>377133.3700000004</v>
      </c>
      <c r="E12" s="635">
        <v>18730.41</v>
      </c>
      <c r="F12" s="635">
        <v>16345.989999999998</v>
      </c>
      <c r="G12" s="635">
        <v>4633.87</v>
      </c>
      <c r="H12" s="635">
        <v>54745.25</v>
      </c>
      <c r="I12" s="635">
        <v>71381.781599999973</v>
      </c>
      <c r="J12" s="635">
        <v>7542.7115999999942</v>
      </c>
      <c r="K12" s="635">
        <v>1873.0800000000002</v>
      </c>
      <c r="L12" s="635">
        <v>4903.7900000000009</v>
      </c>
      <c r="M12" s="635">
        <v>2316.9499999999998</v>
      </c>
      <c r="N12" s="635">
        <v>54745.25</v>
      </c>
      <c r="O12" s="635">
        <v>339</v>
      </c>
      <c r="P12" s="634">
        <v>0.23735793571732014</v>
      </c>
      <c r="Q12" s="634">
        <v>0.29732934525217125</v>
      </c>
      <c r="R12" s="634">
        <v>0.21837167461684698</v>
      </c>
      <c r="S12" s="635">
        <v>85.187849060260803</v>
      </c>
    </row>
    <row r="13" spans="1:19">
      <c r="A13" s="610">
        <v>7</v>
      </c>
      <c r="B13" s="612" t="s">
        <v>969</v>
      </c>
      <c r="C13" s="635">
        <v>92078422.639999986</v>
      </c>
      <c r="D13" s="635">
        <v>71811526.800000027</v>
      </c>
      <c r="E13" s="635">
        <v>7632279.3499999987</v>
      </c>
      <c r="F13" s="635">
        <v>12233902.399999999</v>
      </c>
      <c r="G13" s="635">
        <v>0</v>
      </c>
      <c r="H13" s="635">
        <v>400714.09</v>
      </c>
      <c r="I13" s="635">
        <v>6270343.4900000002</v>
      </c>
      <c r="J13" s="635">
        <v>1436230.6699999997</v>
      </c>
      <c r="K13" s="635">
        <v>763227.95</v>
      </c>
      <c r="L13" s="635">
        <v>3670170.7799999993</v>
      </c>
      <c r="M13" s="635">
        <v>0</v>
      </c>
      <c r="N13" s="635">
        <v>400714.09</v>
      </c>
      <c r="O13" s="635">
        <v>888</v>
      </c>
      <c r="P13" s="634">
        <v>0.10349648269392946</v>
      </c>
      <c r="Q13" s="634">
        <v>0.1124228157731595</v>
      </c>
      <c r="R13" s="634">
        <v>8.4433270551007855E-2</v>
      </c>
      <c r="S13" s="635">
        <v>142.45239967789826</v>
      </c>
    </row>
    <row r="14" spans="1:19">
      <c r="A14" s="622">
        <v>7.1</v>
      </c>
      <c r="B14" s="613" t="s">
        <v>970</v>
      </c>
      <c r="C14" s="635">
        <v>72846972.519999996</v>
      </c>
      <c r="D14" s="635">
        <v>56683796.770000033</v>
      </c>
      <c r="E14" s="635">
        <v>6812319.9699999988</v>
      </c>
      <c r="F14" s="635">
        <v>9102001.6899999995</v>
      </c>
      <c r="G14" s="635">
        <v>0</v>
      </c>
      <c r="H14" s="635">
        <v>248854.09000000003</v>
      </c>
      <c r="I14" s="635">
        <v>4794362.71</v>
      </c>
      <c r="J14" s="635">
        <v>1133676.0499999996</v>
      </c>
      <c r="K14" s="635">
        <v>681232.00999999989</v>
      </c>
      <c r="L14" s="635">
        <v>2730600.5599999996</v>
      </c>
      <c r="M14" s="635">
        <v>0</v>
      </c>
      <c r="N14" s="635">
        <v>248854.09000000003</v>
      </c>
      <c r="O14" s="635">
        <v>588</v>
      </c>
      <c r="P14" s="634">
        <v>0.10349648269392946</v>
      </c>
      <c r="Q14" s="634">
        <v>0.11150545507538968</v>
      </c>
      <c r="R14" s="634">
        <v>8.4433270551007855E-2</v>
      </c>
      <c r="S14" s="635">
        <v>142.45239967789826</v>
      </c>
    </row>
    <row r="15" spans="1:19" ht="24">
      <c r="A15" s="622">
        <v>7.2</v>
      </c>
      <c r="B15" s="613" t="s">
        <v>971</v>
      </c>
      <c r="C15" s="635">
        <v>6675392.5000000009</v>
      </c>
      <c r="D15" s="635">
        <v>5460906.330000001</v>
      </c>
      <c r="E15" s="635">
        <v>267534.08999999997</v>
      </c>
      <c r="F15" s="635">
        <v>946952.08</v>
      </c>
      <c r="G15" s="635">
        <v>0</v>
      </c>
      <c r="H15" s="635">
        <v>0</v>
      </c>
      <c r="I15" s="635">
        <v>420057.15999999986</v>
      </c>
      <c r="J15" s="635">
        <v>109218.12000000002</v>
      </c>
      <c r="K15" s="635">
        <v>26753.410000000003</v>
      </c>
      <c r="L15" s="635">
        <v>284085.63</v>
      </c>
      <c r="M15" s="635">
        <v>0</v>
      </c>
      <c r="N15" s="635">
        <v>0</v>
      </c>
      <c r="O15" s="635">
        <v>68</v>
      </c>
      <c r="P15" s="634">
        <v>0.1122018810274842</v>
      </c>
      <c r="Q15" s="634">
        <v>0.10335878435881214</v>
      </c>
      <c r="R15" s="634">
        <v>9.7775817818053376E-2</v>
      </c>
      <c r="S15" s="635">
        <v>138.31423908946365</v>
      </c>
    </row>
    <row r="16" spans="1:19">
      <c r="A16" s="622">
        <v>7.3</v>
      </c>
      <c r="B16" s="613" t="s">
        <v>972</v>
      </c>
      <c r="C16" s="635">
        <v>12556057.619999997</v>
      </c>
      <c r="D16" s="635">
        <v>9666823.7000000011</v>
      </c>
      <c r="E16" s="635">
        <v>552425.29</v>
      </c>
      <c r="F16" s="635">
        <v>2184948.63</v>
      </c>
      <c r="G16" s="635">
        <v>0</v>
      </c>
      <c r="H16" s="635">
        <v>151860</v>
      </c>
      <c r="I16" s="635">
        <v>1055923.6200000003</v>
      </c>
      <c r="J16" s="635">
        <v>193336.49999999994</v>
      </c>
      <c r="K16" s="635">
        <v>55242.53</v>
      </c>
      <c r="L16" s="635">
        <v>655484.58999999985</v>
      </c>
      <c r="M16" s="635">
        <v>0</v>
      </c>
      <c r="N16" s="635">
        <v>151860</v>
      </c>
      <c r="O16" s="635">
        <v>232</v>
      </c>
      <c r="P16" s="634">
        <v>8.0048587165249194E-2</v>
      </c>
      <c r="Q16" s="634">
        <v>8.6819803492652434E-2</v>
      </c>
      <c r="R16" s="634">
        <v>8.7839164782361062E-2</v>
      </c>
      <c r="S16" s="635">
        <v>126.00975141026917</v>
      </c>
    </row>
    <row r="17" spans="1:19">
      <c r="A17" s="610">
        <v>8</v>
      </c>
      <c r="B17" s="612" t="s">
        <v>973</v>
      </c>
      <c r="C17" s="635">
        <v>0</v>
      </c>
      <c r="D17" s="635">
        <v>0</v>
      </c>
      <c r="E17" s="635">
        <v>0</v>
      </c>
      <c r="F17" s="635">
        <v>0</v>
      </c>
      <c r="G17" s="635">
        <v>0</v>
      </c>
      <c r="H17" s="635">
        <v>0</v>
      </c>
      <c r="I17" s="635">
        <v>0</v>
      </c>
      <c r="J17" s="635">
        <v>0</v>
      </c>
      <c r="K17" s="635">
        <v>0</v>
      </c>
      <c r="L17" s="635">
        <v>0</v>
      </c>
      <c r="M17" s="635">
        <v>0</v>
      </c>
      <c r="N17" s="635">
        <v>0</v>
      </c>
      <c r="O17" s="635">
        <v>0</v>
      </c>
      <c r="P17" s="634">
        <v>0</v>
      </c>
      <c r="Q17" s="634">
        <v>0</v>
      </c>
      <c r="R17" s="634">
        <v>0</v>
      </c>
      <c r="S17" s="635">
        <v>0</v>
      </c>
    </row>
    <row r="18" spans="1:19">
      <c r="A18" s="614">
        <v>9</v>
      </c>
      <c r="B18" s="615" t="s">
        <v>974</v>
      </c>
      <c r="C18" s="635">
        <v>0</v>
      </c>
      <c r="D18" s="635">
        <v>0</v>
      </c>
      <c r="E18" s="635">
        <v>0</v>
      </c>
      <c r="F18" s="635">
        <v>0</v>
      </c>
      <c r="G18" s="635">
        <v>0</v>
      </c>
      <c r="H18" s="635">
        <v>0</v>
      </c>
      <c r="I18" s="635">
        <v>0</v>
      </c>
      <c r="J18" s="635">
        <v>0</v>
      </c>
      <c r="K18" s="635">
        <v>0</v>
      </c>
      <c r="L18" s="635">
        <v>0</v>
      </c>
      <c r="M18" s="635">
        <v>0</v>
      </c>
      <c r="N18" s="635">
        <v>0</v>
      </c>
      <c r="O18" s="635">
        <v>0</v>
      </c>
      <c r="P18" s="634">
        <v>0</v>
      </c>
      <c r="Q18" s="634">
        <v>0</v>
      </c>
      <c r="R18" s="634">
        <v>0</v>
      </c>
      <c r="S18" s="635">
        <v>0</v>
      </c>
    </row>
    <row r="19" spans="1:19">
      <c r="A19" s="616">
        <v>10</v>
      </c>
      <c r="B19" s="617" t="s">
        <v>993</v>
      </c>
      <c r="C19" s="636">
        <v>152641710.16999999</v>
      </c>
      <c r="D19" s="636">
        <v>122253628.36999997</v>
      </c>
      <c r="E19" s="636">
        <v>11757217.639999997</v>
      </c>
      <c r="F19" s="636">
        <v>16981241.719999999</v>
      </c>
      <c r="G19" s="636">
        <v>366752.55999999988</v>
      </c>
      <c r="H19" s="636">
        <v>1282869.8800000001</v>
      </c>
      <c r="I19" s="636">
        <v>10181416.070000125</v>
      </c>
      <c r="J19" s="636">
        <v>2445073.0917999987</v>
      </c>
      <c r="K19" s="636">
        <v>1175724.1482001333</v>
      </c>
      <c r="L19" s="636">
        <v>5094372.6199999992</v>
      </c>
      <c r="M19" s="636">
        <v>183376.33000000002</v>
      </c>
      <c r="N19" s="636">
        <v>1282869.8800000001</v>
      </c>
      <c r="O19" s="636">
        <v>4310</v>
      </c>
      <c r="P19" s="678">
        <v>0.10905631518524328</v>
      </c>
      <c r="Q19" s="678">
        <v>0.1201824397716294</v>
      </c>
      <c r="R19" s="679">
        <v>0.10083878819811061</v>
      </c>
      <c r="S19" s="636">
        <v>116.13392526942249</v>
      </c>
    </row>
    <row r="20" spans="1:19" ht="24">
      <c r="A20" s="622">
        <v>10.1</v>
      </c>
      <c r="B20" s="613" t="s">
        <v>998</v>
      </c>
      <c r="C20" s="635">
        <v>0</v>
      </c>
      <c r="D20" s="635">
        <v>0</v>
      </c>
      <c r="E20" s="635">
        <v>0</v>
      </c>
      <c r="F20" s="635">
        <v>0</v>
      </c>
      <c r="G20" s="635">
        <v>0</v>
      </c>
      <c r="H20" s="635">
        <v>0</v>
      </c>
      <c r="I20" s="635">
        <v>0</v>
      </c>
      <c r="J20" s="635">
        <v>0</v>
      </c>
      <c r="K20" s="635">
        <v>0</v>
      </c>
      <c r="L20" s="635">
        <v>0</v>
      </c>
      <c r="M20" s="635">
        <v>0</v>
      </c>
      <c r="N20" s="635">
        <v>0</v>
      </c>
      <c r="O20" s="635">
        <v>0</v>
      </c>
      <c r="P20" s="635">
        <v>0</v>
      </c>
      <c r="Q20" s="635">
        <v>0</v>
      </c>
      <c r="R20" s="635">
        <v>0</v>
      </c>
      <c r="S20" s="635">
        <v>0</v>
      </c>
    </row>
  </sheetData>
  <mergeCells count="8">
    <mergeCell ref="A5:B6"/>
    <mergeCell ref="S5:S6"/>
    <mergeCell ref="R5:R6"/>
    <mergeCell ref="Q5:Q6"/>
    <mergeCell ref="P5:P6"/>
    <mergeCell ref="C5:H5"/>
    <mergeCell ref="I5:N5"/>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22" activePane="bottomRight" state="frozen"/>
      <selection pane="topRight" activeCell="B1" sqref="B1"/>
      <selection pane="bottomLeft" activeCell="A5" sqref="A5"/>
      <selection pane="bottomRight" activeCell="C7" sqref="C7:H41"/>
    </sheetView>
  </sheetViews>
  <sheetFormatPr defaultRowHeight="14.5"/>
  <cols>
    <col min="1" max="1" width="9.54296875" style="2" bestFit="1" customWidth="1"/>
    <col min="2" max="2" width="55.26953125" style="2" bestFit="1" customWidth="1"/>
    <col min="3" max="3" width="11.7265625" style="2" customWidth="1"/>
    <col min="4" max="4" width="13.26953125" style="2" customWidth="1"/>
    <col min="5" max="5" width="14.54296875" style="2" customWidth="1"/>
    <col min="6" max="6" width="11.7265625" style="2" customWidth="1"/>
    <col min="7" max="7" width="13.7265625" style="2" customWidth="1"/>
    <col min="8" max="8" width="14.54296875" style="2" customWidth="1"/>
  </cols>
  <sheetData>
    <row r="1" spans="1:8">
      <c r="A1" s="18" t="s">
        <v>188</v>
      </c>
      <c r="B1" s="324" t="str">
        <f>Info!C2</f>
        <v>სს "ხალიკ ბანკი საქართველო"</v>
      </c>
    </row>
    <row r="2" spans="1:8">
      <c r="A2" s="18" t="s">
        <v>189</v>
      </c>
      <c r="B2" s="442">
        <f>'1. key ratios'!B2</f>
        <v>44742</v>
      </c>
    </row>
    <row r="3" spans="1:8">
      <c r="A3" s="18"/>
    </row>
    <row r="4" spans="1:8" ht="15" thickBot="1">
      <c r="A4" s="32" t="s">
        <v>405</v>
      </c>
      <c r="B4" s="72" t="s">
        <v>243</v>
      </c>
      <c r="C4" s="32"/>
      <c r="D4" s="33"/>
      <c r="E4" s="33"/>
      <c r="F4" s="34"/>
      <c r="G4" s="34"/>
      <c r="H4" s="35" t="s">
        <v>93</v>
      </c>
    </row>
    <row r="5" spans="1:8">
      <c r="A5" s="36"/>
      <c r="B5" s="37"/>
      <c r="C5" s="704" t="s">
        <v>194</v>
      </c>
      <c r="D5" s="705"/>
      <c r="E5" s="706"/>
      <c r="F5" s="704" t="s">
        <v>195</v>
      </c>
      <c r="G5" s="705"/>
      <c r="H5" s="707"/>
    </row>
    <row r="6" spans="1:8">
      <c r="A6" s="38" t="s">
        <v>26</v>
      </c>
      <c r="B6" s="39" t="s">
        <v>153</v>
      </c>
      <c r="C6" s="40" t="s">
        <v>27</v>
      </c>
      <c r="D6" s="40" t="s">
        <v>94</v>
      </c>
      <c r="E6" s="40" t="s">
        <v>68</v>
      </c>
      <c r="F6" s="40" t="s">
        <v>27</v>
      </c>
      <c r="G6" s="40" t="s">
        <v>94</v>
      </c>
      <c r="H6" s="41" t="s">
        <v>68</v>
      </c>
    </row>
    <row r="7" spans="1:8">
      <c r="A7" s="38">
        <v>1</v>
      </c>
      <c r="B7" s="42" t="s">
        <v>154</v>
      </c>
      <c r="C7" s="239">
        <v>8286840</v>
      </c>
      <c r="D7" s="239">
        <v>5757759</v>
      </c>
      <c r="E7" s="240">
        <f>C7+D7</f>
        <v>14044599</v>
      </c>
      <c r="F7" s="239">
        <v>3446954</v>
      </c>
      <c r="G7" s="239">
        <v>8486991</v>
      </c>
      <c r="H7" s="241">
        <f>F7+G7</f>
        <v>11933945</v>
      </c>
    </row>
    <row r="8" spans="1:8">
      <c r="A8" s="38">
        <v>2</v>
      </c>
      <c r="B8" s="42" t="s">
        <v>155</v>
      </c>
      <c r="C8" s="239">
        <v>41617806</v>
      </c>
      <c r="D8" s="239">
        <v>134242406</v>
      </c>
      <c r="E8" s="240">
        <f t="shared" ref="E8:E20" si="0">C8+D8</f>
        <v>175860212</v>
      </c>
      <c r="F8" s="239">
        <v>9103975</v>
      </c>
      <c r="G8" s="239">
        <v>89128464</v>
      </c>
      <c r="H8" s="241">
        <f t="shared" ref="H8:H40" si="1">F8+G8</f>
        <v>98232439</v>
      </c>
    </row>
    <row r="9" spans="1:8">
      <c r="A9" s="38">
        <v>3</v>
      </c>
      <c r="B9" s="42" t="s">
        <v>156</v>
      </c>
      <c r="C9" s="239">
        <v>13654316</v>
      </c>
      <c r="D9" s="239">
        <v>39395048</v>
      </c>
      <c r="E9" s="240">
        <f t="shared" si="0"/>
        <v>53049364</v>
      </c>
      <c r="F9" s="239">
        <v>24368457</v>
      </c>
      <c r="G9" s="239">
        <v>20510467.999999996</v>
      </c>
      <c r="H9" s="241">
        <f t="shared" si="1"/>
        <v>44878925</v>
      </c>
    </row>
    <row r="10" spans="1:8">
      <c r="A10" s="38">
        <v>4</v>
      </c>
      <c r="B10" s="42" t="s">
        <v>185</v>
      </c>
      <c r="C10" s="239">
        <v>0</v>
      </c>
      <c r="D10" s="239">
        <v>0</v>
      </c>
      <c r="E10" s="240">
        <f t="shared" si="0"/>
        <v>0</v>
      </c>
      <c r="F10" s="239">
        <v>0</v>
      </c>
      <c r="G10" s="239">
        <v>0</v>
      </c>
      <c r="H10" s="241">
        <f t="shared" si="1"/>
        <v>0</v>
      </c>
    </row>
    <row r="11" spans="1:8">
      <c r="A11" s="38">
        <v>5</v>
      </c>
      <c r="B11" s="42" t="s">
        <v>157</v>
      </c>
      <c r="C11" s="239">
        <v>16606312</v>
      </c>
      <c r="D11" s="239">
        <v>0</v>
      </c>
      <c r="E11" s="240">
        <f t="shared" si="0"/>
        <v>16606312</v>
      </c>
      <c r="F11" s="239">
        <v>16593783</v>
      </c>
      <c r="G11" s="239">
        <v>0</v>
      </c>
      <c r="H11" s="241">
        <f t="shared" si="1"/>
        <v>16593783</v>
      </c>
    </row>
    <row r="12" spans="1:8">
      <c r="A12" s="38">
        <v>6.1</v>
      </c>
      <c r="B12" s="43" t="s">
        <v>158</v>
      </c>
      <c r="C12" s="239">
        <v>197575609.19999999</v>
      </c>
      <c r="D12" s="239">
        <v>476032031.31</v>
      </c>
      <c r="E12" s="240">
        <f t="shared" si="0"/>
        <v>673607640.50999999</v>
      </c>
      <c r="F12" s="239">
        <v>166065686.36000001</v>
      </c>
      <c r="G12" s="239">
        <v>399651983.63999999</v>
      </c>
      <c r="H12" s="241">
        <f t="shared" si="1"/>
        <v>565717670</v>
      </c>
    </row>
    <row r="13" spans="1:8">
      <c r="A13" s="38">
        <v>6.2</v>
      </c>
      <c r="B13" s="43" t="s">
        <v>159</v>
      </c>
      <c r="C13" s="239">
        <v>-10417257.430000002</v>
      </c>
      <c r="D13" s="239">
        <v>-30670637.57</v>
      </c>
      <c r="E13" s="240">
        <f t="shared" si="0"/>
        <v>-41087895</v>
      </c>
      <c r="F13" s="239">
        <v>-17790335</v>
      </c>
      <c r="G13" s="239">
        <v>-27274713</v>
      </c>
      <c r="H13" s="241">
        <f t="shared" si="1"/>
        <v>-45065048</v>
      </c>
    </row>
    <row r="14" spans="1:8">
      <c r="A14" s="38">
        <v>6</v>
      </c>
      <c r="B14" s="42" t="s">
        <v>160</v>
      </c>
      <c r="C14" s="623">
        <f>C12+C13</f>
        <v>187158351.76999998</v>
      </c>
      <c r="D14" s="623">
        <f t="shared" ref="D14:H14" si="2">D12+D13</f>
        <v>445361393.74000001</v>
      </c>
      <c r="E14" s="623">
        <f t="shared" si="2"/>
        <v>632519745.50999999</v>
      </c>
      <c r="F14" s="623">
        <f>F12+F13</f>
        <v>148275351.36000001</v>
      </c>
      <c r="G14" s="623">
        <f t="shared" ref="G14" si="3">G12+G13</f>
        <v>372377270.63999999</v>
      </c>
      <c r="H14" s="623">
        <f t="shared" si="2"/>
        <v>520652622</v>
      </c>
    </row>
    <row r="15" spans="1:8">
      <c r="A15" s="38">
        <v>7</v>
      </c>
      <c r="B15" s="42" t="s">
        <v>161</v>
      </c>
      <c r="C15" s="239">
        <v>2723120</v>
      </c>
      <c r="D15" s="239">
        <v>3572336</v>
      </c>
      <c r="E15" s="240">
        <f t="shared" si="0"/>
        <v>6295456</v>
      </c>
      <c r="F15" s="239">
        <v>2957958</v>
      </c>
      <c r="G15" s="239">
        <v>4384284</v>
      </c>
      <c r="H15" s="241">
        <f t="shared" si="1"/>
        <v>7342242</v>
      </c>
    </row>
    <row r="16" spans="1:8">
      <c r="A16" s="38">
        <v>8</v>
      </c>
      <c r="B16" s="42" t="s">
        <v>162</v>
      </c>
      <c r="C16" s="239">
        <v>8414007.4399999995</v>
      </c>
      <c r="D16" s="239">
        <v>0</v>
      </c>
      <c r="E16" s="240">
        <f t="shared" si="0"/>
        <v>8414007.4399999995</v>
      </c>
      <c r="F16" s="239">
        <v>10567632.439999999</v>
      </c>
      <c r="G16" s="239">
        <v>0</v>
      </c>
      <c r="H16" s="241">
        <f t="shared" si="1"/>
        <v>10567632.439999999</v>
      </c>
    </row>
    <row r="17" spans="1:8">
      <c r="A17" s="38">
        <v>9</v>
      </c>
      <c r="B17" s="42" t="s">
        <v>163</v>
      </c>
      <c r="C17" s="239">
        <v>54000</v>
      </c>
      <c r="D17" s="239">
        <v>0</v>
      </c>
      <c r="E17" s="240">
        <f t="shared" si="0"/>
        <v>54000</v>
      </c>
      <c r="F17" s="239">
        <v>54000</v>
      </c>
      <c r="G17" s="239">
        <v>0</v>
      </c>
      <c r="H17" s="241">
        <f t="shared" si="1"/>
        <v>54000</v>
      </c>
    </row>
    <row r="18" spans="1:8">
      <c r="A18" s="38">
        <v>10</v>
      </c>
      <c r="B18" s="42" t="s">
        <v>164</v>
      </c>
      <c r="C18" s="239">
        <v>21065574</v>
      </c>
      <c r="D18" s="239">
        <v>0</v>
      </c>
      <c r="E18" s="240">
        <f t="shared" si="0"/>
        <v>21065574</v>
      </c>
      <c r="F18" s="239">
        <v>20570741</v>
      </c>
      <c r="G18" s="239">
        <v>0</v>
      </c>
      <c r="H18" s="241">
        <f t="shared" si="1"/>
        <v>20570741</v>
      </c>
    </row>
    <row r="19" spans="1:8">
      <c r="A19" s="38">
        <v>11</v>
      </c>
      <c r="B19" s="42" t="s">
        <v>165</v>
      </c>
      <c r="C19" s="239">
        <v>5295034.629999876</v>
      </c>
      <c r="D19" s="239">
        <v>2349610.46</v>
      </c>
      <c r="E19" s="240">
        <f t="shared" si="0"/>
        <v>7644645.089999876</v>
      </c>
      <c r="F19" s="239">
        <v>4417514.7699999809</v>
      </c>
      <c r="G19" s="239">
        <v>1281761</v>
      </c>
      <c r="H19" s="241">
        <f t="shared" si="1"/>
        <v>5699275.7699999809</v>
      </c>
    </row>
    <row r="20" spans="1:8">
      <c r="A20" s="38">
        <v>12</v>
      </c>
      <c r="B20" s="44" t="s">
        <v>166</v>
      </c>
      <c r="C20" s="240">
        <f>SUM(C7:C11)+SUM(C14:C19)</f>
        <v>304875361.83999985</v>
      </c>
      <c r="D20" s="240">
        <f>SUM(D7:D11)+SUM(D14:D19)</f>
        <v>630678553.20000005</v>
      </c>
      <c r="E20" s="240">
        <f t="shared" si="0"/>
        <v>935553915.03999996</v>
      </c>
      <c r="F20" s="240">
        <f>SUM(F7:F11)+SUM(F14:F19)</f>
        <v>240356366.56999999</v>
      </c>
      <c r="G20" s="240">
        <f>SUM(G7:G11)+SUM(G14:G19)</f>
        <v>496169238.63999999</v>
      </c>
      <c r="H20" s="241">
        <f t="shared" si="1"/>
        <v>736525605.21000004</v>
      </c>
    </row>
    <row r="21" spans="1:8">
      <c r="A21" s="38"/>
      <c r="B21" s="39" t="s">
        <v>183</v>
      </c>
      <c r="C21" s="242"/>
      <c r="D21" s="242"/>
      <c r="E21" s="242"/>
      <c r="F21" s="242"/>
      <c r="G21" s="242"/>
      <c r="H21" s="243"/>
    </row>
    <row r="22" spans="1:8">
      <c r="A22" s="38">
        <v>13</v>
      </c>
      <c r="B22" s="42" t="s">
        <v>167</v>
      </c>
      <c r="C22" s="239">
        <v>0</v>
      </c>
      <c r="D22" s="239">
        <v>158808736</v>
      </c>
      <c r="E22" s="240">
        <f>C22+D22</f>
        <v>158808736</v>
      </c>
      <c r="F22" s="239">
        <v>3000000</v>
      </c>
      <c r="G22" s="239">
        <v>101766842</v>
      </c>
      <c r="H22" s="241">
        <f t="shared" si="1"/>
        <v>104766842</v>
      </c>
    </row>
    <row r="23" spans="1:8">
      <c r="A23" s="38">
        <v>14</v>
      </c>
      <c r="B23" s="42" t="s">
        <v>168</v>
      </c>
      <c r="C23" s="239">
        <v>99939577.270000011</v>
      </c>
      <c r="D23" s="239">
        <v>72146228.590000004</v>
      </c>
      <c r="E23" s="240">
        <f t="shared" ref="E23:E40" si="4">C23+D23</f>
        <v>172085805.86000001</v>
      </c>
      <c r="F23" s="239">
        <v>71454158.680000007</v>
      </c>
      <c r="G23" s="239">
        <v>61176724.10999997</v>
      </c>
      <c r="H23" s="241">
        <f t="shared" si="1"/>
        <v>132630882.78999998</v>
      </c>
    </row>
    <row r="24" spans="1:8">
      <c r="A24" s="38">
        <v>15</v>
      </c>
      <c r="B24" s="42" t="s">
        <v>169</v>
      </c>
      <c r="C24" s="239">
        <v>962500.37999999989</v>
      </c>
      <c r="D24" s="239">
        <v>7351286.2799999993</v>
      </c>
      <c r="E24" s="240">
        <f t="shared" si="4"/>
        <v>8313786.6599999992</v>
      </c>
      <c r="F24" s="239">
        <v>8674006.5199999996</v>
      </c>
      <c r="G24" s="239">
        <v>12501867.120000005</v>
      </c>
      <c r="H24" s="241">
        <f t="shared" si="1"/>
        <v>21175873.640000004</v>
      </c>
    </row>
    <row r="25" spans="1:8">
      <c r="A25" s="38">
        <v>16</v>
      </c>
      <c r="B25" s="42" t="s">
        <v>170</v>
      </c>
      <c r="C25" s="239">
        <v>51880575.080000006</v>
      </c>
      <c r="D25" s="239">
        <v>64626206.039999969</v>
      </c>
      <c r="E25" s="240">
        <f t="shared" si="4"/>
        <v>116506781.11999997</v>
      </c>
      <c r="F25" s="239">
        <v>32413880.490000002</v>
      </c>
      <c r="G25" s="239">
        <v>50250646.850000009</v>
      </c>
      <c r="H25" s="241">
        <f t="shared" si="1"/>
        <v>82664527.340000004</v>
      </c>
    </row>
    <row r="26" spans="1:8">
      <c r="A26" s="38">
        <v>17</v>
      </c>
      <c r="B26" s="42" t="s">
        <v>171</v>
      </c>
      <c r="C26" s="239">
        <v>0</v>
      </c>
      <c r="D26" s="239">
        <v>10262953</v>
      </c>
      <c r="E26" s="240">
        <f t="shared" si="4"/>
        <v>10262953</v>
      </c>
      <c r="F26" s="239">
        <v>0</v>
      </c>
      <c r="G26" s="239">
        <v>0</v>
      </c>
      <c r="H26" s="241">
        <f t="shared" si="1"/>
        <v>0</v>
      </c>
    </row>
    <row r="27" spans="1:8">
      <c r="A27" s="38">
        <v>18</v>
      </c>
      <c r="B27" s="42" t="s">
        <v>172</v>
      </c>
      <c r="C27" s="239">
        <v>0</v>
      </c>
      <c r="D27" s="239">
        <v>299904620</v>
      </c>
      <c r="E27" s="240">
        <f t="shared" si="4"/>
        <v>299904620</v>
      </c>
      <c r="F27" s="239">
        <v>0</v>
      </c>
      <c r="G27" s="239">
        <v>240980090</v>
      </c>
      <c r="H27" s="241">
        <f t="shared" si="1"/>
        <v>240980090</v>
      </c>
    </row>
    <row r="28" spans="1:8">
      <c r="A28" s="38">
        <v>19</v>
      </c>
      <c r="B28" s="42" t="s">
        <v>173</v>
      </c>
      <c r="C28" s="239">
        <v>4410664</v>
      </c>
      <c r="D28" s="239">
        <v>5563225</v>
      </c>
      <c r="E28" s="240">
        <f t="shared" si="4"/>
        <v>9973889</v>
      </c>
      <c r="F28" s="239">
        <v>1917946</v>
      </c>
      <c r="G28" s="239">
        <v>7922904</v>
      </c>
      <c r="H28" s="241">
        <f t="shared" si="1"/>
        <v>9840850</v>
      </c>
    </row>
    <row r="29" spans="1:8">
      <c r="A29" s="38">
        <v>20</v>
      </c>
      <c r="B29" s="42" t="s">
        <v>95</v>
      </c>
      <c r="C29" s="239">
        <v>6658166.4000000022</v>
      </c>
      <c r="D29" s="239">
        <v>2708007</v>
      </c>
      <c r="E29" s="240">
        <f t="shared" si="4"/>
        <v>9366173.4000000022</v>
      </c>
      <c r="F29" s="239">
        <v>6014786.4400000004</v>
      </c>
      <c r="G29" s="239">
        <v>2986368</v>
      </c>
      <c r="H29" s="241">
        <f t="shared" si="1"/>
        <v>9001154.4400000013</v>
      </c>
    </row>
    <row r="30" spans="1:8">
      <c r="A30" s="38">
        <v>21</v>
      </c>
      <c r="B30" s="42" t="s">
        <v>174</v>
      </c>
      <c r="C30" s="239">
        <v>0</v>
      </c>
      <c r="D30" s="239">
        <v>29289000</v>
      </c>
      <c r="E30" s="240">
        <f t="shared" si="4"/>
        <v>29289000</v>
      </c>
      <c r="F30" s="239">
        <v>0</v>
      </c>
      <c r="G30" s="239">
        <v>31603000</v>
      </c>
      <c r="H30" s="241">
        <f t="shared" si="1"/>
        <v>31603000</v>
      </c>
    </row>
    <row r="31" spans="1:8">
      <c r="A31" s="38">
        <v>22</v>
      </c>
      <c r="B31" s="44" t="s">
        <v>175</v>
      </c>
      <c r="C31" s="240">
        <f>SUM(C22:C30)</f>
        <v>163851483.13000003</v>
      </c>
      <c r="D31" s="240">
        <f>SUM(D22:D30)</f>
        <v>650660261.90999997</v>
      </c>
      <c r="E31" s="240">
        <f>C31+D31</f>
        <v>814511745.03999996</v>
      </c>
      <c r="F31" s="240">
        <f>SUM(F22:F30)</f>
        <v>123474778.13</v>
      </c>
      <c r="G31" s="240">
        <f>SUM(G22:G30)</f>
        <v>509188442.07999998</v>
      </c>
      <c r="H31" s="241">
        <f t="shared" si="1"/>
        <v>632663220.21000004</v>
      </c>
    </row>
    <row r="32" spans="1:8">
      <c r="A32" s="38"/>
      <c r="B32" s="39" t="s">
        <v>184</v>
      </c>
      <c r="C32" s="242"/>
      <c r="D32" s="242"/>
      <c r="E32" s="239"/>
      <c r="F32" s="242"/>
      <c r="G32" s="242"/>
      <c r="H32" s="243"/>
    </row>
    <row r="33" spans="1:8">
      <c r="A33" s="38">
        <v>23</v>
      </c>
      <c r="B33" s="42" t="s">
        <v>176</v>
      </c>
      <c r="C33" s="239">
        <v>76000000</v>
      </c>
      <c r="D33" s="239">
        <v>0</v>
      </c>
      <c r="E33" s="240">
        <f t="shared" si="4"/>
        <v>76000000</v>
      </c>
      <c r="F33" s="239">
        <v>76000000</v>
      </c>
      <c r="G33" s="239">
        <v>0</v>
      </c>
      <c r="H33" s="241">
        <f t="shared" si="1"/>
        <v>76000000</v>
      </c>
    </row>
    <row r="34" spans="1:8">
      <c r="A34" s="38">
        <v>24</v>
      </c>
      <c r="B34" s="42" t="s">
        <v>177</v>
      </c>
      <c r="C34" s="239">
        <v>0</v>
      </c>
      <c r="D34" s="239">
        <v>0</v>
      </c>
      <c r="E34" s="240">
        <f t="shared" si="4"/>
        <v>0</v>
      </c>
      <c r="F34" s="239">
        <v>0</v>
      </c>
      <c r="G34" s="239">
        <v>0</v>
      </c>
      <c r="H34" s="241">
        <f t="shared" si="1"/>
        <v>0</v>
      </c>
    </row>
    <row r="35" spans="1:8">
      <c r="A35" s="38">
        <v>25</v>
      </c>
      <c r="B35" s="43" t="s">
        <v>178</v>
      </c>
      <c r="C35" s="239">
        <v>0</v>
      </c>
      <c r="D35" s="239">
        <v>0</v>
      </c>
      <c r="E35" s="240">
        <f t="shared" si="4"/>
        <v>0</v>
      </c>
      <c r="F35" s="239">
        <v>0</v>
      </c>
      <c r="G35" s="239">
        <v>0</v>
      </c>
      <c r="H35" s="241">
        <f t="shared" si="1"/>
        <v>0</v>
      </c>
    </row>
    <row r="36" spans="1:8">
      <c r="A36" s="38">
        <v>26</v>
      </c>
      <c r="B36" s="42" t="s">
        <v>179</v>
      </c>
      <c r="C36" s="239">
        <v>0</v>
      </c>
      <c r="D36" s="239">
        <v>0</v>
      </c>
      <c r="E36" s="240">
        <f t="shared" si="4"/>
        <v>0</v>
      </c>
      <c r="F36" s="239">
        <v>0</v>
      </c>
      <c r="G36" s="239">
        <v>0</v>
      </c>
      <c r="H36" s="241">
        <f t="shared" si="1"/>
        <v>0</v>
      </c>
    </row>
    <row r="37" spans="1:8">
      <c r="A37" s="38">
        <v>27</v>
      </c>
      <c r="B37" s="42" t="s">
        <v>180</v>
      </c>
      <c r="C37" s="239">
        <v>0</v>
      </c>
      <c r="D37" s="239">
        <v>0</v>
      </c>
      <c r="E37" s="240">
        <f t="shared" si="4"/>
        <v>0</v>
      </c>
      <c r="F37" s="239">
        <v>0</v>
      </c>
      <c r="G37" s="239">
        <v>0</v>
      </c>
      <c r="H37" s="241">
        <f t="shared" si="1"/>
        <v>0</v>
      </c>
    </row>
    <row r="38" spans="1:8">
      <c r="A38" s="38">
        <v>28</v>
      </c>
      <c r="B38" s="42" t="s">
        <v>181</v>
      </c>
      <c r="C38" s="239">
        <v>43095196</v>
      </c>
      <c r="D38" s="239">
        <v>0</v>
      </c>
      <c r="E38" s="240">
        <f t="shared" si="4"/>
        <v>43095196</v>
      </c>
      <c r="F38" s="239">
        <v>25892130.999999996</v>
      </c>
      <c r="G38" s="239">
        <v>0</v>
      </c>
      <c r="H38" s="241">
        <f t="shared" si="1"/>
        <v>25892130.999999996</v>
      </c>
    </row>
    <row r="39" spans="1:8">
      <c r="A39" s="38">
        <v>29</v>
      </c>
      <c r="B39" s="42" t="s">
        <v>196</v>
      </c>
      <c r="C39" s="239">
        <v>1946974</v>
      </c>
      <c r="D39" s="239">
        <v>0</v>
      </c>
      <c r="E39" s="240">
        <f t="shared" si="4"/>
        <v>1946974</v>
      </c>
      <c r="F39" s="239">
        <v>1970254</v>
      </c>
      <c r="G39" s="239">
        <v>0</v>
      </c>
      <c r="H39" s="241">
        <f t="shared" si="1"/>
        <v>1970254</v>
      </c>
    </row>
    <row r="40" spans="1:8">
      <c r="A40" s="38">
        <v>30</v>
      </c>
      <c r="B40" s="44" t="s">
        <v>182</v>
      </c>
      <c r="C40" s="239">
        <v>121042170</v>
      </c>
      <c r="D40" s="239">
        <v>0</v>
      </c>
      <c r="E40" s="240">
        <f t="shared" si="4"/>
        <v>121042170</v>
      </c>
      <c r="F40" s="239">
        <v>103862385</v>
      </c>
      <c r="G40" s="239">
        <v>0</v>
      </c>
      <c r="H40" s="241">
        <f t="shared" si="1"/>
        <v>103862385</v>
      </c>
    </row>
    <row r="41" spans="1:8" ht="15" thickBot="1">
      <c r="A41" s="45">
        <v>31</v>
      </c>
      <c r="B41" s="46" t="s">
        <v>197</v>
      </c>
      <c r="C41" s="244">
        <f>C31+C40</f>
        <v>284893653.13</v>
      </c>
      <c r="D41" s="244">
        <f>D31+D40</f>
        <v>650660261.90999997</v>
      </c>
      <c r="E41" s="244">
        <f>C41+D41</f>
        <v>935553915.03999996</v>
      </c>
      <c r="F41" s="244">
        <f>F31+F40</f>
        <v>227337163.13</v>
      </c>
      <c r="G41" s="244">
        <f>G31+G40</f>
        <v>509188442.07999998</v>
      </c>
      <c r="H41" s="245">
        <f>F41+G41</f>
        <v>736525605.21000004</v>
      </c>
    </row>
    <row r="43" spans="1:8">
      <c r="B43" s="47"/>
    </row>
  </sheetData>
  <mergeCells count="2">
    <mergeCell ref="C5:E5"/>
    <mergeCell ref="F5:H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36"/>
  <sheetViews>
    <sheetView topLeftCell="A141" zoomScale="70" zoomScaleNormal="70" workbookViewId="0">
      <selection activeCell="B169" sqref="B169:C169"/>
    </sheetView>
  </sheetViews>
  <sheetFormatPr defaultColWidth="43.54296875" defaultRowHeight="12"/>
  <cols>
    <col min="1" max="1" width="8" style="229" customWidth="1"/>
    <col min="2" max="2" width="66.26953125" style="230" customWidth="1"/>
    <col min="3" max="3" width="131.453125" style="231" customWidth="1"/>
    <col min="4" max="5" width="10.26953125" style="222" customWidth="1"/>
    <col min="6" max="16384" width="43.54296875" style="222"/>
  </cols>
  <sheetData>
    <row r="1" spans="1:3" ht="13" thickTop="1" thickBot="1">
      <c r="A1" s="818" t="s">
        <v>325</v>
      </c>
      <c r="B1" s="819"/>
      <c r="C1" s="820"/>
    </row>
    <row r="2" spans="1:3" ht="26.25" customHeight="1">
      <c r="A2" s="551"/>
      <c r="B2" s="821" t="s">
        <v>326</v>
      </c>
      <c r="C2" s="821"/>
    </row>
    <row r="3" spans="1:3" s="227" customFormat="1" ht="11.25" customHeight="1">
      <c r="A3" s="226"/>
      <c r="B3" s="821" t="s">
        <v>418</v>
      </c>
      <c r="C3" s="821"/>
    </row>
    <row r="4" spans="1:3" ht="12" customHeight="1" thickBot="1">
      <c r="A4" s="822" t="s">
        <v>422</v>
      </c>
      <c r="B4" s="823"/>
      <c r="C4" s="824"/>
    </row>
    <row r="5" spans="1:3" ht="12.5" thickTop="1">
      <c r="A5" s="223"/>
      <c r="B5" s="825" t="s">
        <v>327</v>
      </c>
      <c r="C5" s="826"/>
    </row>
    <row r="6" spans="1:3">
      <c r="A6" s="551"/>
      <c r="B6" s="812" t="s">
        <v>419</v>
      </c>
      <c r="C6" s="813"/>
    </row>
    <row r="7" spans="1:3">
      <c r="A7" s="551"/>
      <c r="B7" s="812" t="s">
        <v>328</v>
      </c>
      <c r="C7" s="813"/>
    </row>
    <row r="8" spans="1:3">
      <c r="A8" s="551"/>
      <c r="B8" s="812" t="s">
        <v>420</v>
      </c>
      <c r="C8" s="813"/>
    </row>
    <row r="9" spans="1:3">
      <c r="A9" s="551"/>
      <c r="B9" s="814" t="s">
        <v>421</v>
      </c>
      <c r="C9" s="815"/>
    </row>
    <row r="10" spans="1:3">
      <c r="A10" s="551"/>
      <c r="B10" s="816" t="s">
        <v>329</v>
      </c>
      <c r="C10" s="817" t="s">
        <v>329</v>
      </c>
    </row>
    <row r="11" spans="1:3">
      <c r="A11" s="551"/>
      <c r="B11" s="816" t="s">
        <v>330</v>
      </c>
      <c r="C11" s="817" t="s">
        <v>330</v>
      </c>
    </row>
    <row r="12" spans="1:3">
      <c r="A12" s="551"/>
      <c r="B12" s="816" t="s">
        <v>331</v>
      </c>
      <c r="C12" s="817" t="s">
        <v>331</v>
      </c>
    </row>
    <row r="13" spans="1:3">
      <c r="A13" s="551"/>
      <c r="B13" s="816" t="s">
        <v>332</v>
      </c>
      <c r="C13" s="817" t="s">
        <v>332</v>
      </c>
    </row>
    <row r="14" spans="1:3">
      <c r="A14" s="551"/>
      <c r="B14" s="816" t="s">
        <v>333</v>
      </c>
      <c r="C14" s="817" t="s">
        <v>333</v>
      </c>
    </row>
    <row r="15" spans="1:3" ht="21.75" customHeight="1">
      <c r="A15" s="551"/>
      <c r="B15" s="816" t="s">
        <v>334</v>
      </c>
      <c r="C15" s="817" t="s">
        <v>334</v>
      </c>
    </row>
    <row r="16" spans="1:3">
      <c r="A16" s="551"/>
      <c r="B16" s="816" t="s">
        <v>335</v>
      </c>
      <c r="C16" s="817" t="s">
        <v>336</v>
      </c>
    </row>
    <row r="17" spans="1:3">
      <c r="A17" s="551"/>
      <c r="B17" s="816" t="s">
        <v>337</v>
      </c>
      <c r="C17" s="817" t="s">
        <v>338</v>
      </c>
    </row>
    <row r="18" spans="1:3">
      <c r="A18" s="551"/>
      <c r="B18" s="816" t="s">
        <v>339</v>
      </c>
      <c r="C18" s="817" t="s">
        <v>340</v>
      </c>
    </row>
    <row r="19" spans="1:3">
      <c r="A19" s="551"/>
      <c r="B19" s="816" t="s">
        <v>341</v>
      </c>
      <c r="C19" s="817" t="s">
        <v>341</v>
      </c>
    </row>
    <row r="20" spans="1:3">
      <c r="A20" s="551"/>
      <c r="B20" s="816" t="s">
        <v>342</v>
      </c>
      <c r="C20" s="817" t="s">
        <v>342</v>
      </c>
    </row>
    <row r="21" spans="1:3">
      <c r="A21" s="551"/>
      <c r="B21" s="816" t="s">
        <v>343</v>
      </c>
      <c r="C21" s="817" t="s">
        <v>343</v>
      </c>
    </row>
    <row r="22" spans="1:3" ht="23.25" customHeight="1">
      <c r="A22" s="551"/>
      <c r="B22" s="816" t="s">
        <v>344</v>
      </c>
      <c r="C22" s="817" t="s">
        <v>345</v>
      </c>
    </row>
    <row r="23" spans="1:3">
      <c r="A23" s="551"/>
      <c r="B23" s="816" t="s">
        <v>346</v>
      </c>
      <c r="C23" s="817" t="s">
        <v>346</v>
      </c>
    </row>
    <row r="24" spans="1:3">
      <c r="A24" s="551"/>
      <c r="B24" s="816" t="s">
        <v>347</v>
      </c>
      <c r="C24" s="817" t="s">
        <v>348</v>
      </c>
    </row>
    <row r="25" spans="1:3" ht="12.5" thickBot="1">
      <c r="A25" s="224"/>
      <c r="B25" s="829" t="s">
        <v>349</v>
      </c>
      <c r="C25" s="830"/>
    </row>
    <row r="26" spans="1:3" ht="13" thickTop="1" thickBot="1">
      <c r="A26" s="822" t="s">
        <v>432</v>
      </c>
      <c r="B26" s="823"/>
      <c r="C26" s="824"/>
    </row>
    <row r="27" spans="1:3" ht="13" thickTop="1" thickBot="1">
      <c r="A27" s="225"/>
      <c r="B27" s="831" t="s">
        <v>350</v>
      </c>
      <c r="C27" s="832"/>
    </row>
    <row r="28" spans="1:3" ht="13" thickTop="1" thickBot="1">
      <c r="A28" s="822" t="s">
        <v>423</v>
      </c>
      <c r="B28" s="823"/>
      <c r="C28" s="824"/>
    </row>
    <row r="29" spans="1:3" ht="12.5" thickTop="1">
      <c r="A29" s="223"/>
      <c r="B29" s="833" t="s">
        <v>351</v>
      </c>
      <c r="C29" s="834" t="s">
        <v>352</v>
      </c>
    </row>
    <row r="30" spans="1:3">
      <c r="A30" s="551"/>
      <c r="B30" s="827" t="s">
        <v>353</v>
      </c>
      <c r="C30" s="828" t="s">
        <v>354</v>
      </c>
    </row>
    <row r="31" spans="1:3">
      <c r="A31" s="551"/>
      <c r="B31" s="827" t="s">
        <v>355</v>
      </c>
      <c r="C31" s="828" t="s">
        <v>356</v>
      </c>
    </row>
    <row r="32" spans="1:3">
      <c r="A32" s="551"/>
      <c r="B32" s="827" t="s">
        <v>357</v>
      </c>
      <c r="C32" s="828" t="s">
        <v>358</v>
      </c>
    </row>
    <row r="33" spans="1:3">
      <c r="A33" s="551"/>
      <c r="B33" s="827" t="s">
        <v>359</v>
      </c>
      <c r="C33" s="828" t="s">
        <v>360</v>
      </c>
    </row>
    <row r="34" spans="1:3">
      <c r="A34" s="551"/>
      <c r="B34" s="827" t="s">
        <v>361</v>
      </c>
      <c r="C34" s="828" t="s">
        <v>362</v>
      </c>
    </row>
    <row r="35" spans="1:3" ht="23.25" customHeight="1">
      <c r="A35" s="551"/>
      <c r="B35" s="827" t="s">
        <v>363</v>
      </c>
      <c r="C35" s="828" t="s">
        <v>364</v>
      </c>
    </row>
    <row r="36" spans="1:3" ht="24" customHeight="1">
      <c r="A36" s="551"/>
      <c r="B36" s="827" t="s">
        <v>365</v>
      </c>
      <c r="C36" s="828" t="s">
        <v>366</v>
      </c>
    </row>
    <row r="37" spans="1:3" ht="24.75" customHeight="1">
      <c r="A37" s="551"/>
      <c r="B37" s="827" t="s">
        <v>367</v>
      </c>
      <c r="C37" s="828" t="s">
        <v>368</v>
      </c>
    </row>
    <row r="38" spans="1:3" ht="23.25" customHeight="1">
      <c r="A38" s="551"/>
      <c r="B38" s="827" t="s">
        <v>424</v>
      </c>
      <c r="C38" s="828" t="s">
        <v>369</v>
      </c>
    </row>
    <row r="39" spans="1:3" ht="39.75" customHeight="1">
      <c r="A39" s="551"/>
      <c r="B39" s="816" t="s">
        <v>438</v>
      </c>
      <c r="C39" s="817" t="s">
        <v>370</v>
      </c>
    </row>
    <row r="40" spans="1:3" ht="12" customHeight="1">
      <c r="A40" s="551"/>
      <c r="B40" s="827" t="s">
        <v>371</v>
      </c>
      <c r="C40" s="828" t="s">
        <v>372</v>
      </c>
    </row>
    <row r="41" spans="1:3" ht="27" customHeight="1" thickBot="1">
      <c r="A41" s="224"/>
      <c r="B41" s="837" t="s">
        <v>373</v>
      </c>
      <c r="C41" s="838" t="s">
        <v>374</v>
      </c>
    </row>
    <row r="42" spans="1:3" ht="13" thickTop="1" thickBot="1">
      <c r="A42" s="822" t="s">
        <v>425</v>
      </c>
      <c r="B42" s="823"/>
      <c r="C42" s="824"/>
    </row>
    <row r="43" spans="1:3" ht="12.5" thickTop="1">
      <c r="A43" s="223"/>
      <c r="B43" s="825" t="s">
        <v>461</v>
      </c>
      <c r="C43" s="826" t="s">
        <v>375</v>
      </c>
    </row>
    <row r="44" spans="1:3">
      <c r="A44" s="551"/>
      <c r="B44" s="812" t="s">
        <v>460</v>
      </c>
      <c r="C44" s="813"/>
    </row>
    <row r="45" spans="1:3" ht="23.25" customHeight="1" thickBot="1">
      <c r="A45" s="224"/>
      <c r="B45" s="835" t="s">
        <v>376</v>
      </c>
      <c r="C45" s="836" t="s">
        <v>377</v>
      </c>
    </row>
    <row r="46" spans="1:3" ht="11.25" customHeight="1" thickTop="1" thickBot="1">
      <c r="A46" s="822" t="s">
        <v>426</v>
      </c>
      <c r="B46" s="823"/>
      <c r="C46" s="824"/>
    </row>
    <row r="47" spans="1:3" ht="26.25" customHeight="1" thickTop="1">
      <c r="A47" s="551"/>
      <c r="B47" s="812" t="s">
        <v>427</v>
      </c>
      <c r="C47" s="813"/>
    </row>
    <row r="48" spans="1:3" ht="12.5" thickBot="1">
      <c r="A48" s="822" t="s">
        <v>428</v>
      </c>
      <c r="B48" s="823"/>
      <c r="C48" s="824"/>
    </row>
    <row r="49" spans="1:3" ht="12.5" thickTop="1">
      <c r="A49" s="223"/>
      <c r="B49" s="825" t="s">
        <v>378</v>
      </c>
      <c r="C49" s="826" t="s">
        <v>378</v>
      </c>
    </row>
    <row r="50" spans="1:3" ht="11.25" customHeight="1">
      <c r="A50" s="551"/>
      <c r="B50" s="812" t="s">
        <v>379</v>
      </c>
      <c r="C50" s="813" t="s">
        <v>379</v>
      </c>
    </row>
    <row r="51" spans="1:3">
      <c r="A51" s="551"/>
      <c r="B51" s="812" t="s">
        <v>380</v>
      </c>
      <c r="C51" s="813" t="s">
        <v>380</v>
      </c>
    </row>
    <row r="52" spans="1:3" ht="11.25" customHeight="1">
      <c r="A52" s="551"/>
      <c r="B52" s="812" t="s">
        <v>487</v>
      </c>
      <c r="C52" s="813" t="s">
        <v>381</v>
      </c>
    </row>
    <row r="53" spans="1:3" ht="33.65" customHeight="1">
      <c r="A53" s="551"/>
      <c r="B53" s="812" t="s">
        <v>382</v>
      </c>
      <c r="C53" s="813" t="s">
        <v>382</v>
      </c>
    </row>
    <row r="54" spans="1:3" ht="11.25" customHeight="1">
      <c r="A54" s="551"/>
      <c r="B54" s="812" t="s">
        <v>481</v>
      </c>
      <c r="C54" s="813" t="s">
        <v>383</v>
      </c>
    </row>
    <row r="55" spans="1:3" ht="11.25" customHeight="1" thickBot="1">
      <c r="A55" s="822" t="s">
        <v>429</v>
      </c>
      <c r="B55" s="823"/>
      <c r="C55" s="824"/>
    </row>
    <row r="56" spans="1:3" ht="12.5" thickTop="1">
      <c r="A56" s="223"/>
      <c r="B56" s="825" t="s">
        <v>378</v>
      </c>
      <c r="C56" s="826" t="s">
        <v>378</v>
      </c>
    </row>
    <row r="57" spans="1:3">
      <c r="A57" s="551"/>
      <c r="B57" s="812" t="s">
        <v>384</v>
      </c>
      <c r="C57" s="813" t="s">
        <v>384</v>
      </c>
    </row>
    <row r="58" spans="1:3">
      <c r="A58" s="551"/>
      <c r="B58" s="812" t="s">
        <v>435</v>
      </c>
      <c r="C58" s="813" t="s">
        <v>385</v>
      </c>
    </row>
    <row r="59" spans="1:3">
      <c r="A59" s="551"/>
      <c r="B59" s="812" t="s">
        <v>386</v>
      </c>
      <c r="C59" s="813" t="s">
        <v>386</v>
      </c>
    </row>
    <row r="60" spans="1:3">
      <c r="A60" s="551"/>
      <c r="B60" s="812" t="s">
        <v>387</v>
      </c>
      <c r="C60" s="813" t="s">
        <v>387</v>
      </c>
    </row>
    <row r="61" spans="1:3">
      <c r="A61" s="551"/>
      <c r="B61" s="812" t="s">
        <v>388</v>
      </c>
      <c r="C61" s="813" t="s">
        <v>388</v>
      </c>
    </row>
    <row r="62" spans="1:3">
      <c r="A62" s="551"/>
      <c r="B62" s="812" t="s">
        <v>436</v>
      </c>
      <c r="C62" s="813" t="s">
        <v>389</v>
      </c>
    </row>
    <row r="63" spans="1:3">
      <c r="A63" s="551"/>
      <c r="B63" s="812" t="s">
        <v>390</v>
      </c>
      <c r="C63" s="813" t="s">
        <v>390</v>
      </c>
    </row>
    <row r="64" spans="1:3" ht="12.5" thickBot="1">
      <c r="A64" s="224"/>
      <c r="B64" s="835" t="s">
        <v>391</v>
      </c>
      <c r="C64" s="836" t="s">
        <v>391</v>
      </c>
    </row>
    <row r="65" spans="1:3" ht="11.25" customHeight="1" thickTop="1">
      <c r="A65" s="841" t="s">
        <v>430</v>
      </c>
      <c r="B65" s="842"/>
      <c r="C65" s="843"/>
    </row>
    <row r="66" spans="1:3" ht="12.5" thickBot="1">
      <c r="A66" s="224"/>
      <c r="B66" s="835" t="s">
        <v>392</v>
      </c>
      <c r="C66" s="836" t="s">
        <v>392</v>
      </c>
    </row>
    <row r="67" spans="1:3" ht="11.25" customHeight="1" thickTop="1" thickBot="1">
      <c r="A67" s="822" t="s">
        <v>431</v>
      </c>
      <c r="B67" s="823"/>
      <c r="C67" s="824"/>
    </row>
    <row r="68" spans="1:3" ht="12.5" thickTop="1">
      <c r="A68" s="223"/>
      <c r="B68" s="825" t="s">
        <v>393</v>
      </c>
      <c r="C68" s="826" t="s">
        <v>393</v>
      </c>
    </row>
    <row r="69" spans="1:3">
      <c r="A69" s="551"/>
      <c r="B69" s="812" t="s">
        <v>394</v>
      </c>
      <c r="C69" s="813" t="s">
        <v>394</v>
      </c>
    </row>
    <row r="70" spans="1:3">
      <c r="A70" s="551"/>
      <c r="B70" s="812" t="s">
        <v>395</v>
      </c>
      <c r="C70" s="813" t="s">
        <v>395</v>
      </c>
    </row>
    <row r="71" spans="1:3" ht="55.15" customHeight="1">
      <c r="A71" s="551"/>
      <c r="B71" s="839" t="s">
        <v>960</v>
      </c>
      <c r="C71" s="840" t="s">
        <v>396</v>
      </c>
    </row>
    <row r="72" spans="1:3" ht="33.75" customHeight="1">
      <c r="A72" s="551"/>
      <c r="B72" s="839" t="s">
        <v>440</v>
      </c>
      <c r="C72" s="840" t="s">
        <v>397</v>
      </c>
    </row>
    <row r="73" spans="1:3" ht="15.75" customHeight="1">
      <c r="A73" s="551"/>
      <c r="B73" s="839" t="s">
        <v>437</v>
      </c>
      <c r="C73" s="840" t="s">
        <v>398</v>
      </c>
    </row>
    <row r="74" spans="1:3">
      <c r="A74" s="551"/>
      <c r="B74" s="812" t="s">
        <v>399</v>
      </c>
      <c r="C74" s="813" t="s">
        <v>399</v>
      </c>
    </row>
    <row r="75" spans="1:3" ht="12.5" thickBot="1">
      <c r="A75" s="224"/>
      <c r="B75" s="835" t="s">
        <v>400</v>
      </c>
      <c r="C75" s="836" t="s">
        <v>400</v>
      </c>
    </row>
    <row r="76" spans="1:3" ht="12.5" thickTop="1">
      <c r="A76" s="841" t="s">
        <v>464</v>
      </c>
      <c r="B76" s="842"/>
      <c r="C76" s="843"/>
    </row>
    <row r="77" spans="1:3">
      <c r="A77" s="551"/>
      <c r="B77" s="812" t="s">
        <v>392</v>
      </c>
      <c r="C77" s="813"/>
    </row>
    <row r="78" spans="1:3">
      <c r="A78" s="551"/>
      <c r="B78" s="812" t="s">
        <v>462</v>
      </c>
      <c r="C78" s="813"/>
    </row>
    <row r="79" spans="1:3">
      <c r="A79" s="551"/>
      <c r="B79" s="812" t="s">
        <v>463</v>
      </c>
      <c r="C79" s="813"/>
    </row>
    <row r="80" spans="1:3">
      <c r="A80" s="841" t="s">
        <v>465</v>
      </c>
      <c r="B80" s="842"/>
      <c r="C80" s="843"/>
    </row>
    <row r="81" spans="1:3">
      <c r="A81" s="551"/>
      <c r="B81" s="812" t="s">
        <v>392</v>
      </c>
      <c r="C81" s="813"/>
    </row>
    <row r="82" spans="1:3">
      <c r="A82" s="551"/>
      <c r="B82" s="812" t="s">
        <v>466</v>
      </c>
      <c r="C82" s="813"/>
    </row>
    <row r="83" spans="1:3" ht="76.5" customHeight="1">
      <c r="A83" s="551"/>
      <c r="B83" s="812" t="s">
        <v>480</v>
      </c>
      <c r="C83" s="813"/>
    </row>
    <row r="84" spans="1:3" ht="53.25" customHeight="1">
      <c r="A84" s="551"/>
      <c r="B84" s="812" t="s">
        <v>479</v>
      </c>
      <c r="C84" s="813"/>
    </row>
    <row r="85" spans="1:3">
      <c r="A85" s="551"/>
      <c r="B85" s="812" t="s">
        <v>467</v>
      </c>
      <c r="C85" s="813"/>
    </row>
    <row r="86" spans="1:3">
      <c r="A86" s="551"/>
      <c r="B86" s="812" t="s">
        <v>468</v>
      </c>
      <c r="C86" s="813"/>
    </row>
    <row r="87" spans="1:3">
      <c r="A87" s="551"/>
      <c r="B87" s="812" t="s">
        <v>469</v>
      </c>
      <c r="C87" s="813"/>
    </row>
    <row r="88" spans="1:3">
      <c r="A88" s="841" t="s">
        <v>470</v>
      </c>
      <c r="B88" s="842"/>
      <c r="C88" s="843"/>
    </row>
    <row r="89" spans="1:3">
      <c r="A89" s="551"/>
      <c r="B89" s="812" t="s">
        <v>392</v>
      </c>
      <c r="C89" s="813"/>
    </row>
    <row r="90" spans="1:3">
      <c r="A90" s="551"/>
      <c r="B90" s="812" t="s">
        <v>472</v>
      </c>
      <c r="C90" s="813"/>
    </row>
    <row r="91" spans="1:3" ht="12" customHeight="1">
      <c r="A91" s="551"/>
      <c r="B91" s="812" t="s">
        <v>473</v>
      </c>
      <c r="C91" s="813"/>
    </row>
    <row r="92" spans="1:3">
      <c r="A92" s="551"/>
      <c r="B92" s="812" t="s">
        <v>474</v>
      </c>
      <c r="C92" s="813"/>
    </row>
    <row r="93" spans="1:3" ht="24.75" customHeight="1">
      <c r="A93" s="551"/>
      <c r="B93" s="844" t="s">
        <v>515</v>
      </c>
      <c r="C93" s="845"/>
    </row>
    <row r="94" spans="1:3" ht="24" customHeight="1">
      <c r="A94" s="551"/>
      <c r="B94" s="844" t="s">
        <v>516</v>
      </c>
      <c r="C94" s="845"/>
    </row>
    <row r="95" spans="1:3" ht="13.5" customHeight="1">
      <c r="A95" s="551"/>
      <c r="B95" s="827" t="s">
        <v>475</v>
      </c>
      <c r="C95" s="828"/>
    </row>
    <row r="96" spans="1:3" ht="11.25" customHeight="1" thickBot="1">
      <c r="A96" s="846" t="s">
        <v>511</v>
      </c>
      <c r="B96" s="847"/>
      <c r="C96" s="848"/>
    </row>
    <row r="97" spans="1:3" ht="13" thickTop="1" thickBot="1">
      <c r="A97" s="855" t="s">
        <v>401</v>
      </c>
      <c r="B97" s="855"/>
      <c r="C97" s="855"/>
    </row>
    <row r="98" spans="1:3">
      <c r="A98" s="326">
        <v>2</v>
      </c>
      <c r="B98" s="479" t="s">
        <v>491</v>
      </c>
      <c r="C98" s="479" t="s">
        <v>512</v>
      </c>
    </row>
    <row r="99" spans="1:3">
      <c r="A99" s="228">
        <v>3</v>
      </c>
      <c r="B99" s="480" t="s">
        <v>492</v>
      </c>
      <c r="C99" s="481" t="s">
        <v>513</v>
      </c>
    </row>
    <row r="100" spans="1:3">
      <c r="A100" s="228">
        <v>4</v>
      </c>
      <c r="B100" s="480" t="s">
        <v>493</v>
      </c>
      <c r="C100" s="481" t="s">
        <v>517</v>
      </c>
    </row>
    <row r="101" spans="1:3" ht="11.25" customHeight="1">
      <c r="A101" s="228">
        <v>5</v>
      </c>
      <c r="B101" s="480" t="s">
        <v>494</v>
      </c>
      <c r="C101" s="481" t="s">
        <v>514</v>
      </c>
    </row>
    <row r="102" spans="1:3" ht="12" customHeight="1">
      <c r="A102" s="228">
        <v>6</v>
      </c>
      <c r="B102" s="480" t="s">
        <v>509</v>
      </c>
      <c r="C102" s="481" t="s">
        <v>495</v>
      </c>
    </row>
    <row r="103" spans="1:3" ht="12" customHeight="1">
      <c r="A103" s="228">
        <v>7</v>
      </c>
      <c r="B103" s="480" t="s">
        <v>496</v>
      </c>
      <c r="C103" s="481" t="s">
        <v>510</v>
      </c>
    </row>
    <row r="104" spans="1:3">
      <c r="A104" s="228">
        <v>8</v>
      </c>
      <c r="B104" s="480" t="s">
        <v>501</v>
      </c>
      <c r="C104" s="481" t="s">
        <v>521</v>
      </c>
    </row>
    <row r="105" spans="1:3" ht="11.25" customHeight="1">
      <c r="A105" s="841" t="s">
        <v>476</v>
      </c>
      <c r="B105" s="842"/>
      <c r="C105" s="843"/>
    </row>
    <row r="106" spans="1:3" ht="12" customHeight="1">
      <c r="A106" s="551"/>
      <c r="B106" s="812" t="s">
        <v>392</v>
      </c>
      <c r="C106" s="813"/>
    </row>
    <row r="107" spans="1:3">
      <c r="A107" s="841" t="s">
        <v>658</v>
      </c>
      <c r="B107" s="842"/>
      <c r="C107" s="843"/>
    </row>
    <row r="108" spans="1:3" ht="12" customHeight="1">
      <c r="A108" s="551"/>
      <c r="B108" s="812" t="s">
        <v>660</v>
      </c>
      <c r="C108" s="813"/>
    </row>
    <row r="109" spans="1:3">
      <c r="A109" s="551"/>
      <c r="B109" s="812" t="s">
        <v>661</v>
      </c>
      <c r="C109" s="813"/>
    </row>
    <row r="110" spans="1:3">
      <c r="A110" s="551"/>
      <c r="B110" s="812" t="s">
        <v>659</v>
      </c>
      <c r="C110" s="813"/>
    </row>
    <row r="111" spans="1:3">
      <c r="A111" s="849" t="s">
        <v>1007</v>
      </c>
      <c r="B111" s="849"/>
      <c r="C111" s="849"/>
    </row>
    <row r="112" spans="1:3">
      <c r="A112" s="850" t="s">
        <v>325</v>
      </c>
      <c r="B112" s="850"/>
      <c r="C112" s="850"/>
    </row>
    <row r="113" spans="1:3">
      <c r="A113" s="552">
        <v>1</v>
      </c>
      <c r="B113" s="851" t="s">
        <v>835</v>
      </c>
      <c r="C113" s="852"/>
    </row>
    <row r="114" spans="1:3">
      <c r="A114" s="552">
        <v>2</v>
      </c>
      <c r="B114" s="853" t="s">
        <v>836</v>
      </c>
      <c r="C114" s="854"/>
    </row>
    <row r="115" spans="1:3">
      <c r="A115" s="552">
        <v>3</v>
      </c>
      <c r="B115" s="851" t="s">
        <v>837</v>
      </c>
      <c r="C115" s="852"/>
    </row>
    <row r="116" spans="1:3">
      <c r="A116" s="552">
        <v>4</v>
      </c>
      <c r="B116" s="851" t="s">
        <v>838</v>
      </c>
      <c r="C116" s="852"/>
    </row>
    <row r="117" spans="1:3">
      <c r="A117" s="552">
        <v>5</v>
      </c>
      <c r="B117" s="851" t="s">
        <v>839</v>
      </c>
      <c r="C117" s="852"/>
    </row>
    <row r="118" spans="1:3" ht="55.5" customHeight="1">
      <c r="A118" s="552">
        <v>6</v>
      </c>
      <c r="B118" s="851" t="s">
        <v>947</v>
      </c>
      <c r="C118" s="852"/>
    </row>
    <row r="119" spans="1:3" ht="24">
      <c r="A119" s="552">
        <v>6.01</v>
      </c>
      <c r="B119" s="553" t="s">
        <v>694</v>
      </c>
      <c r="C119" s="594" t="s">
        <v>948</v>
      </c>
    </row>
    <row r="120" spans="1:3" ht="36">
      <c r="A120" s="552">
        <v>6.02</v>
      </c>
      <c r="B120" s="553" t="s">
        <v>695</v>
      </c>
      <c r="C120" s="604" t="s">
        <v>954</v>
      </c>
    </row>
    <row r="121" spans="1:3">
      <c r="A121" s="552">
        <v>6.03</v>
      </c>
      <c r="B121" s="558" t="s">
        <v>696</v>
      </c>
      <c r="C121" s="558" t="s">
        <v>840</v>
      </c>
    </row>
    <row r="122" spans="1:3">
      <c r="A122" s="552">
        <v>6.04</v>
      </c>
      <c r="B122" s="553" t="s">
        <v>697</v>
      </c>
      <c r="C122" s="554" t="s">
        <v>841</v>
      </c>
    </row>
    <row r="123" spans="1:3">
      <c r="A123" s="552">
        <v>6.05</v>
      </c>
      <c r="B123" s="553" t="s">
        <v>698</v>
      </c>
      <c r="C123" s="554" t="s">
        <v>842</v>
      </c>
    </row>
    <row r="124" spans="1:3" ht="24">
      <c r="A124" s="552">
        <v>6.06</v>
      </c>
      <c r="B124" s="553" t="s">
        <v>699</v>
      </c>
      <c r="C124" s="554" t="s">
        <v>843</v>
      </c>
    </row>
    <row r="125" spans="1:3">
      <c r="A125" s="552">
        <v>6.07</v>
      </c>
      <c r="B125" s="555" t="s">
        <v>700</v>
      </c>
      <c r="C125" s="554" t="s">
        <v>844</v>
      </c>
    </row>
    <row r="126" spans="1:3" ht="24">
      <c r="A126" s="552">
        <v>6.08</v>
      </c>
      <c r="B126" s="553" t="s">
        <v>701</v>
      </c>
      <c r="C126" s="554" t="s">
        <v>845</v>
      </c>
    </row>
    <row r="127" spans="1:3" ht="24">
      <c r="A127" s="552">
        <v>6.09</v>
      </c>
      <c r="B127" s="556" t="s">
        <v>702</v>
      </c>
      <c r="C127" s="554" t="s">
        <v>846</v>
      </c>
    </row>
    <row r="128" spans="1:3">
      <c r="A128" s="557">
        <v>6.1</v>
      </c>
      <c r="B128" s="556" t="s">
        <v>703</v>
      </c>
      <c r="C128" s="554" t="s">
        <v>847</v>
      </c>
    </row>
    <row r="129" spans="1:3">
      <c r="A129" s="552">
        <v>6.11</v>
      </c>
      <c r="B129" s="556" t="s">
        <v>704</v>
      </c>
      <c r="C129" s="554" t="s">
        <v>848</v>
      </c>
    </row>
    <row r="130" spans="1:3">
      <c r="A130" s="552">
        <v>6.12</v>
      </c>
      <c r="B130" s="556" t="s">
        <v>705</v>
      </c>
      <c r="C130" s="554" t="s">
        <v>849</v>
      </c>
    </row>
    <row r="131" spans="1:3">
      <c r="A131" s="552">
        <v>6.13</v>
      </c>
      <c r="B131" s="556" t="s">
        <v>706</v>
      </c>
      <c r="C131" s="558" t="s">
        <v>850</v>
      </c>
    </row>
    <row r="132" spans="1:3">
      <c r="A132" s="552">
        <v>6.14</v>
      </c>
      <c r="B132" s="556" t="s">
        <v>707</v>
      </c>
      <c r="C132" s="558" t="s">
        <v>851</v>
      </c>
    </row>
    <row r="133" spans="1:3">
      <c r="A133" s="552">
        <v>6.15</v>
      </c>
      <c r="B133" s="556" t="s">
        <v>708</v>
      </c>
      <c r="C133" s="558" t="s">
        <v>852</v>
      </c>
    </row>
    <row r="134" spans="1:3">
      <c r="A134" s="552">
        <v>6.16</v>
      </c>
      <c r="B134" s="556" t="s">
        <v>709</v>
      </c>
      <c r="C134" s="558" t="s">
        <v>853</v>
      </c>
    </row>
    <row r="135" spans="1:3">
      <c r="A135" s="552">
        <v>6.17</v>
      </c>
      <c r="B135" s="558" t="s">
        <v>710</v>
      </c>
      <c r="C135" s="558" t="s">
        <v>854</v>
      </c>
    </row>
    <row r="136" spans="1:3" ht="24">
      <c r="A136" s="552">
        <v>6.18</v>
      </c>
      <c r="B136" s="556" t="s">
        <v>711</v>
      </c>
      <c r="C136" s="558" t="s">
        <v>855</v>
      </c>
    </row>
    <row r="137" spans="1:3">
      <c r="A137" s="552">
        <v>6.19</v>
      </c>
      <c r="B137" s="556" t="s">
        <v>712</v>
      </c>
      <c r="C137" s="558" t="s">
        <v>856</v>
      </c>
    </row>
    <row r="138" spans="1:3">
      <c r="A138" s="557">
        <v>6.2</v>
      </c>
      <c r="B138" s="556" t="s">
        <v>713</v>
      </c>
      <c r="C138" s="558" t="s">
        <v>857</v>
      </c>
    </row>
    <row r="139" spans="1:3">
      <c r="A139" s="552">
        <v>6.21</v>
      </c>
      <c r="B139" s="556" t="s">
        <v>714</v>
      </c>
      <c r="C139" s="558" t="s">
        <v>858</v>
      </c>
    </row>
    <row r="140" spans="1:3">
      <c r="A140" s="552">
        <v>6.22</v>
      </c>
      <c r="B140" s="556" t="s">
        <v>715</v>
      </c>
      <c r="C140" s="558" t="s">
        <v>859</v>
      </c>
    </row>
    <row r="141" spans="1:3" ht="24">
      <c r="A141" s="552">
        <v>6.23</v>
      </c>
      <c r="B141" s="556" t="s">
        <v>716</v>
      </c>
      <c r="C141" s="558" t="s">
        <v>860</v>
      </c>
    </row>
    <row r="142" spans="1:3" ht="24">
      <c r="A142" s="552">
        <v>6.24</v>
      </c>
      <c r="B142" s="553" t="s">
        <v>717</v>
      </c>
      <c r="C142" s="558" t="s">
        <v>861</v>
      </c>
    </row>
    <row r="143" spans="1:3">
      <c r="A143" s="552">
        <v>6.2500000000000098</v>
      </c>
      <c r="B143" s="553" t="s">
        <v>718</v>
      </c>
      <c r="C143" s="558" t="s">
        <v>862</v>
      </c>
    </row>
    <row r="144" spans="1:3" ht="24">
      <c r="A144" s="552">
        <v>6.2600000000000202</v>
      </c>
      <c r="B144" s="553" t="s">
        <v>863</v>
      </c>
      <c r="C144" s="597" t="s">
        <v>864</v>
      </c>
    </row>
    <row r="145" spans="1:3" ht="24">
      <c r="A145" s="552">
        <v>6.2700000000000298</v>
      </c>
      <c r="B145" s="553" t="s">
        <v>165</v>
      </c>
      <c r="C145" s="597" t="s">
        <v>950</v>
      </c>
    </row>
    <row r="146" spans="1:3">
      <c r="A146" s="552"/>
      <c r="B146" s="858" t="s">
        <v>865</v>
      </c>
      <c r="C146" s="859"/>
    </row>
    <row r="147" spans="1:3" s="560" customFormat="1">
      <c r="A147" s="559">
        <v>7.1</v>
      </c>
      <c r="B147" s="553" t="s">
        <v>866</v>
      </c>
      <c r="C147" s="862" t="s">
        <v>867</v>
      </c>
    </row>
    <row r="148" spans="1:3" s="560" customFormat="1">
      <c r="A148" s="559">
        <v>7.2</v>
      </c>
      <c r="B148" s="553" t="s">
        <v>868</v>
      </c>
      <c r="C148" s="863"/>
    </row>
    <row r="149" spans="1:3" s="560" customFormat="1">
      <c r="A149" s="559">
        <v>7.3</v>
      </c>
      <c r="B149" s="553" t="s">
        <v>869</v>
      </c>
      <c r="C149" s="863"/>
    </row>
    <row r="150" spans="1:3" s="560" customFormat="1">
      <c r="A150" s="559">
        <v>7.4</v>
      </c>
      <c r="B150" s="553" t="s">
        <v>870</v>
      </c>
      <c r="C150" s="863"/>
    </row>
    <row r="151" spans="1:3" s="560" customFormat="1">
      <c r="A151" s="559">
        <v>7.5</v>
      </c>
      <c r="B151" s="553" t="s">
        <v>871</v>
      </c>
      <c r="C151" s="863"/>
    </row>
    <row r="152" spans="1:3" s="560" customFormat="1">
      <c r="A152" s="559">
        <v>7.6</v>
      </c>
      <c r="B152" s="553" t="s">
        <v>943</v>
      </c>
      <c r="C152" s="864"/>
    </row>
    <row r="153" spans="1:3" s="560" customFormat="1" ht="24">
      <c r="A153" s="559">
        <v>7.7</v>
      </c>
      <c r="B153" s="553" t="s">
        <v>872</v>
      </c>
      <c r="C153" s="561" t="s">
        <v>873</v>
      </c>
    </row>
    <row r="154" spans="1:3" s="560" customFormat="1" ht="24">
      <c r="A154" s="559">
        <v>7.8</v>
      </c>
      <c r="B154" s="553" t="s">
        <v>874</v>
      </c>
      <c r="C154" s="561" t="s">
        <v>875</v>
      </c>
    </row>
    <row r="155" spans="1:3">
      <c r="A155" s="551"/>
      <c r="B155" s="858" t="s">
        <v>876</v>
      </c>
      <c r="C155" s="859"/>
    </row>
    <row r="156" spans="1:3">
      <c r="A156" s="559">
        <v>1</v>
      </c>
      <c r="B156" s="856" t="s">
        <v>955</v>
      </c>
      <c r="C156" s="857"/>
    </row>
    <row r="157" spans="1:3" ht="25.15" customHeight="1">
      <c r="A157" s="559">
        <v>2</v>
      </c>
      <c r="B157" s="856" t="s">
        <v>951</v>
      </c>
      <c r="C157" s="857"/>
    </row>
    <row r="158" spans="1:3">
      <c r="A158" s="559">
        <v>3</v>
      </c>
      <c r="B158" s="856" t="s">
        <v>942</v>
      </c>
      <c r="C158" s="857"/>
    </row>
    <row r="159" spans="1:3">
      <c r="A159" s="551"/>
      <c r="B159" s="858" t="s">
        <v>877</v>
      </c>
      <c r="C159" s="859"/>
    </row>
    <row r="160" spans="1:3" ht="39" customHeight="1">
      <c r="A160" s="559">
        <v>1</v>
      </c>
      <c r="B160" s="860" t="s">
        <v>956</v>
      </c>
      <c r="C160" s="861"/>
    </row>
    <row r="161" spans="1:3">
      <c r="A161" s="559">
        <v>3</v>
      </c>
      <c r="B161" s="553" t="s">
        <v>682</v>
      </c>
      <c r="C161" s="561" t="s">
        <v>878</v>
      </c>
    </row>
    <row r="162" spans="1:3">
      <c r="A162" s="559">
        <v>4</v>
      </c>
      <c r="B162" s="553" t="s">
        <v>683</v>
      </c>
      <c r="C162" s="561" t="s">
        <v>879</v>
      </c>
    </row>
    <row r="163" spans="1:3" ht="24">
      <c r="A163" s="559">
        <v>5</v>
      </c>
      <c r="B163" s="553" t="s">
        <v>684</v>
      </c>
      <c r="C163" s="561" t="s">
        <v>880</v>
      </c>
    </row>
    <row r="164" spans="1:3">
      <c r="A164" s="559">
        <v>6</v>
      </c>
      <c r="B164" s="553" t="s">
        <v>685</v>
      </c>
      <c r="C164" s="553" t="s">
        <v>881</v>
      </c>
    </row>
    <row r="165" spans="1:3">
      <c r="A165" s="551"/>
      <c r="B165" s="858" t="s">
        <v>882</v>
      </c>
      <c r="C165" s="859"/>
    </row>
    <row r="166" spans="1:3" ht="48">
      <c r="A166" s="559"/>
      <c r="B166" s="553" t="s">
        <v>883</v>
      </c>
      <c r="C166" s="562" t="s">
        <v>1008</v>
      </c>
    </row>
    <row r="167" spans="1:3">
      <c r="A167" s="559"/>
      <c r="B167" s="553" t="s">
        <v>684</v>
      </c>
      <c r="C167" s="561" t="s">
        <v>884</v>
      </c>
    </row>
    <row r="168" spans="1:3">
      <c r="A168" s="551"/>
      <c r="B168" s="858" t="s">
        <v>885</v>
      </c>
      <c r="C168" s="859"/>
    </row>
    <row r="169" spans="1:3" ht="26.65" customHeight="1">
      <c r="A169" s="551"/>
      <c r="B169" s="812" t="s">
        <v>1009</v>
      </c>
      <c r="C169" s="813"/>
    </row>
    <row r="170" spans="1:3">
      <c r="A170" s="551" t="s">
        <v>886</v>
      </c>
      <c r="B170" s="563" t="s">
        <v>742</v>
      </c>
      <c r="C170" s="564" t="s">
        <v>887</v>
      </c>
    </row>
    <row r="171" spans="1:3">
      <c r="A171" s="551" t="s">
        <v>536</v>
      </c>
      <c r="B171" s="565" t="s">
        <v>743</v>
      </c>
      <c r="C171" s="561" t="s">
        <v>888</v>
      </c>
    </row>
    <row r="172" spans="1:3" ht="24">
      <c r="A172" s="551" t="s">
        <v>543</v>
      </c>
      <c r="B172" s="564" t="s">
        <v>744</v>
      </c>
      <c r="C172" s="561" t="s">
        <v>889</v>
      </c>
    </row>
    <row r="173" spans="1:3">
      <c r="A173" s="551" t="s">
        <v>890</v>
      </c>
      <c r="B173" s="565" t="s">
        <v>745</v>
      </c>
      <c r="C173" s="565" t="s">
        <v>891</v>
      </c>
    </row>
    <row r="174" spans="1:3" ht="24">
      <c r="A174" s="551" t="s">
        <v>892</v>
      </c>
      <c r="B174" s="566" t="s">
        <v>746</v>
      </c>
      <c r="C174" s="566" t="s">
        <v>893</v>
      </c>
    </row>
    <row r="175" spans="1:3" ht="24">
      <c r="A175" s="551" t="s">
        <v>544</v>
      </c>
      <c r="B175" s="566" t="s">
        <v>747</v>
      </c>
      <c r="C175" s="566" t="s">
        <v>894</v>
      </c>
    </row>
    <row r="176" spans="1:3" ht="24">
      <c r="A176" s="551" t="s">
        <v>895</v>
      </c>
      <c r="B176" s="566" t="s">
        <v>748</v>
      </c>
      <c r="C176" s="566" t="s">
        <v>896</v>
      </c>
    </row>
    <row r="177" spans="1:3" ht="24">
      <c r="A177" s="551" t="s">
        <v>897</v>
      </c>
      <c r="B177" s="566" t="s">
        <v>749</v>
      </c>
      <c r="C177" s="566" t="s">
        <v>899</v>
      </c>
    </row>
    <row r="178" spans="1:3" ht="24">
      <c r="A178" s="551" t="s">
        <v>898</v>
      </c>
      <c r="B178" s="566" t="s">
        <v>750</v>
      </c>
      <c r="C178" s="566" t="s">
        <v>901</v>
      </c>
    </row>
    <row r="179" spans="1:3" ht="24">
      <c r="A179" s="551" t="s">
        <v>900</v>
      </c>
      <c r="B179" s="566" t="s">
        <v>751</v>
      </c>
      <c r="C179" s="567" t="s">
        <v>903</v>
      </c>
    </row>
    <row r="180" spans="1:3" ht="24">
      <c r="A180" s="551" t="s">
        <v>902</v>
      </c>
      <c r="B180" s="584" t="s">
        <v>752</v>
      </c>
      <c r="C180" s="567" t="s">
        <v>905</v>
      </c>
    </row>
    <row r="181" spans="1:3" ht="24">
      <c r="A181" s="551" t="s">
        <v>904</v>
      </c>
      <c r="B181" s="566" t="s">
        <v>753</v>
      </c>
      <c r="C181" s="568" t="s">
        <v>907</v>
      </c>
    </row>
    <row r="182" spans="1:3">
      <c r="A182" s="593" t="s">
        <v>906</v>
      </c>
      <c r="B182" s="569" t="s">
        <v>754</v>
      </c>
      <c r="C182" s="564" t="s">
        <v>908</v>
      </c>
    </row>
    <row r="183" spans="1:3" ht="24">
      <c r="A183" s="551"/>
      <c r="B183" s="570" t="s">
        <v>909</v>
      </c>
      <c r="C183" s="554" t="s">
        <v>910</v>
      </c>
    </row>
    <row r="184" spans="1:3" ht="24">
      <c r="A184" s="551"/>
      <c r="B184" s="570" t="s">
        <v>911</v>
      </c>
      <c r="C184" s="554" t="s">
        <v>912</v>
      </c>
    </row>
    <row r="185" spans="1:3" ht="24">
      <c r="A185" s="551"/>
      <c r="B185" s="570" t="s">
        <v>913</v>
      </c>
      <c r="C185" s="554" t="s">
        <v>914</v>
      </c>
    </row>
    <row r="186" spans="1:3">
      <c r="A186" s="551"/>
      <c r="B186" s="858" t="s">
        <v>915</v>
      </c>
      <c r="C186" s="859"/>
    </row>
    <row r="187" spans="1:3" ht="49.9" customHeight="1">
      <c r="A187" s="551"/>
      <c r="B187" s="856" t="s">
        <v>957</v>
      </c>
      <c r="C187" s="857"/>
    </row>
    <row r="188" spans="1:3">
      <c r="A188" s="559">
        <v>1</v>
      </c>
      <c r="B188" s="558" t="s">
        <v>774</v>
      </c>
      <c r="C188" s="558" t="s">
        <v>774</v>
      </c>
    </row>
    <row r="189" spans="1:3" ht="24">
      <c r="A189" s="559">
        <v>2</v>
      </c>
      <c r="B189" s="558" t="s">
        <v>916</v>
      </c>
      <c r="C189" s="558" t="s">
        <v>917</v>
      </c>
    </row>
    <row r="190" spans="1:3">
      <c r="A190" s="559">
        <v>3</v>
      </c>
      <c r="B190" s="558" t="s">
        <v>776</v>
      </c>
      <c r="C190" s="558" t="s">
        <v>918</v>
      </c>
    </row>
    <row r="191" spans="1:3" ht="24">
      <c r="A191" s="559">
        <v>4</v>
      </c>
      <c r="B191" s="558" t="s">
        <v>777</v>
      </c>
      <c r="C191" s="558" t="s">
        <v>919</v>
      </c>
    </row>
    <row r="192" spans="1:3" ht="24">
      <c r="A192" s="559">
        <v>5</v>
      </c>
      <c r="B192" s="558" t="s">
        <v>778</v>
      </c>
      <c r="C192" s="558" t="s">
        <v>958</v>
      </c>
    </row>
    <row r="193" spans="1:4" ht="48">
      <c r="A193" s="559">
        <v>6</v>
      </c>
      <c r="B193" s="558" t="s">
        <v>779</v>
      </c>
      <c r="C193" s="558" t="s">
        <v>920</v>
      </c>
    </row>
    <row r="194" spans="1:4">
      <c r="A194" s="551"/>
      <c r="B194" s="858" t="s">
        <v>921</v>
      </c>
      <c r="C194" s="859"/>
    </row>
    <row r="195" spans="1:4" ht="25.9" customHeight="1">
      <c r="A195" s="551"/>
      <c r="B195" s="868" t="s">
        <v>944</v>
      </c>
      <c r="C195" s="870"/>
    </row>
    <row r="196" spans="1:4" ht="24">
      <c r="A196" s="551">
        <v>1.1000000000000001</v>
      </c>
      <c r="B196" s="571" t="s">
        <v>789</v>
      </c>
      <c r="C196" s="585" t="s">
        <v>922</v>
      </c>
      <c r="D196" s="586"/>
    </row>
    <row r="197" spans="1:4" ht="12.5">
      <c r="A197" s="551" t="s">
        <v>251</v>
      </c>
      <c r="B197" s="572" t="s">
        <v>790</v>
      </c>
      <c r="C197" s="585" t="s">
        <v>923</v>
      </c>
      <c r="D197" s="587"/>
    </row>
    <row r="198" spans="1:4" ht="12.5">
      <c r="A198" s="551" t="s">
        <v>791</v>
      </c>
      <c r="B198" s="573" t="s">
        <v>792</v>
      </c>
      <c r="C198" s="821" t="s">
        <v>945</v>
      </c>
      <c r="D198" s="588"/>
    </row>
    <row r="199" spans="1:4" ht="12.5">
      <c r="A199" s="551" t="s">
        <v>793</v>
      </c>
      <c r="B199" s="573" t="s">
        <v>794</v>
      </c>
      <c r="C199" s="821"/>
      <c r="D199" s="588"/>
    </row>
    <row r="200" spans="1:4" ht="12.5">
      <c r="A200" s="551" t="s">
        <v>795</v>
      </c>
      <c r="B200" s="573" t="s">
        <v>796</v>
      </c>
      <c r="C200" s="821"/>
      <c r="D200" s="588"/>
    </row>
    <row r="201" spans="1:4" ht="12.5">
      <c r="A201" s="551" t="s">
        <v>797</v>
      </c>
      <c r="B201" s="573" t="s">
        <v>798</v>
      </c>
      <c r="C201" s="821"/>
      <c r="D201" s="588"/>
    </row>
    <row r="202" spans="1:4" ht="24">
      <c r="A202" s="551">
        <v>1.2</v>
      </c>
      <c r="B202" s="574" t="s">
        <v>799</v>
      </c>
      <c r="C202" s="575" t="s">
        <v>924</v>
      </c>
      <c r="D202" s="589"/>
    </row>
    <row r="203" spans="1:4" ht="24">
      <c r="A203" s="551" t="s">
        <v>801</v>
      </c>
      <c r="B203" s="576" t="s">
        <v>802</v>
      </c>
      <c r="C203" s="577" t="s">
        <v>925</v>
      </c>
      <c r="D203" s="590"/>
    </row>
    <row r="204" spans="1:4" ht="24">
      <c r="A204" s="551" t="s">
        <v>803</v>
      </c>
      <c r="B204" s="578" t="s">
        <v>804</v>
      </c>
      <c r="C204" s="577" t="s">
        <v>926</v>
      </c>
      <c r="D204" s="591"/>
    </row>
    <row r="205" spans="1:4" ht="12.5">
      <c r="A205" s="551" t="s">
        <v>805</v>
      </c>
      <c r="B205" s="579" t="s">
        <v>806</v>
      </c>
      <c r="C205" s="575" t="s">
        <v>927</v>
      </c>
      <c r="D205" s="590"/>
    </row>
    <row r="206" spans="1:4" ht="18" customHeight="1">
      <c r="A206" s="551" t="s">
        <v>807</v>
      </c>
      <c r="B206" s="582" t="s">
        <v>808</v>
      </c>
      <c r="C206" s="575" t="s">
        <v>928</v>
      </c>
      <c r="D206" s="591"/>
    </row>
    <row r="207" spans="1:4" ht="12.5">
      <c r="A207" s="551">
        <v>1.4</v>
      </c>
      <c r="B207" s="576" t="s">
        <v>940</v>
      </c>
      <c r="C207" s="580" t="s">
        <v>929</v>
      </c>
      <c r="D207" s="592"/>
    </row>
    <row r="208" spans="1:4" ht="12.5">
      <c r="A208" s="551">
        <v>1.5</v>
      </c>
      <c r="B208" s="576" t="s">
        <v>941</v>
      </c>
      <c r="C208" s="580" t="s">
        <v>929</v>
      </c>
      <c r="D208" s="592"/>
    </row>
    <row r="209" spans="1:3">
      <c r="A209" s="551"/>
      <c r="B209" s="849" t="s">
        <v>930</v>
      </c>
      <c r="C209" s="849"/>
    </row>
    <row r="210" spans="1:3" ht="24.4" customHeight="1">
      <c r="A210" s="551"/>
      <c r="B210" s="868" t="s">
        <v>931</v>
      </c>
      <c r="C210" s="868"/>
    </row>
    <row r="211" spans="1:3">
      <c r="A211" s="559"/>
      <c r="B211" s="553" t="s">
        <v>682</v>
      </c>
      <c r="C211" s="561" t="s">
        <v>878</v>
      </c>
    </row>
    <row r="212" spans="1:3">
      <c r="A212" s="559"/>
      <c r="B212" s="553" t="s">
        <v>683</v>
      </c>
      <c r="C212" s="561" t="s">
        <v>879</v>
      </c>
    </row>
    <row r="213" spans="1:3" ht="24">
      <c r="A213" s="551"/>
      <c r="B213" s="553" t="s">
        <v>684</v>
      </c>
      <c r="C213" s="561" t="s">
        <v>932</v>
      </c>
    </row>
    <row r="214" spans="1:3">
      <c r="A214" s="551"/>
      <c r="B214" s="849" t="s">
        <v>933</v>
      </c>
      <c r="C214" s="849"/>
    </row>
    <row r="215" spans="1:3" ht="39.4" customHeight="1">
      <c r="A215" s="559"/>
      <c r="B215" s="869" t="s">
        <v>946</v>
      </c>
      <c r="C215" s="869"/>
    </row>
    <row r="216" spans="1:3">
      <c r="B216" s="849" t="s">
        <v>987</v>
      </c>
      <c r="C216" s="849"/>
    </row>
    <row r="217" spans="1:3" ht="24">
      <c r="A217" s="610">
        <v>1</v>
      </c>
      <c r="B217" s="606" t="s">
        <v>963</v>
      </c>
      <c r="C217" s="607" t="s">
        <v>975</v>
      </c>
    </row>
    <row r="218" spans="1:3" ht="12.5">
      <c r="A218" s="610">
        <v>2</v>
      </c>
      <c r="B218" s="606" t="s">
        <v>964</v>
      </c>
      <c r="C218" s="607" t="s">
        <v>976</v>
      </c>
    </row>
    <row r="219" spans="1:3" ht="24">
      <c r="A219" s="610">
        <v>3</v>
      </c>
      <c r="B219" s="606" t="s">
        <v>965</v>
      </c>
      <c r="C219" s="606" t="s">
        <v>977</v>
      </c>
    </row>
    <row r="220" spans="1:3" ht="12.5">
      <c r="A220" s="610">
        <v>4</v>
      </c>
      <c r="B220" s="606" t="s">
        <v>966</v>
      </c>
      <c r="C220" s="606" t="s">
        <v>978</v>
      </c>
    </row>
    <row r="221" spans="1:3" ht="24">
      <c r="A221" s="610">
        <v>5</v>
      </c>
      <c r="B221" s="606" t="s">
        <v>967</v>
      </c>
      <c r="C221" s="606" t="s">
        <v>979</v>
      </c>
    </row>
    <row r="222" spans="1:3" ht="12.5">
      <c r="A222" s="610">
        <v>6</v>
      </c>
      <c r="B222" s="606" t="s">
        <v>968</v>
      </c>
      <c r="C222" s="606" t="s">
        <v>980</v>
      </c>
    </row>
    <row r="223" spans="1:3" ht="24">
      <c r="A223" s="610">
        <v>7</v>
      </c>
      <c r="B223" s="606" t="s">
        <v>969</v>
      </c>
      <c r="C223" s="606" t="s">
        <v>981</v>
      </c>
    </row>
    <row r="224" spans="1:3" ht="12.5">
      <c r="A224" s="610">
        <v>7.1</v>
      </c>
      <c r="B224" s="608" t="s">
        <v>970</v>
      </c>
      <c r="C224" s="606" t="s">
        <v>982</v>
      </c>
    </row>
    <row r="225" spans="1:3" ht="24">
      <c r="A225" s="610">
        <v>7.2</v>
      </c>
      <c r="B225" s="608" t="s">
        <v>971</v>
      </c>
      <c r="C225" s="606" t="s">
        <v>983</v>
      </c>
    </row>
    <row r="226" spans="1:3" ht="12.5">
      <c r="A226" s="610">
        <v>7.3</v>
      </c>
      <c r="B226" s="609" t="s">
        <v>972</v>
      </c>
      <c r="C226" s="606" t="s">
        <v>984</v>
      </c>
    </row>
    <row r="227" spans="1:3" ht="12.5">
      <c r="A227" s="610">
        <v>8</v>
      </c>
      <c r="B227" s="606" t="s">
        <v>973</v>
      </c>
      <c r="C227" s="607" t="s">
        <v>985</v>
      </c>
    </row>
    <row r="228" spans="1:3" ht="12.5">
      <c r="A228" s="610">
        <v>9</v>
      </c>
      <c r="B228" s="606" t="s">
        <v>974</v>
      </c>
      <c r="C228" s="607" t="s">
        <v>986</v>
      </c>
    </row>
    <row r="229" spans="1:3" ht="24">
      <c r="A229" s="610">
        <v>10.1</v>
      </c>
      <c r="B229" s="621" t="s">
        <v>1004</v>
      </c>
      <c r="C229" s="607" t="s">
        <v>1005</v>
      </c>
    </row>
    <row r="230" spans="1:3">
      <c r="A230" s="865"/>
      <c r="B230" s="618" t="s">
        <v>784</v>
      </c>
      <c r="C230" s="607" t="s">
        <v>1002</v>
      </c>
    </row>
    <row r="231" spans="1:3" ht="24">
      <c r="A231" s="866"/>
      <c r="B231" s="618" t="s">
        <v>1000</v>
      </c>
      <c r="C231" s="607" t="s">
        <v>1001</v>
      </c>
    </row>
    <row r="232" spans="1:3">
      <c r="A232" s="866"/>
      <c r="B232" s="618" t="s">
        <v>988</v>
      </c>
      <c r="C232" s="607" t="s">
        <v>990</v>
      </c>
    </row>
    <row r="233" spans="1:3" ht="24">
      <c r="A233" s="866"/>
      <c r="B233" s="618" t="s">
        <v>995</v>
      </c>
      <c r="C233" s="619" t="s">
        <v>996</v>
      </c>
    </row>
    <row r="234" spans="1:3" ht="40.5" customHeight="1">
      <c r="A234" s="866"/>
      <c r="B234" s="618" t="s">
        <v>994</v>
      </c>
      <c r="C234" s="607" t="s">
        <v>997</v>
      </c>
    </row>
    <row r="235" spans="1:3" ht="24" customHeight="1">
      <c r="A235" s="866"/>
      <c r="B235" s="618" t="s">
        <v>999</v>
      </c>
      <c r="C235" s="607" t="s">
        <v>1003</v>
      </c>
    </row>
    <row r="236" spans="1:3" ht="24">
      <c r="A236" s="867"/>
      <c r="B236" s="618" t="s">
        <v>989</v>
      </c>
      <c r="C236" s="607" t="s">
        <v>991</v>
      </c>
    </row>
  </sheetData>
  <mergeCells count="133">
    <mergeCell ref="A230:A236"/>
    <mergeCell ref="B216:C216"/>
    <mergeCell ref="C198:C201"/>
    <mergeCell ref="B209:C209"/>
    <mergeCell ref="B210:C210"/>
    <mergeCell ref="B214:C214"/>
    <mergeCell ref="B215:C215"/>
    <mergeCell ref="B168:C168"/>
    <mergeCell ref="B169:C169"/>
    <mergeCell ref="B186:C186"/>
    <mergeCell ref="B187:C187"/>
    <mergeCell ref="B194:C194"/>
    <mergeCell ref="B195:C195"/>
    <mergeCell ref="B156:C156"/>
    <mergeCell ref="B157:C157"/>
    <mergeCell ref="B158:C158"/>
    <mergeCell ref="B159:C159"/>
    <mergeCell ref="B160:C160"/>
    <mergeCell ref="B165:C165"/>
    <mergeCell ref="B116:C116"/>
    <mergeCell ref="B117:C117"/>
    <mergeCell ref="B118:C118"/>
    <mergeCell ref="B146:C146"/>
    <mergeCell ref="B155:C155"/>
    <mergeCell ref="C147:C152"/>
    <mergeCell ref="B110:C110"/>
    <mergeCell ref="A111:C111"/>
    <mergeCell ref="A112:C112"/>
    <mergeCell ref="B113:C113"/>
    <mergeCell ref="B114:C114"/>
    <mergeCell ref="B115:C115"/>
    <mergeCell ref="A97:C97"/>
    <mergeCell ref="A105:C105"/>
    <mergeCell ref="B106:C106"/>
    <mergeCell ref="A107:C107"/>
    <mergeCell ref="B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49" activePane="bottomRight" state="frozen"/>
      <selection pane="topRight" activeCell="B1" sqref="B1"/>
      <selection pane="bottomLeft" activeCell="A6" sqref="A6"/>
      <selection pane="bottomRight" activeCell="C8" sqref="C8:H67"/>
    </sheetView>
  </sheetViews>
  <sheetFormatPr defaultColWidth="9.26953125" defaultRowHeight="14.5"/>
  <cols>
    <col min="1" max="1" width="9.54296875" style="2" bestFit="1" customWidth="1"/>
    <col min="2" max="2" width="89.26953125" style="2" customWidth="1"/>
    <col min="3" max="8" width="12.7265625" style="2" customWidth="1"/>
    <col min="9" max="9" width="8.7265625" customWidth="1"/>
    <col min="10" max="16384" width="9.26953125" style="13"/>
  </cols>
  <sheetData>
    <row r="1" spans="1:8">
      <c r="A1" s="18" t="s">
        <v>188</v>
      </c>
      <c r="B1" s="17" t="str">
        <f>Info!C2</f>
        <v>სს "ხალიკ ბანკი საქართველო"</v>
      </c>
      <c r="C1" s="17"/>
    </row>
    <row r="2" spans="1:8">
      <c r="A2" s="18" t="s">
        <v>189</v>
      </c>
      <c r="B2" s="442">
        <f>'1. key ratios'!B2</f>
        <v>44742</v>
      </c>
      <c r="C2" s="30"/>
      <c r="D2" s="19"/>
      <c r="E2" s="19"/>
      <c r="F2" s="19"/>
      <c r="G2" s="19"/>
      <c r="H2" s="19"/>
    </row>
    <row r="3" spans="1:8">
      <c r="A3" s="18"/>
      <c r="B3" s="17"/>
      <c r="C3" s="30"/>
      <c r="D3" s="19"/>
      <c r="E3" s="19"/>
      <c r="F3" s="19"/>
      <c r="G3" s="19"/>
      <c r="H3" s="19"/>
    </row>
    <row r="4" spans="1:8" ht="15" thickBot="1">
      <c r="A4" s="48" t="s">
        <v>406</v>
      </c>
      <c r="B4" s="31" t="s">
        <v>222</v>
      </c>
      <c r="C4" s="34"/>
      <c r="D4" s="34"/>
      <c r="E4" s="34"/>
      <c r="F4" s="48"/>
      <c r="G4" s="48"/>
      <c r="H4" s="49" t="s">
        <v>93</v>
      </c>
    </row>
    <row r="5" spans="1:8">
      <c r="A5" s="124"/>
      <c r="B5" s="125"/>
      <c r="C5" s="704" t="s">
        <v>194</v>
      </c>
      <c r="D5" s="705"/>
      <c r="E5" s="706"/>
      <c r="F5" s="704" t="s">
        <v>195</v>
      </c>
      <c r="G5" s="705"/>
      <c r="H5" s="707"/>
    </row>
    <row r="6" spans="1:8">
      <c r="A6" s="126" t="s">
        <v>26</v>
      </c>
      <c r="B6" s="50"/>
      <c r="C6" s="51" t="s">
        <v>27</v>
      </c>
      <c r="D6" s="51" t="s">
        <v>96</v>
      </c>
      <c r="E6" s="51" t="s">
        <v>68</v>
      </c>
      <c r="F6" s="51" t="s">
        <v>27</v>
      </c>
      <c r="G6" s="51" t="s">
        <v>96</v>
      </c>
      <c r="H6" s="127" t="s">
        <v>68</v>
      </c>
    </row>
    <row r="7" spans="1:8">
      <c r="A7" s="128"/>
      <c r="B7" s="53" t="s">
        <v>92</v>
      </c>
      <c r="C7" s="54"/>
      <c r="D7" s="54"/>
      <c r="E7" s="54"/>
      <c r="F7" s="54"/>
      <c r="G7" s="54"/>
      <c r="H7" s="129"/>
    </row>
    <row r="8" spans="1:8">
      <c r="A8" s="128">
        <v>1</v>
      </c>
      <c r="B8" s="55" t="s">
        <v>97</v>
      </c>
      <c r="C8" s="246">
        <v>2558715</v>
      </c>
      <c r="D8" s="246">
        <v>-204037</v>
      </c>
      <c r="E8" s="240">
        <f>C8+D8</f>
        <v>2354678</v>
      </c>
      <c r="F8" s="246">
        <v>1230494</v>
      </c>
      <c r="G8" s="246">
        <v>-157755</v>
      </c>
      <c r="H8" s="247">
        <f>F8+G8</f>
        <v>1072739</v>
      </c>
    </row>
    <row r="9" spans="1:8">
      <c r="A9" s="128">
        <v>2</v>
      </c>
      <c r="B9" s="55" t="s">
        <v>98</v>
      </c>
      <c r="C9" s="248">
        <f>SUM(C10:C18)</f>
        <v>12669877.899999999</v>
      </c>
      <c r="D9" s="248">
        <f>SUM(D10:D18)</f>
        <v>14745728.1</v>
      </c>
      <c r="E9" s="240">
        <f t="shared" ref="E9:E67" si="0">C9+D9</f>
        <v>27415606</v>
      </c>
      <c r="F9" s="248">
        <f>SUM(F10:F18)</f>
        <v>8570955.1899999939</v>
      </c>
      <c r="G9" s="248">
        <f>SUM(G10:G18)</f>
        <v>13007077.810000002</v>
      </c>
      <c r="H9" s="247">
        <f t="shared" ref="H9:H67" si="1">F9+G9</f>
        <v>21578032.999999996</v>
      </c>
    </row>
    <row r="10" spans="1:8">
      <c r="A10" s="128">
        <v>2.1</v>
      </c>
      <c r="B10" s="56" t="s">
        <v>99</v>
      </c>
      <c r="C10" s="246">
        <v>0</v>
      </c>
      <c r="D10" s="246">
        <v>0</v>
      </c>
      <c r="E10" s="240">
        <f t="shared" si="0"/>
        <v>0</v>
      </c>
      <c r="F10" s="246">
        <v>0</v>
      </c>
      <c r="G10" s="246">
        <v>0</v>
      </c>
      <c r="H10" s="247">
        <f t="shared" si="1"/>
        <v>0</v>
      </c>
    </row>
    <row r="11" spans="1:8">
      <c r="A11" s="128">
        <v>2.2000000000000002</v>
      </c>
      <c r="B11" s="56" t="s">
        <v>100</v>
      </c>
      <c r="C11" s="246" vm="4">
        <v>5340964.41</v>
      </c>
      <c r="D11" s="246" vm="16">
        <v>6864884.2999999989</v>
      </c>
      <c r="E11" s="240">
        <f t="shared" si="0"/>
        <v>12205848.709999999</v>
      </c>
      <c r="F11" s="246">
        <v>3011845.099999995</v>
      </c>
      <c r="G11" s="246" vm="8">
        <v>6696867.5100000026</v>
      </c>
      <c r="H11" s="247">
        <f t="shared" si="1"/>
        <v>9708712.6099999975</v>
      </c>
    </row>
    <row r="12" spans="1:8">
      <c r="A12" s="128">
        <v>2.2999999999999998</v>
      </c>
      <c r="B12" s="56" t="s">
        <v>101</v>
      </c>
      <c r="C12" s="246">
        <v>0</v>
      </c>
      <c r="D12" s="246" vm="18">
        <v>166686.51999999999</v>
      </c>
      <c r="E12" s="240">
        <f t="shared" si="0"/>
        <v>166686.51999999999</v>
      </c>
      <c r="F12" s="246">
        <v>0</v>
      </c>
      <c r="G12" s="246" vm="6">
        <v>200807.99</v>
      </c>
      <c r="H12" s="247">
        <f t="shared" si="1"/>
        <v>200807.99</v>
      </c>
    </row>
    <row r="13" spans="1:8">
      <c r="A13" s="128">
        <v>2.4</v>
      </c>
      <c r="B13" s="56" t="s">
        <v>102</v>
      </c>
      <c r="C13" s="246" vm="20">
        <v>200415.18000000002</v>
      </c>
      <c r="D13" s="246" vm="7">
        <v>304688.39</v>
      </c>
      <c r="E13" s="240">
        <f t="shared" si="0"/>
        <v>505103.57000000007</v>
      </c>
      <c r="F13" s="246" vm="19">
        <v>94400.400000000009</v>
      </c>
      <c r="G13" s="246" vm="8">
        <v>412814.31000000006</v>
      </c>
      <c r="H13" s="247">
        <f t="shared" si="1"/>
        <v>507214.71000000008</v>
      </c>
    </row>
    <row r="14" spans="1:8">
      <c r="A14" s="128">
        <v>2.5</v>
      </c>
      <c r="B14" s="56" t="s">
        <v>103</v>
      </c>
      <c r="C14" s="246" vm="1">
        <v>155031.59999999998</v>
      </c>
      <c r="D14" s="246" vm="2">
        <v>2371708.9100000006</v>
      </c>
      <c r="E14" s="240">
        <f t="shared" si="0"/>
        <v>2526740.5100000007</v>
      </c>
      <c r="F14" s="246" vm="17">
        <v>271672</v>
      </c>
      <c r="G14" s="246" vm="9">
        <v>1852213.4900000002</v>
      </c>
      <c r="H14" s="247">
        <f t="shared" si="1"/>
        <v>2123885.4900000002</v>
      </c>
    </row>
    <row r="15" spans="1:8">
      <c r="A15" s="128">
        <v>2.6</v>
      </c>
      <c r="B15" s="56" t="s">
        <v>104</v>
      </c>
      <c r="C15" s="246" vm="15">
        <v>77948.44</v>
      </c>
      <c r="D15" s="246" vm="10">
        <v>24239.18</v>
      </c>
      <c r="E15" s="240">
        <f t="shared" si="0"/>
        <v>102187.62</v>
      </c>
      <c r="F15" s="246" vm="9">
        <v>16431.3</v>
      </c>
      <c r="G15" s="246">
        <v>0</v>
      </c>
      <c r="H15" s="247">
        <f t="shared" si="1"/>
        <v>16431.3</v>
      </c>
    </row>
    <row r="16" spans="1:8">
      <c r="A16" s="128">
        <v>2.7</v>
      </c>
      <c r="B16" s="56" t="s">
        <v>105</v>
      </c>
      <c r="C16" s="246" vm="1">
        <v>23271.62</v>
      </c>
      <c r="D16" s="246" vm="13">
        <v>3358.34</v>
      </c>
      <c r="E16" s="240">
        <f t="shared" si="0"/>
        <v>26629.96</v>
      </c>
      <c r="F16" s="246" vm="11">
        <v>5991.97</v>
      </c>
      <c r="G16" s="246" vm="8">
        <v>4946.72</v>
      </c>
      <c r="H16" s="247">
        <f t="shared" si="1"/>
        <v>10938.69</v>
      </c>
    </row>
    <row r="17" spans="1:8">
      <c r="A17" s="128">
        <v>2.8</v>
      </c>
      <c r="B17" s="56" t="s">
        <v>106</v>
      </c>
      <c r="C17" s="246">
        <v>6247903</v>
      </c>
      <c r="D17" s="246">
        <v>4574673</v>
      </c>
      <c r="E17" s="240">
        <f t="shared" si="0"/>
        <v>10822576</v>
      </c>
      <c r="F17" s="246">
        <v>4426180</v>
      </c>
      <c r="G17" s="246">
        <v>3585844</v>
      </c>
      <c r="H17" s="247">
        <f t="shared" si="1"/>
        <v>8012024</v>
      </c>
    </row>
    <row r="18" spans="1:8">
      <c r="A18" s="128">
        <v>2.9</v>
      </c>
      <c r="B18" s="56" t="s">
        <v>107</v>
      </c>
      <c r="C18" s="246">
        <v>624343.64999999874</v>
      </c>
      <c r="D18" s="246">
        <v>435489.46000000008</v>
      </c>
      <c r="E18" s="240">
        <f t="shared" si="0"/>
        <v>1059833.1099999989</v>
      </c>
      <c r="F18" s="246" vm="12">
        <v>744434.41999999993</v>
      </c>
      <c r="G18" s="246" vm="14">
        <v>253583.78999999998</v>
      </c>
      <c r="H18" s="247">
        <f t="shared" si="1"/>
        <v>998018.21</v>
      </c>
    </row>
    <row r="19" spans="1:8">
      <c r="A19" s="128">
        <v>3</v>
      </c>
      <c r="B19" s="55" t="s">
        <v>108</v>
      </c>
      <c r="C19" s="246">
        <v>568913</v>
      </c>
      <c r="D19" s="246">
        <v>662721</v>
      </c>
      <c r="E19" s="240">
        <f t="shared" si="0"/>
        <v>1231634</v>
      </c>
      <c r="F19" s="246">
        <v>194957</v>
      </c>
      <c r="G19" s="246">
        <v>537660</v>
      </c>
      <c r="H19" s="247">
        <f t="shared" si="1"/>
        <v>732617</v>
      </c>
    </row>
    <row r="20" spans="1:8">
      <c r="A20" s="128">
        <v>4</v>
      </c>
      <c r="B20" s="55" t="s">
        <v>109</v>
      </c>
      <c r="C20" s="246">
        <v>881450</v>
      </c>
      <c r="D20" s="246">
        <v>0</v>
      </c>
      <c r="E20" s="240">
        <f t="shared" si="0"/>
        <v>881450</v>
      </c>
      <c r="F20" s="246">
        <v>881450</v>
      </c>
      <c r="G20" s="246">
        <v>0</v>
      </c>
      <c r="H20" s="247">
        <f t="shared" si="1"/>
        <v>881450</v>
      </c>
    </row>
    <row r="21" spans="1:8">
      <c r="A21" s="128">
        <v>5</v>
      </c>
      <c r="B21" s="55" t="s">
        <v>110</v>
      </c>
      <c r="C21" s="246">
        <v>120708.02</v>
      </c>
      <c r="D21" s="246">
        <v>87286.13</v>
      </c>
      <c r="E21" s="240">
        <f t="shared" si="0"/>
        <v>207994.15000000002</v>
      </c>
      <c r="F21" s="246">
        <v>116068.38</v>
      </c>
      <c r="G21" s="246">
        <v>94615</v>
      </c>
      <c r="H21" s="247">
        <f>F21+G21</f>
        <v>210683.38</v>
      </c>
    </row>
    <row r="22" spans="1:8">
      <c r="A22" s="128">
        <v>6</v>
      </c>
      <c r="B22" s="57" t="s">
        <v>111</v>
      </c>
      <c r="C22" s="248">
        <f>C8+C9+C19+C20+C21</f>
        <v>16799663.919999998</v>
      </c>
      <c r="D22" s="248">
        <f>D8+D9+D19+D20+D21</f>
        <v>15291698.23</v>
      </c>
      <c r="E22" s="240">
        <f>C22+D22</f>
        <v>32091362.149999999</v>
      </c>
      <c r="F22" s="248">
        <f>F8+F9+F19+F20+F21</f>
        <v>10993924.569999995</v>
      </c>
      <c r="G22" s="248">
        <f>G8+G9+G19+G20+G21</f>
        <v>13481597.810000002</v>
      </c>
      <c r="H22" s="247">
        <f>F22+G22</f>
        <v>24475522.379999995</v>
      </c>
    </row>
    <row r="23" spans="1:8">
      <c r="A23" s="128"/>
      <c r="B23" s="53" t="s">
        <v>90</v>
      </c>
      <c r="C23" s="246">
        <v>0</v>
      </c>
      <c r="D23" s="246">
        <v>0</v>
      </c>
      <c r="E23" s="239"/>
      <c r="F23" s="246">
        <v>0</v>
      </c>
      <c r="G23" s="246">
        <v>0</v>
      </c>
      <c r="H23" s="249"/>
    </row>
    <row r="24" spans="1:8">
      <c r="A24" s="128">
        <v>7</v>
      </c>
      <c r="B24" s="55" t="s">
        <v>112</v>
      </c>
      <c r="C24" s="246">
        <v>5655220.4699999997</v>
      </c>
      <c r="D24" s="246">
        <v>598202.67000000004</v>
      </c>
      <c r="E24" s="240">
        <f t="shared" si="0"/>
        <v>6253423.1399999997</v>
      </c>
      <c r="F24" s="246">
        <v>2295106.7000000002</v>
      </c>
      <c r="G24" s="246">
        <v>543908.68999999994</v>
      </c>
      <c r="H24" s="247">
        <f t="shared" si="1"/>
        <v>2839015.39</v>
      </c>
    </row>
    <row r="25" spans="1:8">
      <c r="A25" s="128">
        <v>8</v>
      </c>
      <c r="B25" s="55" t="s">
        <v>113</v>
      </c>
      <c r="C25" s="246">
        <v>2610033.5299999998</v>
      </c>
      <c r="D25" s="246">
        <v>694465.33</v>
      </c>
      <c r="E25" s="240">
        <f t="shared" si="0"/>
        <v>3304498.86</v>
      </c>
      <c r="F25" s="246">
        <v>1070710.3</v>
      </c>
      <c r="G25" s="246">
        <v>567585.31000000006</v>
      </c>
      <c r="H25" s="247">
        <f t="shared" si="1"/>
        <v>1638295.61</v>
      </c>
    </row>
    <row r="26" spans="1:8">
      <c r="A26" s="128">
        <v>9</v>
      </c>
      <c r="B26" s="55" t="s">
        <v>114</v>
      </c>
      <c r="C26" s="246">
        <v>6381</v>
      </c>
      <c r="D26" s="246">
        <v>1501414</v>
      </c>
      <c r="E26" s="240">
        <f t="shared" si="0"/>
        <v>1507795</v>
      </c>
      <c r="F26" s="246">
        <v>42658</v>
      </c>
      <c r="G26" s="246">
        <v>1320238</v>
      </c>
      <c r="H26" s="247">
        <f t="shared" si="1"/>
        <v>1362896</v>
      </c>
    </row>
    <row r="27" spans="1:8">
      <c r="A27" s="128">
        <v>10</v>
      </c>
      <c r="B27" s="55" t="s">
        <v>115</v>
      </c>
      <c r="C27" s="246">
        <v>280746</v>
      </c>
      <c r="D27" s="246">
        <v>16618</v>
      </c>
      <c r="E27" s="240">
        <f t="shared" si="0"/>
        <v>297364</v>
      </c>
      <c r="F27" s="246">
        <v>280746</v>
      </c>
      <c r="G27" s="246">
        <v>0</v>
      </c>
      <c r="H27" s="247">
        <f t="shared" si="1"/>
        <v>280746</v>
      </c>
    </row>
    <row r="28" spans="1:8">
      <c r="A28" s="128">
        <v>11</v>
      </c>
      <c r="B28" s="55" t="s">
        <v>116</v>
      </c>
      <c r="C28" s="246">
        <v>46553</v>
      </c>
      <c r="D28" s="246">
        <v>4101265</v>
      </c>
      <c r="E28" s="240">
        <f t="shared" si="0"/>
        <v>4147818</v>
      </c>
      <c r="F28" s="246">
        <v>0</v>
      </c>
      <c r="G28" s="246">
        <v>3031968</v>
      </c>
      <c r="H28" s="247">
        <f t="shared" si="1"/>
        <v>3031968</v>
      </c>
    </row>
    <row r="29" spans="1:8">
      <c r="A29" s="128">
        <v>12</v>
      </c>
      <c r="B29" s="55" t="s">
        <v>117</v>
      </c>
      <c r="C29" s="246">
        <v>62056</v>
      </c>
      <c r="D29" s="246">
        <v>61356</v>
      </c>
      <c r="E29" s="240">
        <f t="shared" si="0"/>
        <v>123412</v>
      </c>
      <c r="F29" s="246">
        <v>69227</v>
      </c>
      <c r="G29" s="246">
        <v>70138</v>
      </c>
      <c r="H29" s="247">
        <f t="shared" si="1"/>
        <v>139365</v>
      </c>
    </row>
    <row r="30" spans="1:8">
      <c r="A30" s="128">
        <v>13</v>
      </c>
      <c r="B30" s="58" t="s">
        <v>118</v>
      </c>
      <c r="C30" s="248">
        <f>SUM(C24:C29)</f>
        <v>8660990</v>
      </c>
      <c r="D30" s="248">
        <f>SUM(D24:D29)</f>
        <v>6973321</v>
      </c>
      <c r="E30" s="240">
        <f t="shared" si="0"/>
        <v>15634311</v>
      </c>
      <c r="F30" s="248">
        <f>SUM(F24:F29)</f>
        <v>3758448</v>
      </c>
      <c r="G30" s="248">
        <f>SUM(G24:G29)</f>
        <v>5533838</v>
      </c>
      <c r="H30" s="247">
        <f t="shared" si="1"/>
        <v>9292286</v>
      </c>
    </row>
    <row r="31" spans="1:8">
      <c r="A31" s="128">
        <v>14</v>
      </c>
      <c r="B31" s="58" t="s">
        <v>119</v>
      </c>
      <c r="C31" s="248">
        <f>C22-C30</f>
        <v>8138673.9199999981</v>
      </c>
      <c r="D31" s="248">
        <f>D22-D30</f>
        <v>8318377.2300000004</v>
      </c>
      <c r="E31" s="240">
        <f t="shared" si="0"/>
        <v>16457051.149999999</v>
      </c>
      <c r="F31" s="248">
        <f>F22-F30</f>
        <v>7235476.5699999947</v>
      </c>
      <c r="G31" s="248">
        <f>G22-G30</f>
        <v>7947759.8100000024</v>
      </c>
      <c r="H31" s="247">
        <f t="shared" si="1"/>
        <v>15183236.379999997</v>
      </c>
    </row>
    <row r="32" spans="1:8">
      <c r="A32" s="128"/>
      <c r="B32" s="53"/>
      <c r="C32" s="250"/>
      <c r="D32" s="250"/>
      <c r="E32" s="250"/>
      <c r="F32" s="250"/>
      <c r="G32" s="250"/>
      <c r="H32" s="251"/>
    </row>
    <row r="33" spans="1:8">
      <c r="A33" s="128"/>
      <c r="B33" s="53" t="s">
        <v>120</v>
      </c>
      <c r="C33" s="246"/>
      <c r="D33" s="246"/>
      <c r="E33" s="239"/>
      <c r="F33" s="246"/>
      <c r="G33" s="246"/>
      <c r="H33" s="249"/>
    </row>
    <row r="34" spans="1:8">
      <c r="A34" s="128">
        <v>15</v>
      </c>
      <c r="B34" s="52" t="s">
        <v>91</v>
      </c>
      <c r="C34" s="252">
        <f>C35-C36</f>
        <v>433238</v>
      </c>
      <c r="D34" s="252">
        <f>D35-D36</f>
        <v>79832</v>
      </c>
      <c r="E34" s="240">
        <f t="shared" si="0"/>
        <v>513070</v>
      </c>
      <c r="F34" s="252">
        <f>F35-F36</f>
        <v>443685</v>
      </c>
      <c r="G34" s="252">
        <f>G35-G36</f>
        <v>344742</v>
      </c>
      <c r="H34" s="247">
        <f t="shared" si="1"/>
        <v>788427</v>
      </c>
    </row>
    <row r="35" spans="1:8">
      <c r="A35" s="128">
        <v>15.1</v>
      </c>
      <c r="B35" s="56" t="s">
        <v>121</v>
      </c>
      <c r="C35" s="246">
        <v>698404</v>
      </c>
      <c r="D35" s="246">
        <v>870651</v>
      </c>
      <c r="E35" s="240">
        <f t="shared" si="0"/>
        <v>1569055</v>
      </c>
      <c r="F35" s="246">
        <v>611065</v>
      </c>
      <c r="G35" s="246">
        <v>897848</v>
      </c>
      <c r="H35" s="247">
        <f t="shared" si="1"/>
        <v>1508913</v>
      </c>
    </row>
    <row r="36" spans="1:8">
      <c r="A36" s="128">
        <v>15.2</v>
      </c>
      <c r="B36" s="56" t="s">
        <v>122</v>
      </c>
      <c r="C36" s="246">
        <v>265166</v>
      </c>
      <c r="D36" s="246">
        <v>790819</v>
      </c>
      <c r="E36" s="240">
        <f t="shared" si="0"/>
        <v>1055985</v>
      </c>
      <c r="F36" s="246">
        <v>167380</v>
      </c>
      <c r="G36" s="246">
        <v>553106</v>
      </c>
      <c r="H36" s="247">
        <f t="shared" si="1"/>
        <v>720486</v>
      </c>
    </row>
    <row r="37" spans="1:8">
      <c r="A37" s="128">
        <v>16</v>
      </c>
      <c r="B37" s="55" t="s">
        <v>123</v>
      </c>
      <c r="C37" s="246">
        <v>0</v>
      </c>
      <c r="D37" s="246">
        <v>0</v>
      </c>
      <c r="E37" s="240">
        <f t="shared" si="0"/>
        <v>0</v>
      </c>
      <c r="F37" s="246">
        <v>0</v>
      </c>
      <c r="G37" s="246">
        <v>0</v>
      </c>
      <c r="H37" s="247">
        <f t="shared" si="1"/>
        <v>0</v>
      </c>
    </row>
    <row r="38" spans="1:8">
      <c r="A38" s="128">
        <v>17</v>
      </c>
      <c r="B38" s="55" t="s">
        <v>124</v>
      </c>
      <c r="C38" s="246">
        <v>0</v>
      </c>
      <c r="D38" s="246">
        <v>0</v>
      </c>
      <c r="E38" s="240">
        <f t="shared" si="0"/>
        <v>0</v>
      </c>
      <c r="F38" s="246">
        <v>0</v>
      </c>
      <c r="G38" s="246">
        <v>0</v>
      </c>
      <c r="H38" s="247">
        <f t="shared" si="1"/>
        <v>0</v>
      </c>
    </row>
    <row r="39" spans="1:8">
      <c r="A39" s="128">
        <v>18</v>
      </c>
      <c r="B39" s="55" t="s">
        <v>125</v>
      </c>
      <c r="C39" s="246">
        <v>0</v>
      </c>
      <c r="D39" s="246">
        <v>0</v>
      </c>
      <c r="E39" s="240">
        <f t="shared" si="0"/>
        <v>0</v>
      </c>
      <c r="F39" s="246">
        <v>0</v>
      </c>
      <c r="G39" s="246">
        <v>0</v>
      </c>
      <c r="H39" s="247">
        <f t="shared" si="1"/>
        <v>0</v>
      </c>
    </row>
    <row r="40" spans="1:8">
      <c r="A40" s="128">
        <v>19</v>
      </c>
      <c r="B40" s="55" t="s">
        <v>126</v>
      </c>
      <c r="C40" s="246">
        <v>2935567</v>
      </c>
      <c r="D40" s="246">
        <v>0</v>
      </c>
      <c r="E40" s="240">
        <f t="shared" si="0"/>
        <v>2935567</v>
      </c>
      <c r="F40" s="246">
        <v>-74262</v>
      </c>
      <c r="G40" s="246">
        <v>0</v>
      </c>
      <c r="H40" s="247">
        <f t="shared" si="1"/>
        <v>-74262</v>
      </c>
    </row>
    <row r="41" spans="1:8">
      <c r="A41" s="128">
        <v>20</v>
      </c>
      <c r="B41" s="55" t="s">
        <v>127</v>
      </c>
      <c r="C41" s="246">
        <v>-1625235</v>
      </c>
      <c r="D41" s="246">
        <v>0</v>
      </c>
      <c r="E41" s="240">
        <f t="shared" si="0"/>
        <v>-1625235</v>
      </c>
      <c r="F41" s="246">
        <v>525946</v>
      </c>
      <c r="G41" s="246">
        <v>0</v>
      </c>
      <c r="H41" s="247">
        <f t="shared" si="1"/>
        <v>525946</v>
      </c>
    </row>
    <row r="42" spans="1:8">
      <c r="A42" s="128">
        <v>21</v>
      </c>
      <c r="B42" s="55" t="s">
        <v>128</v>
      </c>
      <c r="C42" s="246">
        <v>24</v>
      </c>
      <c r="D42" s="246">
        <v>0</v>
      </c>
      <c r="E42" s="240">
        <f t="shared" si="0"/>
        <v>24</v>
      </c>
      <c r="F42" s="246">
        <v>10238</v>
      </c>
      <c r="G42" s="246">
        <v>0</v>
      </c>
      <c r="H42" s="247">
        <f t="shared" si="1"/>
        <v>10238</v>
      </c>
    </row>
    <row r="43" spans="1:8">
      <c r="A43" s="128">
        <v>22</v>
      </c>
      <c r="B43" s="55" t="s">
        <v>129</v>
      </c>
      <c r="C43" s="246">
        <v>1169.9800000000002</v>
      </c>
      <c r="D43" s="246">
        <v>5.87</v>
      </c>
      <c r="E43" s="240">
        <f t="shared" si="0"/>
        <v>1175.8500000000001</v>
      </c>
      <c r="F43" s="246">
        <v>919.62</v>
      </c>
      <c r="G43" s="246">
        <v>249</v>
      </c>
      <c r="H43" s="247">
        <f t="shared" si="1"/>
        <v>1168.6199999999999</v>
      </c>
    </row>
    <row r="44" spans="1:8">
      <c r="A44" s="128">
        <v>23</v>
      </c>
      <c r="B44" s="55" t="s">
        <v>130</v>
      </c>
      <c r="C44" s="246">
        <v>48111</v>
      </c>
      <c r="D44" s="246">
        <v>9551</v>
      </c>
      <c r="E44" s="240">
        <f t="shared" si="0"/>
        <v>57662</v>
      </c>
      <c r="F44" s="246">
        <v>84873</v>
      </c>
      <c r="G44" s="246">
        <v>12238</v>
      </c>
      <c r="H44" s="247">
        <f t="shared" si="1"/>
        <v>97111</v>
      </c>
    </row>
    <row r="45" spans="1:8">
      <c r="A45" s="128">
        <v>24</v>
      </c>
      <c r="B45" s="58" t="s">
        <v>131</v>
      </c>
      <c r="C45" s="248">
        <f>C34+C37+C38+C39+C40+C41+C42+C43+C44</f>
        <v>1792874.98</v>
      </c>
      <c r="D45" s="248">
        <f>D34+D37+D38+D39+D40+D41+D42+D43+D44</f>
        <v>89388.87</v>
      </c>
      <c r="E45" s="240">
        <f t="shared" si="0"/>
        <v>1882263.85</v>
      </c>
      <c r="F45" s="248">
        <f>F34+F37+F38+F39+F40+F41+F42+F43+F44</f>
        <v>991399.62</v>
      </c>
      <c r="G45" s="248">
        <f>G34+G37+G38+G39+G40+G41+G42+G43+G44</f>
        <v>357229</v>
      </c>
      <c r="H45" s="247">
        <f t="shared" si="1"/>
        <v>1348628.62</v>
      </c>
    </row>
    <row r="46" spans="1:8">
      <c r="A46" s="128"/>
      <c r="B46" s="53" t="s">
        <v>132</v>
      </c>
      <c r="C46" s="246"/>
      <c r="D46" s="246"/>
      <c r="E46" s="246"/>
      <c r="F46" s="246"/>
      <c r="G46" s="246"/>
      <c r="H46" s="253"/>
    </row>
    <row r="47" spans="1:8">
      <c r="A47" s="128">
        <v>25</v>
      </c>
      <c r="B47" s="55" t="s">
        <v>133</v>
      </c>
      <c r="C47" s="246">
        <v>83552</v>
      </c>
      <c r="D47" s="246">
        <v>39658</v>
      </c>
      <c r="E47" s="240">
        <f t="shared" si="0"/>
        <v>123210</v>
      </c>
      <c r="F47" s="246">
        <v>62915</v>
      </c>
      <c r="G47" s="246">
        <v>57338</v>
      </c>
      <c r="H47" s="247">
        <f t="shared" si="1"/>
        <v>120253</v>
      </c>
    </row>
    <row r="48" spans="1:8">
      <c r="A48" s="128">
        <v>26</v>
      </c>
      <c r="B48" s="55" t="s">
        <v>134</v>
      </c>
      <c r="C48" s="246">
        <v>403403</v>
      </c>
      <c r="D48" s="246">
        <v>13023</v>
      </c>
      <c r="E48" s="240">
        <f t="shared" si="0"/>
        <v>416426</v>
      </c>
      <c r="F48" s="246">
        <v>190768</v>
      </c>
      <c r="G48" s="246">
        <v>0</v>
      </c>
      <c r="H48" s="247">
        <f t="shared" si="1"/>
        <v>190768</v>
      </c>
    </row>
    <row r="49" spans="1:9">
      <c r="A49" s="128">
        <v>27</v>
      </c>
      <c r="B49" s="55" t="s">
        <v>135</v>
      </c>
      <c r="C49" s="246">
        <v>6361922</v>
      </c>
      <c r="D49" s="246">
        <v>0</v>
      </c>
      <c r="E49" s="240">
        <f t="shared" si="0"/>
        <v>6361922</v>
      </c>
      <c r="F49" s="246">
        <v>5338795</v>
      </c>
      <c r="G49" s="246">
        <v>0</v>
      </c>
      <c r="H49" s="247">
        <f t="shared" si="1"/>
        <v>5338795</v>
      </c>
    </row>
    <row r="50" spans="1:9">
      <c r="A50" s="128">
        <v>28</v>
      </c>
      <c r="B50" s="55" t="s">
        <v>270</v>
      </c>
      <c r="C50" s="246">
        <v>40878</v>
      </c>
      <c r="D50" s="246">
        <v>0</v>
      </c>
      <c r="E50" s="240">
        <f t="shared" si="0"/>
        <v>40878</v>
      </c>
      <c r="F50" s="246">
        <v>32972</v>
      </c>
      <c r="G50" s="246">
        <v>0</v>
      </c>
      <c r="H50" s="247">
        <f t="shared" si="1"/>
        <v>32972</v>
      </c>
    </row>
    <row r="51" spans="1:9">
      <c r="A51" s="128">
        <v>29</v>
      </c>
      <c r="B51" s="55" t="s">
        <v>136</v>
      </c>
      <c r="C51" s="246">
        <v>1345982</v>
      </c>
      <c r="D51" s="246">
        <v>0</v>
      </c>
      <c r="E51" s="240">
        <f t="shared" si="0"/>
        <v>1345982</v>
      </c>
      <c r="F51" s="246">
        <v>1199969</v>
      </c>
      <c r="G51" s="246">
        <v>0</v>
      </c>
      <c r="H51" s="247">
        <f t="shared" si="1"/>
        <v>1199969</v>
      </c>
    </row>
    <row r="52" spans="1:9">
      <c r="A52" s="128">
        <v>30</v>
      </c>
      <c r="B52" s="55" t="s">
        <v>137</v>
      </c>
      <c r="C52" s="246">
        <v>1726984</v>
      </c>
      <c r="D52" s="246">
        <v>529285</v>
      </c>
      <c r="E52" s="240">
        <f t="shared" si="0"/>
        <v>2256269</v>
      </c>
      <c r="F52" s="246">
        <v>1468172</v>
      </c>
      <c r="G52" s="246">
        <v>692624</v>
      </c>
      <c r="H52" s="247">
        <f t="shared" si="1"/>
        <v>2160796</v>
      </c>
    </row>
    <row r="53" spans="1:9">
      <c r="A53" s="128">
        <v>31</v>
      </c>
      <c r="B53" s="58" t="s">
        <v>138</v>
      </c>
      <c r="C53" s="248">
        <f>C47+C48+C49+C50+C51+C52</f>
        <v>9962721</v>
      </c>
      <c r="D53" s="248">
        <f>D47+D48+D49+D50+D51+D52</f>
        <v>581966</v>
      </c>
      <c r="E53" s="240">
        <f t="shared" si="0"/>
        <v>10544687</v>
      </c>
      <c r="F53" s="248">
        <f>F47+F48+F49+F50+F51+F52</f>
        <v>8293591</v>
      </c>
      <c r="G53" s="248">
        <f>G47+G48+G49+G50+G51+G52</f>
        <v>749962</v>
      </c>
      <c r="H53" s="247">
        <f t="shared" si="1"/>
        <v>9043553</v>
      </c>
    </row>
    <row r="54" spans="1:9">
      <c r="A54" s="128">
        <v>32</v>
      </c>
      <c r="B54" s="58" t="s">
        <v>139</v>
      </c>
      <c r="C54" s="248">
        <f>C45-C53</f>
        <v>-8169846.0199999996</v>
      </c>
      <c r="D54" s="248">
        <f>D45-D53</f>
        <v>-492577.13</v>
      </c>
      <c r="E54" s="240">
        <f t="shared" si="0"/>
        <v>-8662423.1500000004</v>
      </c>
      <c r="F54" s="248">
        <f>F45-F53</f>
        <v>-7302191.3799999999</v>
      </c>
      <c r="G54" s="248">
        <f>G45-G53</f>
        <v>-392733</v>
      </c>
      <c r="H54" s="247">
        <f t="shared" si="1"/>
        <v>-7694924.3799999999</v>
      </c>
    </row>
    <row r="55" spans="1:9">
      <c r="A55" s="128"/>
      <c r="B55" s="53"/>
      <c r="C55" s="250"/>
      <c r="D55" s="250"/>
      <c r="E55" s="250"/>
      <c r="F55" s="250"/>
      <c r="G55" s="250"/>
      <c r="H55" s="251"/>
    </row>
    <row r="56" spans="1:9">
      <c r="A56" s="128">
        <v>33</v>
      </c>
      <c r="B56" s="58" t="s">
        <v>140</v>
      </c>
      <c r="C56" s="248">
        <f>C31+C54</f>
        <v>-31172.10000000149</v>
      </c>
      <c r="D56" s="248">
        <f>D31+D54</f>
        <v>7825800.1000000006</v>
      </c>
      <c r="E56" s="240">
        <f t="shared" si="0"/>
        <v>7794627.9999999991</v>
      </c>
      <c r="F56" s="248">
        <f>F31+F54</f>
        <v>-66714.810000005178</v>
      </c>
      <c r="G56" s="248">
        <f>G31+G54</f>
        <v>7555026.8100000024</v>
      </c>
      <c r="H56" s="247">
        <f t="shared" si="1"/>
        <v>7488311.9999999972</v>
      </c>
    </row>
    <row r="57" spans="1:9">
      <c r="A57" s="128"/>
      <c r="B57" s="53"/>
      <c r="C57" s="250"/>
      <c r="D57" s="250"/>
      <c r="E57" s="250"/>
      <c r="F57" s="250"/>
      <c r="G57" s="250"/>
      <c r="H57" s="251"/>
    </row>
    <row r="58" spans="1:9">
      <c r="A58" s="128">
        <v>34</v>
      </c>
      <c r="B58" s="55" t="s">
        <v>141</v>
      </c>
      <c r="C58" s="246">
        <v>2657366</v>
      </c>
      <c r="D58" s="246">
        <v>0</v>
      </c>
      <c r="E58" s="240">
        <f t="shared" si="0"/>
        <v>2657366</v>
      </c>
      <c r="F58" s="246">
        <v>-1847391</v>
      </c>
      <c r="G58" s="246">
        <v>0</v>
      </c>
      <c r="H58" s="247">
        <f t="shared" si="1"/>
        <v>-1847391</v>
      </c>
    </row>
    <row r="59" spans="1:9" s="209" customFormat="1">
      <c r="A59" s="128">
        <v>35</v>
      </c>
      <c r="B59" s="52" t="s">
        <v>142</v>
      </c>
      <c r="C59" s="246">
        <v>0</v>
      </c>
      <c r="D59" s="246">
        <v>0</v>
      </c>
      <c r="E59" s="254">
        <f t="shared" si="0"/>
        <v>0</v>
      </c>
      <c r="F59" s="246">
        <v>0</v>
      </c>
      <c r="G59" s="246">
        <v>0</v>
      </c>
      <c r="H59" s="255">
        <f t="shared" si="1"/>
        <v>0</v>
      </c>
      <c r="I59" s="208"/>
    </row>
    <row r="60" spans="1:9">
      <c r="A60" s="128">
        <v>36</v>
      </c>
      <c r="B60" s="55" t="s">
        <v>143</v>
      </c>
      <c r="C60" s="246">
        <v>602913</v>
      </c>
      <c r="D60" s="246">
        <v>0</v>
      </c>
      <c r="E60" s="240">
        <f t="shared" si="0"/>
        <v>602913</v>
      </c>
      <c r="F60" s="246">
        <v>523155</v>
      </c>
      <c r="G60" s="246">
        <v>0</v>
      </c>
      <c r="H60" s="247">
        <f t="shared" si="1"/>
        <v>523155</v>
      </c>
    </row>
    <row r="61" spans="1:9">
      <c r="A61" s="128">
        <v>37</v>
      </c>
      <c r="B61" s="58" t="s">
        <v>144</v>
      </c>
      <c r="C61" s="248">
        <f>C58+C59+C60</f>
        <v>3260279</v>
      </c>
      <c r="D61" s="248">
        <f>D58+D59+D60</f>
        <v>0</v>
      </c>
      <c r="E61" s="240">
        <f t="shared" si="0"/>
        <v>3260279</v>
      </c>
      <c r="F61" s="248">
        <f>F58+F59+F60</f>
        <v>-1324236</v>
      </c>
      <c r="G61" s="248">
        <f>G58+G59+G60</f>
        <v>0</v>
      </c>
      <c r="H61" s="247">
        <f t="shared" si="1"/>
        <v>-1324236</v>
      </c>
    </row>
    <row r="62" spans="1:9">
      <c r="A62" s="128"/>
      <c r="B62" s="59"/>
      <c r="C62" s="246"/>
      <c r="D62" s="246"/>
      <c r="E62" s="246"/>
      <c r="F62" s="246"/>
      <c r="G62" s="246"/>
      <c r="H62" s="253"/>
    </row>
    <row r="63" spans="1:9">
      <c r="A63" s="128">
        <v>38</v>
      </c>
      <c r="B63" s="60" t="s">
        <v>271</v>
      </c>
      <c r="C63" s="248">
        <f>C56-C61</f>
        <v>-3291451.1000000015</v>
      </c>
      <c r="D63" s="248">
        <f>D56-D61</f>
        <v>7825800.1000000006</v>
      </c>
      <c r="E63" s="240">
        <f t="shared" si="0"/>
        <v>4534348.9999999991</v>
      </c>
      <c r="F63" s="248">
        <f>F56-F61</f>
        <v>1257521.1899999948</v>
      </c>
      <c r="G63" s="248">
        <f>G56-G61</f>
        <v>7555026.8100000024</v>
      </c>
      <c r="H63" s="247">
        <f t="shared" si="1"/>
        <v>8812547.9999999963</v>
      </c>
    </row>
    <row r="64" spans="1:9">
      <c r="A64" s="126">
        <v>39</v>
      </c>
      <c r="B64" s="55" t="s">
        <v>145</v>
      </c>
      <c r="C64" s="246">
        <v>225486</v>
      </c>
      <c r="D64" s="246">
        <v>0</v>
      </c>
      <c r="E64" s="240">
        <f t="shared" si="0"/>
        <v>225486</v>
      </c>
      <c r="F64" s="246">
        <v>1164309</v>
      </c>
      <c r="G64" s="246">
        <v>0</v>
      </c>
      <c r="H64" s="247">
        <f t="shared" si="1"/>
        <v>1164309</v>
      </c>
    </row>
    <row r="65" spans="1:8">
      <c r="A65" s="128">
        <v>40</v>
      </c>
      <c r="B65" s="58" t="s">
        <v>146</v>
      </c>
      <c r="C65" s="248">
        <f>C63-C64</f>
        <v>-3516937.1000000015</v>
      </c>
      <c r="D65" s="248">
        <f>D63-D64</f>
        <v>7825800.1000000006</v>
      </c>
      <c r="E65" s="240">
        <f t="shared" si="0"/>
        <v>4308862.9999999991</v>
      </c>
      <c r="F65" s="248">
        <f>F63-F64</f>
        <v>93212.189999994822</v>
      </c>
      <c r="G65" s="248">
        <f>G63-G64</f>
        <v>7555026.8100000024</v>
      </c>
      <c r="H65" s="247">
        <f t="shared" si="1"/>
        <v>7648238.9999999972</v>
      </c>
    </row>
    <row r="66" spans="1:8">
      <c r="A66" s="126">
        <v>41</v>
      </c>
      <c r="B66" s="55" t="s">
        <v>147</v>
      </c>
      <c r="C66" s="256">
        <v>0</v>
      </c>
      <c r="D66" s="256">
        <v>0</v>
      </c>
      <c r="E66" s="240">
        <f t="shared" si="0"/>
        <v>0</v>
      </c>
      <c r="F66" s="256">
        <v>0</v>
      </c>
      <c r="G66" s="256">
        <v>0</v>
      </c>
      <c r="H66" s="247">
        <f t="shared" si="1"/>
        <v>0</v>
      </c>
    </row>
    <row r="67" spans="1:8" ht="15" thickBot="1">
      <c r="A67" s="130">
        <v>42</v>
      </c>
      <c r="B67" s="131" t="s">
        <v>148</v>
      </c>
      <c r="C67" s="257">
        <f>C65+C66</f>
        <v>-3516937.1000000015</v>
      </c>
      <c r="D67" s="257">
        <f>D65+D66</f>
        <v>7825800.1000000006</v>
      </c>
      <c r="E67" s="244">
        <f t="shared" si="0"/>
        <v>4308862.9999999991</v>
      </c>
      <c r="F67" s="257">
        <f>F65+F66</f>
        <v>93212.189999994822</v>
      </c>
      <c r="G67" s="257">
        <f>G65+G66</f>
        <v>7555026.8100000024</v>
      </c>
      <c r="H67" s="258">
        <f t="shared" si="1"/>
        <v>7648238.9999999972</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37" zoomScaleNormal="100" workbookViewId="0">
      <selection activeCell="C7" sqref="C7:H49"/>
    </sheetView>
  </sheetViews>
  <sheetFormatPr defaultRowHeight="14.5"/>
  <cols>
    <col min="1" max="1" width="9.54296875" bestFit="1" customWidth="1"/>
    <col min="2" max="2" width="72.26953125" customWidth="1"/>
    <col min="3" max="8" width="12.7265625" customWidth="1"/>
  </cols>
  <sheetData>
    <row r="1" spans="1:8">
      <c r="A1" s="2" t="s">
        <v>188</v>
      </c>
      <c r="B1" t="str">
        <f>Info!C2</f>
        <v>სს "ხალიკ ბანკი საქართველო"</v>
      </c>
    </row>
    <row r="2" spans="1:8">
      <c r="A2" s="2" t="s">
        <v>189</v>
      </c>
      <c r="B2" s="442">
        <f>'1. key ratios'!B2</f>
        <v>44742</v>
      </c>
    </row>
    <row r="3" spans="1:8">
      <c r="A3" s="2"/>
    </row>
    <row r="4" spans="1:8" ht="15" thickBot="1">
      <c r="A4" s="2" t="s">
        <v>407</v>
      </c>
      <c r="B4" s="2"/>
      <c r="C4" s="218"/>
      <c r="D4" s="218"/>
      <c r="E4" s="218"/>
      <c r="F4" s="219"/>
      <c r="G4" s="219"/>
      <c r="H4" s="220" t="s">
        <v>93</v>
      </c>
    </row>
    <row r="5" spans="1:8">
      <c r="A5" s="708" t="s">
        <v>26</v>
      </c>
      <c r="B5" s="710" t="s">
        <v>244</v>
      </c>
      <c r="C5" s="712" t="s">
        <v>194</v>
      </c>
      <c r="D5" s="712"/>
      <c r="E5" s="712"/>
      <c r="F5" s="712" t="s">
        <v>195</v>
      </c>
      <c r="G5" s="712"/>
      <c r="H5" s="713"/>
    </row>
    <row r="6" spans="1:8">
      <c r="A6" s="709"/>
      <c r="B6" s="711"/>
      <c r="C6" s="682" t="s">
        <v>27</v>
      </c>
      <c r="D6" s="682" t="s">
        <v>94</v>
      </c>
      <c r="E6" s="682" t="s">
        <v>68</v>
      </c>
      <c r="F6" s="682" t="s">
        <v>27</v>
      </c>
      <c r="G6" s="682" t="s">
        <v>94</v>
      </c>
      <c r="H6" s="683" t="s">
        <v>68</v>
      </c>
    </row>
    <row r="7" spans="1:8" s="3" customFormat="1">
      <c r="A7" s="330">
        <v>1</v>
      </c>
      <c r="B7" s="684" t="s">
        <v>482</v>
      </c>
      <c r="C7" s="685">
        <v>18658019</v>
      </c>
      <c r="D7" s="685">
        <v>19941931</v>
      </c>
      <c r="E7" s="686">
        <f t="shared" ref="E7" si="0">C7+D7</f>
        <v>38599950</v>
      </c>
      <c r="F7" s="685">
        <v>29289142</v>
      </c>
      <c r="G7" s="685">
        <v>11726186</v>
      </c>
      <c r="H7" s="687">
        <f t="shared" ref="H7" si="1">F7+G7</f>
        <v>41015328</v>
      </c>
    </row>
    <row r="8" spans="1:8" s="3" customFormat="1">
      <c r="A8" s="330">
        <v>1.1000000000000001</v>
      </c>
      <c r="B8" s="688" t="s">
        <v>275</v>
      </c>
      <c r="C8" s="685">
        <v>12016940</v>
      </c>
      <c r="D8" s="685">
        <v>454708</v>
      </c>
      <c r="E8" s="686">
        <f t="shared" ref="E8:E53" si="2">C8+D8</f>
        <v>12471648</v>
      </c>
      <c r="F8" s="685">
        <v>6871273</v>
      </c>
      <c r="G8" s="685">
        <v>490638</v>
      </c>
      <c r="H8" s="687">
        <f t="shared" ref="H8:H53" si="3">F8+G8</f>
        <v>7361911</v>
      </c>
    </row>
    <row r="9" spans="1:8" s="3" customFormat="1">
      <c r="A9" s="330">
        <v>1.2</v>
      </c>
      <c r="B9" s="688" t="s">
        <v>276</v>
      </c>
      <c r="C9" s="685">
        <v>0</v>
      </c>
      <c r="D9" s="685">
        <v>0</v>
      </c>
      <c r="E9" s="686">
        <f t="shared" si="2"/>
        <v>0</v>
      </c>
      <c r="F9" s="685">
        <v>0</v>
      </c>
      <c r="G9" s="685">
        <v>0</v>
      </c>
      <c r="H9" s="687">
        <f t="shared" si="3"/>
        <v>0</v>
      </c>
    </row>
    <row r="10" spans="1:8" s="3" customFormat="1">
      <c r="A10" s="330">
        <v>1.3</v>
      </c>
      <c r="B10" s="688" t="s">
        <v>277</v>
      </c>
      <c r="C10" s="685">
        <v>6641079</v>
      </c>
      <c r="D10" s="685">
        <v>19487223</v>
      </c>
      <c r="E10" s="686">
        <f t="shared" si="2"/>
        <v>26128302</v>
      </c>
      <c r="F10" s="685">
        <v>22417869</v>
      </c>
      <c r="G10" s="685">
        <v>11235548</v>
      </c>
      <c r="H10" s="687">
        <f t="shared" si="3"/>
        <v>33653417</v>
      </c>
    </row>
    <row r="11" spans="1:8" s="3" customFormat="1">
      <c r="A11" s="330">
        <v>1.4</v>
      </c>
      <c r="B11" s="688" t="s">
        <v>278</v>
      </c>
      <c r="C11" s="685">
        <v>0</v>
      </c>
      <c r="D11" s="685">
        <v>0</v>
      </c>
      <c r="E11" s="686">
        <f t="shared" si="2"/>
        <v>0</v>
      </c>
      <c r="F11" s="685">
        <v>0</v>
      </c>
      <c r="G11" s="685">
        <v>0</v>
      </c>
      <c r="H11" s="687">
        <f t="shared" si="3"/>
        <v>0</v>
      </c>
    </row>
    <row r="12" spans="1:8" s="3" customFormat="1" ht="29.25" customHeight="1">
      <c r="A12" s="330">
        <v>2</v>
      </c>
      <c r="B12" s="684" t="s">
        <v>279</v>
      </c>
      <c r="C12" s="685">
        <v>0</v>
      </c>
      <c r="D12" s="685">
        <v>0</v>
      </c>
      <c r="E12" s="686">
        <f t="shared" si="2"/>
        <v>0</v>
      </c>
      <c r="F12" s="685">
        <v>0</v>
      </c>
      <c r="G12" s="685">
        <v>0</v>
      </c>
      <c r="H12" s="687">
        <f t="shared" si="3"/>
        <v>0</v>
      </c>
    </row>
    <row r="13" spans="1:8" s="3" customFormat="1" ht="26">
      <c r="A13" s="330">
        <v>3</v>
      </c>
      <c r="B13" s="684" t="s">
        <v>280</v>
      </c>
      <c r="C13" s="685">
        <v>0</v>
      </c>
      <c r="D13" s="685">
        <v>0</v>
      </c>
      <c r="E13" s="686">
        <f t="shared" si="2"/>
        <v>0</v>
      </c>
      <c r="F13" s="685">
        <v>0</v>
      </c>
      <c r="G13" s="685">
        <v>0</v>
      </c>
      <c r="H13" s="687">
        <f t="shared" si="3"/>
        <v>0</v>
      </c>
    </row>
    <row r="14" spans="1:8" s="3" customFormat="1">
      <c r="A14" s="330">
        <v>3.1</v>
      </c>
      <c r="B14" s="688" t="s">
        <v>281</v>
      </c>
      <c r="C14" s="685">
        <v>0</v>
      </c>
      <c r="D14" s="685">
        <v>0</v>
      </c>
      <c r="E14" s="686">
        <f t="shared" si="2"/>
        <v>0</v>
      </c>
      <c r="F14" s="685">
        <v>0</v>
      </c>
      <c r="G14" s="685">
        <v>0</v>
      </c>
      <c r="H14" s="687">
        <f t="shared" si="3"/>
        <v>0</v>
      </c>
    </row>
    <row r="15" spans="1:8" s="3" customFormat="1">
      <c r="A15" s="330">
        <v>3.2</v>
      </c>
      <c r="B15" s="688" t="s">
        <v>282</v>
      </c>
      <c r="C15" s="685">
        <v>0</v>
      </c>
      <c r="D15" s="685">
        <v>0</v>
      </c>
      <c r="E15" s="686">
        <f t="shared" si="2"/>
        <v>0</v>
      </c>
      <c r="F15" s="685">
        <v>0</v>
      </c>
      <c r="G15" s="685">
        <v>0</v>
      </c>
      <c r="H15" s="687">
        <f t="shared" si="3"/>
        <v>0</v>
      </c>
    </row>
    <row r="16" spans="1:8" s="3" customFormat="1">
      <c r="A16" s="330">
        <v>4</v>
      </c>
      <c r="B16" s="684" t="s">
        <v>283</v>
      </c>
      <c r="C16" s="685">
        <v>4717574</v>
      </c>
      <c r="D16" s="685">
        <v>392751235</v>
      </c>
      <c r="E16" s="686">
        <f t="shared" si="2"/>
        <v>397468809</v>
      </c>
      <c r="F16" s="685">
        <v>5621724</v>
      </c>
      <c r="G16" s="685">
        <v>372755725</v>
      </c>
      <c r="H16" s="687">
        <f t="shared" si="3"/>
        <v>378377449</v>
      </c>
    </row>
    <row r="17" spans="1:8" s="3" customFormat="1">
      <c r="A17" s="330">
        <v>4.0999999999999996</v>
      </c>
      <c r="B17" s="688" t="s">
        <v>284</v>
      </c>
      <c r="C17" s="685">
        <v>4717574</v>
      </c>
      <c r="D17" s="685">
        <v>392710219</v>
      </c>
      <c r="E17" s="686">
        <f t="shared" si="2"/>
        <v>397427793</v>
      </c>
      <c r="F17" s="685">
        <v>5621724</v>
      </c>
      <c r="G17" s="685">
        <v>372755725</v>
      </c>
      <c r="H17" s="687">
        <f t="shared" si="3"/>
        <v>378377449</v>
      </c>
    </row>
    <row r="18" spans="1:8" s="3" customFormat="1">
      <c r="A18" s="330">
        <v>4.2</v>
      </c>
      <c r="B18" s="688" t="s">
        <v>285</v>
      </c>
      <c r="C18" s="685">
        <v>0</v>
      </c>
      <c r="D18" s="685">
        <v>41016</v>
      </c>
      <c r="E18" s="686">
        <f t="shared" si="2"/>
        <v>41016</v>
      </c>
      <c r="F18" s="685">
        <v>0</v>
      </c>
      <c r="G18" s="685">
        <v>0</v>
      </c>
      <c r="H18" s="687">
        <f t="shared" si="3"/>
        <v>0</v>
      </c>
    </row>
    <row r="19" spans="1:8" s="3" customFormat="1" ht="26">
      <c r="A19" s="330">
        <v>5</v>
      </c>
      <c r="B19" s="684" t="s">
        <v>286</v>
      </c>
      <c r="C19" s="685">
        <v>33273842</v>
      </c>
      <c r="D19" s="685">
        <v>1033880484</v>
      </c>
      <c r="E19" s="686">
        <f t="shared" si="2"/>
        <v>1067154326</v>
      </c>
      <c r="F19" s="685">
        <v>25992897</v>
      </c>
      <c r="G19" s="685">
        <v>840786353</v>
      </c>
      <c r="H19" s="687">
        <f t="shared" si="3"/>
        <v>866779250</v>
      </c>
    </row>
    <row r="20" spans="1:8" s="3" customFormat="1">
      <c r="A20" s="330">
        <v>5.0999999999999996</v>
      </c>
      <c r="B20" s="688" t="s">
        <v>287</v>
      </c>
      <c r="C20" s="685">
        <v>4008077</v>
      </c>
      <c r="D20" s="685">
        <v>14329394</v>
      </c>
      <c r="E20" s="686">
        <f t="shared" si="2"/>
        <v>18337471</v>
      </c>
      <c r="F20" s="685">
        <v>1829431</v>
      </c>
      <c r="G20" s="685">
        <v>10305112</v>
      </c>
      <c r="H20" s="687">
        <f t="shared" si="3"/>
        <v>12134543</v>
      </c>
    </row>
    <row r="21" spans="1:8" s="3" customFormat="1">
      <c r="A21" s="330">
        <v>5.2</v>
      </c>
      <c r="B21" s="688" t="s">
        <v>288</v>
      </c>
      <c r="C21" s="685">
        <v>0</v>
      </c>
      <c r="D21" s="685">
        <v>0</v>
      </c>
      <c r="E21" s="686">
        <f t="shared" si="2"/>
        <v>0</v>
      </c>
      <c r="F21" s="685">
        <v>0</v>
      </c>
      <c r="G21" s="685">
        <v>0</v>
      </c>
      <c r="H21" s="687">
        <f t="shared" si="3"/>
        <v>0</v>
      </c>
    </row>
    <row r="22" spans="1:8" s="3" customFormat="1">
      <c r="A22" s="330">
        <v>5.3</v>
      </c>
      <c r="B22" s="688" t="s">
        <v>289</v>
      </c>
      <c r="C22" s="685">
        <v>29265765</v>
      </c>
      <c r="D22" s="685">
        <v>1019551090</v>
      </c>
      <c r="E22" s="686">
        <f t="shared" si="2"/>
        <v>1048816855</v>
      </c>
      <c r="F22" s="685">
        <v>24163466</v>
      </c>
      <c r="G22" s="685">
        <v>830481241</v>
      </c>
      <c r="H22" s="687">
        <f t="shared" si="3"/>
        <v>854644707</v>
      </c>
    </row>
    <row r="23" spans="1:8" s="3" customFormat="1">
      <c r="A23" s="330" t="s">
        <v>290</v>
      </c>
      <c r="B23" s="689" t="s">
        <v>291</v>
      </c>
      <c r="C23" s="685">
        <v>16547616</v>
      </c>
      <c r="D23" s="685">
        <v>340113648</v>
      </c>
      <c r="E23" s="686">
        <f t="shared" si="2"/>
        <v>356661264</v>
      </c>
      <c r="F23" s="685">
        <v>21290139</v>
      </c>
      <c r="G23" s="685">
        <v>300570499</v>
      </c>
      <c r="H23" s="687">
        <f t="shared" si="3"/>
        <v>321860638</v>
      </c>
    </row>
    <row r="24" spans="1:8" s="3" customFormat="1">
      <c r="A24" s="330" t="s">
        <v>292</v>
      </c>
      <c r="B24" s="689" t="s">
        <v>293</v>
      </c>
      <c r="C24" s="685">
        <v>166091</v>
      </c>
      <c r="D24" s="685">
        <v>418902812</v>
      </c>
      <c r="E24" s="686">
        <f t="shared" si="2"/>
        <v>419068903</v>
      </c>
      <c r="F24" s="685">
        <v>141084</v>
      </c>
      <c r="G24" s="685">
        <v>322488427</v>
      </c>
      <c r="H24" s="687">
        <f t="shared" si="3"/>
        <v>322629511</v>
      </c>
    </row>
    <row r="25" spans="1:8" s="3" customFormat="1">
      <c r="A25" s="330" t="s">
        <v>294</v>
      </c>
      <c r="B25" s="690" t="s">
        <v>295</v>
      </c>
      <c r="C25" s="685">
        <v>0</v>
      </c>
      <c r="D25" s="685">
        <v>3163883</v>
      </c>
      <c r="E25" s="686">
        <f t="shared" si="2"/>
        <v>3163883</v>
      </c>
      <c r="F25" s="685">
        <v>0</v>
      </c>
      <c r="G25" s="685">
        <v>687729</v>
      </c>
      <c r="H25" s="687">
        <f t="shared" si="3"/>
        <v>687729</v>
      </c>
    </row>
    <row r="26" spans="1:8" s="3" customFormat="1">
      <c r="A26" s="330" t="s">
        <v>296</v>
      </c>
      <c r="B26" s="689" t="s">
        <v>297</v>
      </c>
      <c r="C26" s="685">
        <v>2507651</v>
      </c>
      <c r="D26" s="685">
        <v>184402774</v>
      </c>
      <c r="E26" s="686">
        <f t="shared" si="2"/>
        <v>186910425</v>
      </c>
      <c r="F26" s="685">
        <v>2693879</v>
      </c>
      <c r="G26" s="685">
        <v>161712393</v>
      </c>
      <c r="H26" s="687">
        <f t="shared" si="3"/>
        <v>164406272</v>
      </c>
    </row>
    <row r="27" spans="1:8" s="3" customFormat="1">
      <c r="A27" s="330" t="s">
        <v>298</v>
      </c>
      <c r="B27" s="689" t="s">
        <v>299</v>
      </c>
      <c r="C27" s="685">
        <v>10044407</v>
      </c>
      <c r="D27" s="685">
        <v>72967973</v>
      </c>
      <c r="E27" s="686">
        <f t="shared" si="2"/>
        <v>83012380</v>
      </c>
      <c r="F27" s="685">
        <v>38364</v>
      </c>
      <c r="G27" s="685">
        <v>45022193</v>
      </c>
      <c r="H27" s="687">
        <f t="shared" si="3"/>
        <v>45060557</v>
      </c>
    </row>
    <row r="28" spans="1:8" s="3" customFormat="1">
      <c r="A28" s="330">
        <v>5.4</v>
      </c>
      <c r="B28" s="688" t="s">
        <v>300</v>
      </c>
      <c r="C28" s="685">
        <v>365678</v>
      </c>
      <c r="D28" s="685">
        <v>18926868</v>
      </c>
      <c r="E28" s="686">
        <f t="shared" si="2"/>
        <v>19292546</v>
      </c>
      <c r="F28" s="685">
        <v>408312</v>
      </c>
      <c r="G28" s="685">
        <v>10626875</v>
      </c>
      <c r="H28" s="687">
        <f t="shared" si="3"/>
        <v>11035187</v>
      </c>
    </row>
    <row r="29" spans="1:8" s="3" customFormat="1">
      <c r="A29" s="330">
        <v>5.5</v>
      </c>
      <c r="B29" s="688" t="s">
        <v>301</v>
      </c>
      <c r="C29" s="685">
        <v>0</v>
      </c>
      <c r="D29" s="685">
        <v>0</v>
      </c>
      <c r="E29" s="686">
        <f t="shared" si="2"/>
        <v>0</v>
      </c>
      <c r="F29" s="685">
        <v>0</v>
      </c>
      <c r="G29" s="685">
        <v>0</v>
      </c>
      <c r="H29" s="687">
        <f t="shared" si="3"/>
        <v>0</v>
      </c>
    </row>
    <row r="30" spans="1:8" s="3" customFormat="1">
      <c r="A30" s="330">
        <v>5.6</v>
      </c>
      <c r="B30" s="688" t="s">
        <v>302</v>
      </c>
      <c r="C30" s="685">
        <v>0</v>
      </c>
      <c r="D30" s="685">
        <v>0</v>
      </c>
      <c r="E30" s="686">
        <f t="shared" si="2"/>
        <v>0</v>
      </c>
      <c r="F30" s="685">
        <v>0</v>
      </c>
      <c r="G30" s="685">
        <v>0</v>
      </c>
      <c r="H30" s="687">
        <f t="shared" si="3"/>
        <v>0</v>
      </c>
    </row>
    <row r="31" spans="1:8" s="3" customFormat="1">
      <c r="A31" s="330">
        <v>5.7</v>
      </c>
      <c r="B31" s="688" t="s">
        <v>303</v>
      </c>
      <c r="C31" s="685">
        <v>0</v>
      </c>
      <c r="D31" s="685">
        <v>0</v>
      </c>
      <c r="E31" s="686">
        <f t="shared" si="2"/>
        <v>0</v>
      </c>
      <c r="F31" s="685">
        <v>0</v>
      </c>
      <c r="G31" s="685">
        <v>0</v>
      </c>
      <c r="H31" s="687">
        <f t="shared" si="3"/>
        <v>0</v>
      </c>
    </row>
    <row r="32" spans="1:8" s="3" customFormat="1">
      <c r="A32" s="330">
        <v>6</v>
      </c>
      <c r="B32" s="684" t="s">
        <v>304</v>
      </c>
      <c r="C32" s="685">
        <v>0</v>
      </c>
      <c r="D32" s="685">
        <v>0</v>
      </c>
      <c r="E32" s="686">
        <f t="shared" si="2"/>
        <v>0</v>
      </c>
      <c r="F32" s="685">
        <v>0</v>
      </c>
      <c r="G32" s="685">
        <v>0</v>
      </c>
      <c r="H32" s="687">
        <f t="shared" si="3"/>
        <v>0</v>
      </c>
    </row>
    <row r="33" spans="1:8" s="3" customFormat="1" ht="26">
      <c r="A33" s="330">
        <v>6.1</v>
      </c>
      <c r="B33" s="688" t="s">
        <v>483</v>
      </c>
      <c r="C33" s="685">
        <v>5000000</v>
      </c>
      <c r="D33" s="685">
        <v>0</v>
      </c>
      <c r="E33" s="686">
        <f t="shared" si="2"/>
        <v>5000000</v>
      </c>
      <c r="F33" s="685">
        <v>11349958</v>
      </c>
      <c r="G33" s="685">
        <v>11422471.390000001</v>
      </c>
      <c r="H33" s="687">
        <f t="shared" si="3"/>
        <v>22772429.390000001</v>
      </c>
    </row>
    <row r="34" spans="1:8" s="3" customFormat="1" ht="26">
      <c r="A34" s="330">
        <v>6.2</v>
      </c>
      <c r="B34" s="688" t="s">
        <v>305</v>
      </c>
      <c r="C34" s="685">
        <v>0</v>
      </c>
      <c r="D34" s="685">
        <v>4945230.8499999996</v>
      </c>
      <c r="E34" s="686">
        <f t="shared" si="2"/>
        <v>4945230.8499999996</v>
      </c>
      <c r="F34" s="685">
        <v>0</v>
      </c>
      <c r="G34" s="685">
        <v>22574227.120000001</v>
      </c>
      <c r="H34" s="687">
        <f t="shared" si="3"/>
        <v>22574227.120000001</v>
      </c>
    </row>
    <row r="35" spans="1:8" s="3" customFormat="1" ht="26">
      <c r="A35" s="330">
        <v>6.3</v>
      </c>
      <c r="B35" s="688" t="s">
        <v>306</v>
      </c>
      <c r="C35" s="685">
        <v>0</v>
      </c>
      <c r="D35" s="685">
        <v>0</v>
      </c>
      <c r="E35" s="686">
        <f t="shared" si="2"/>
        <v>0</v>
      </c>
      <c r="F35" s="685">
        <v>0</v>
      </c>
      <c r="G35" s="685">
        <v>0</v>
      </c>
      <c r="H35" s="687">
        <f t="shared" si="3"/>
        <v>0</v>
      </c>
    </row>
    <row r="36" spans="1:8" s="3" customFormat="1">
      <c r="A36" s="330">
        <v>6.4</v>
      </c>
      <c r="B36" s="688" t="s">
        <v>307</v>
      </c>
      <c r="C36" s="685">
        <v>0</v>
      </c>
      <c r="D36" s="685">
        <v>0</v>
      </c>
      <c r="E36" s="686">
        <f t="shared" si="2"/>
        <v>0</v>
      </c>
      <c r="F36" s="685">
        <v>0</v>
      </c>
      <c r="G36" s="685">
        <v>0</v>
      </c>
      <c r="H36" s="687">
        <f t="shared" si="3"/>
        <v>0</v>
      </c>
    </row>
    <row r="37" spans="1:8" s="3" customFormat="1">
      <c r="A37" s="330">
        <v>6.5</v>
      </c>
      <c r="B37" s="688" t="s">
        <v>308</v>
      </c>
      <c r="C37" s="685">
        <v>0</v>
      </c>
      <c r="D37" s="685">
        <v>0</v>
      </c>
      <c r="E37" s="686">
        <f t="shared" si="2"/>
        <v>0</v>
      </c>
      <c r="F37" s="685">
        <v>0</v>
      </c>
      <c r="G37" s="685">
        <v>0</v>
      </c>
      <c r="H37" s="687">
        <f t="shared" si="3"/>
        <v>0</v>
      </c>
    </row>
    <row r="38" spans="1:8" s="3" customFormat="1" ht="26">
      <c r="A38" s="330">
        <v>6.6</v>
      </c>
      <c r="B38" s="688" t="s">
        <v>309</v>
      </c>
      <c r="C38" s="685">
        <v>0</v>
      </c>
      <c r="D38" s="685">
        <v>0</v>
      </c>
      <c r="E38" s="686">
        <f t="shared" si="2"/>
        <v>0</v>
      </c>
      <c r="F38" s="685">
        <v>0</v>
      </c>
      <c r="G38" s="685">
        <v>0</v>
      </c>
      <c r="H38" s="687">
        <f t="shared" si="3"/>
        <v>0</v>
      </c>
    </row>
    <row r="39" spans="1:8" s="3" customFormat="1" ht="26">
      <c r="A39" s="330">
        <v>6.7</v>
      </c>
      <c r="B39" s="688" t="s">
        <v>310</v>
      </c>
      <c r="C39" s="685">
        <v>0</v>
      </c>
      <c r="D39" s="685">
        <v>0</v>
      </c>
      <c r="E39" s="686">
        <f t="shared" si="2"/>
        <v>0</v>
      </c>
      <c r="F39" s="685">
        <v>0</v>
      </c>
      <c r="G39" s="685">
        <v>0</v>
      </c>
      <c r="H39" s="687">
        <f t="shared" si="3"/>
        <v>0</v>
      </c>
    </row>
    <row r="40" spans="1:8" s="3" customFormat="1">
      <c r="A40" s="330">
        <v>7</v>
      </c>
      <c r="B40" s="684" t="s">
        <v>311</v>
      </c>
      <c r="C40" s="685">
        <v>0</v>
      </c>
      <c r="D40" s="685">
        <v>0</v>
      </c>
      <c r="E40" s="686">
        <f t="shared" si="2"/>
        <v>0</v>
      </c>
      <c r="F40" s="685">
        <v>0</v>
      </c>
      <c r="G40" s="685">
        <v>0</v>
      </c>
      <c r="H40" s="687">
        <f t="shared" si="3"/>
        <v>0</v>
      </c>
    </row>
    <row r="41" spans="1:8" s="3" customFormat="1" ht="26">
      <c r="A41" s="330">
        <v>7.1</v>
      </c>
      <c r="B41" s="688" t="s">
        <v>312</v>
      </c>
      <c r="C41" s="685">
        <v>0</v>
      </c>
      <c r="D41" s="685">
        <v>7440.1</v>
      </c>
      <c r="E41" s="686">
        <f t="shared" si="2"/>
        <v>7440.1</v>
      </c>
      <c r="F41" s="685">
        <v>0</v>
      </c>
      <c r="G41" s="685">
        <v>0</v>
      </c>
      <c r="H41" s="687">
        <f t="shared" si="3"/>
        <v>0</v>
      </c>
    </row>
    <row r="42" spans="1:8" s="3" customFormat="1" ht="26">
      <c r="A42" s="330">
        <v>7.2</v>
      </c>
      <c r="B42" s="688" t="s">
        <v>313</v>
      </c>
      <c r="C42" s="685">
        <v>873054</v>
      </c>
      <c r="D42" s="685">
        <v>3869861</v>
      </c>
      <c r="E42" s="686">
        <f t="shared" si="2"/>
        <v>4742915</v>
      </c>
      <c r="F42" s="685">
        <v>882793.10000000021</v>
      </c>
      <c r="G42" s="685">
        <v>2398326.5699999994</v>
      </c>
      <c r="H42" s="687">
        <f t="shared" si="3"/>
        <v>3281119.6699999995</v>
      </c>
    </row>
    <row r="43" spans="1:8" s="3" customFormat="1" ht="26">
      <c r="A43" s="330">
        <v>7.3</v>
      </c>
      <c r="B43" s="688" t="s">
        <v>314</v>
      </c>
      <c r="C43" s="685">
        <v>18532</v>
      </c>
      <c r="D43" s="685">
        <v>82260</v>
      </c>
      <c r="E43" s="686">
        <f t="shared" si="2"/>
        <v>100792</v>
      </c>
      <c r="F43" s="685">
        <v>18775</v>
      </c>
      <c r="G43" s="685">
        <v>81551</v>
      </c>
      <c r="H43" s="687">
        <f t="shared" si="3"/>
        <v>100326</v>
      </c>
    </row>
    <row r="44" spans="1:8" s="3" customFormat="1" ht="26">
      <c r="A44" s="330">
        <v>7.4</v>
      </c>
      <c r="B44" s="688" t="s">
        <v>315</v>
      </c>
      <c r="C44" s="685" vm="3">
        <v>1145864.2000000004</v>
      </c>
      <c r="D44" s="685" vm="3">
        <v>3706922.9000000008</v>
      </c>
      <c r="E44" s="686">
        <f t="shared" si="2"/>
        <v>4852787.1000000015</v>
      </c>
      <c r="F44" s="685" vm="3">
        <v>856752.26000000013</v>
      </c>
      <c r="G44" s="685" vm="3">
        <v>3411928.21</v>
      </c>
      <c r="H44" s="687">
        <f t="shared" si="3"/>
        <v>4268680.47</v>
      </c>
    </row>
    <row r="45" spans="1:8" s="3" customFormat="1">
      <c r="A45" s="330">
        <v>8</v>
      </c>
      <c r="B45" s="684" t="s">
        <v>316</v>
      </c>
      <c r="C45" s="685">
        <v>0</v>
      </c>
      <c r="D45" s="685">
        <v>0</v>
      </c>
      <c r="E45" s="686">
        <f t="shared" si="2"/>
        <v>0</v>
      </c>
      <c r="F45" s="685">
        <v>0</v>
      </c>
      <c r="G45" s="685">
        <v>0</v>
      </c>
      <c r="H45" s="687">
        <f t="shared" si="3"/>
        <v>0</v>
      </c>
    </row>
    <row r="46" spans="1:8" s="3" customFormat="1">
      <c r="A46" s="330">
        <v>8.1</v>
      </c>
      <c r="B46" s="688" t="s">
        <v>317</v>
      </c>
      <c r="C46" s="685">
        <v>0</v>
      </c>
      <c r="D46" s="685">
        <v>0</v>
      </c>
      <c r="E46" s="686">
        <f t="shared" si="2"/>
        <v>0</v>
      </c>
      <c r="F46" s="685">
        <v>0</v>
      </c>
      <c r="G46" s="685">
        <v>0</v>
      </c>
      <c r="H46" s="687">
        <f t="shared" si="3"/>
        <v>0</v>
      </c>
    </row>
    <row r="47" spans="1:8" s="3" customFormat="1">
      <c r="A47" s="330">
        <v>8.1999999999999993</v>
      </c>
      <c r="B47" s="688" t="s">
        <v>318</v>
      </c>
      <c r="C47" s="685">
        <v>0</v>
      </c>
      <c r="D47" s="685">
        <v>0</v>
      </c>
      <c r="E47" s="686">
        <f t="shared" si="2"/>
        <v>0</v>
      </c>
      <c r="F47" s="685">
        <v>0</v>
      </c>
      <c r="G47" s="685">
        <v>0</v>
      </c>
      <c r="H47" s="687">
        <f t="shared" si="3"/>
        <v>0</v>
      </c>
    </row>
    <row r="48" spans="1:8" s="3" customFormat="1">
      <c r="A48" s="330">
        <v>8.3000000000000007</v>
      </c>
      <c r="B48" s="688" t="s">
        <v>319</v>
      </c>
      <c r="C48" s="685">
        <v>0</v>
      </c>
      <c r="D48" s="685">
        <v>0</v>
      </c>
      <c r="E48" s="686">
        <f t="shared" si="2"/>
        <v>0</v>
      </c>
      <c r="F48" s="685">
        <v>0</v>
      </c>
      <c r="G48" s="685">
        <v>0</v>
      </c>
      <c r="H48" s="687">
        <f t="shared" si="3"/>
        <v>0</v>
      </c>
    </row>
    <row r="49" spans="1:8" s="3" customFormat="1">
      <c r="A49" s="330">
        <v>8.4</v>
      </c>
      <c r="B49" s="688" t="s">
        <v>320</v>
      </c>
      <c r="C49" s="685">
        <v>0</v>
      </c>
      <c r="D49" s="685">
        <v>0</v>
      </c>
      <c r="E49" s="686">
        <f t="shared" si="2"/>
        <v>0</v>
      </c>
      <c r="F49" s="685">
        <v>0</v>
      </c>
      <c r="G49" s="685">
        <v>0</v>
      </c>
      <c r="H49" s="687">
        <f t="shared" si="3"/>
        <v>0</v>
      </c>
    </row>
    <row r="50" spans="1:8" s="3" customFormat="1">
      <c r="A50" s="330">
        <v>8.5</v>
      </c>
      <c r="B50" s="688" t="s">
        <v>321</v>
      </c>
      <c r="C50" s="685">
        <v>0</v>
      </c>
      <c r="D50" s="685">
        <v>0</v>
      </c>
      <c r="E50" s="686">
        <f t="shared" si="2"/>
        <v>0</v>
      </c>
      <c r="F50" s="685">
        <v>0</v>
      </c>
      <c r="G50" s="685">
        <v>0</v>
      </c>
      <c r="H50" s="687">
        <f t="shared" si="3"/>
        <v>0</v>
      </c>
    </row>
    <row r="51" spans="1:8" s="3" customFormat="1">
      <c r="A51" s="330">
        <v>8.6</v>
      </c>
      <c r="B51" s="688" t="s">
        <v>322</v>
      </c>
      <c r="C51" s="685">
        <v>0</v>
      </c>
      <c r="D51" s="685">
        <v>0</v>
      </c>
      <c r="E51" s="686">
        <f t="shared" si="2"/>
        <v>0</v>
      </c>
      <c r="F51" s="685">
        <v>0</v>
      </c>
      <c r="G51" s="685">
        <v>0</v>
      </c>
      <c r="H51" s="687">
        <f t="shared" si="3"/>
        <v>0</v>
      </c>
    </row>
    <row r="52" spans="1:8" s="3" customFormat="1">
      <c r="A52" s="330">
        <v>8.6999999999999993</v>
      </c>
      <c r="B52" s="688" t="s">
        <v>323</v>
      </c>
      <c r="C52" s="685">
        <v>0</v>
      </c>
      <c r="D52" s="685">
        <v>0</v>
      </c>
      <c r="E52" s="686">
        <f t="shared" si="2"/>
        <v>0</v>
      </c>
      <c r="F52" s="685">
        <v>0</v>
      </c>
      <c r="G52" s="685">
        <v>0</v>
      </c>
      <c r="H52" s="687">
        <f t="shared" si="3"/>
        <v>0</v>
      </c>
    </row>
    <row r="53" spans="1:8" s="3" customFormat="1" ht="15" thickBot="1">
      <c r="A53" s="221">
        <v>9</v>
      </c>
      <c r="B53" s="691" t="s">
        <v>324</v>
      </c>
      <c r="C53" s="692">
        <v>0</v>
      </c>
      <c r="D53" s="692">
        <v>0</v>
      </c>
      <c r="E53" s="259">
        <f t="shared" si="2"/>
        <v>0</v>
      </c>
      <c r="F53" s="692">
        <v>0</v>
      </c>
      <c r="G53" s="692">
        <v>0</v>
      </c>
      <c r="H53" s="245">
        <f t="shared" si="3"/>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6" sqref="C6:G13"/>
    </sheetView>
  </sheetViews>
  <sheetFormatPr defaultColWidth="9.26953125" defaultRowHeight="13"/>
  <cols>
    <col min="1" max="1" width="9.54296875" style="2" bestFit="1" customWidth="1"/>
    <col min="2" max="2" width="93.54296875" style="2" customWidth="1"/>
    <col min="3" max="4" width="12.7265625" style="2" customWidth="1"/>
    <col min="5" max="7" width="10.81640625" style="13" bestFit="1" customWidth="1"/>
    <col min="8" max="11" width="9.7265625" style="13" customWidth="1"/>
    <col min="12" max="16384" width="9.26953125" style="13"/>
  </cols>
  <sheetData>
    <row r="1" spans="1:8" ht="13.5">
      <c r="A1" s="18" t="s">
        <v>188</v>
      </c>
      <c r="B1" s="17" t="str">
        <f>Info!C2</f>
        <v>სს "ხალიკ ბანკი საქართველო"</v>
      </c>
      <c r="C1" s="17"/>
      <c r="D1" s="324"/>
    </row>
    <row r="2" spans="1:8" ht="13.5">
      <c r="A2" s="18" t="s">
        <v>189</v>
      </c>
      <c r="B2" s="430">
        <f>'1. key ratios'!B2</f>
        <v>44742</v>
      </c>
      <c r="C2" s="30"/>
      <c r="D2" s="19"/>
      <c r="E2" s="12"/>
      <c r="F2" s="12"/>
      <c r="G2" s="12"/>
      <c r="H2" s="12"/>
    </row>
    <row r="3" spans="1:8" ht="13.5">
      <c r="A3" s="18"/>
      <c r="B3" s="17"/>
      <c r="C3" s="30"/>
      <c r="D3" s="19"/>
      <c r="E3" s="12"/>
      <c r="F3" s="12"/>
      <c r="G3" s="12"/>
      <c r="H3" s="12"/>
    </row>
    <row r="4" spans="1:8" ht="15" customHeight="1" thickBot="1">
      <c r="A4" s="215" t="s">
        <v>408</v>
      </c>
      <c r="B4" s="216" t="s">
        <v>187</v>
      </c>
      <c r="C4" s="217" t="s">
        <v>93</v>
      </c>
    </row>
    <row r="5" spans="1:8" ht="15" customHeight="1">
      <c r="A5" s="213" t="s">
        <v>26</v>
      </c>
      <c r="B5" s="214"/>
      <c r="C5" s="431" t="str">
        <f>INT((MONTH($B$2))/3)&amp;"Q"&amp;"-"&amp;YEAR($B$2)</f>
        <v>2Q-2022</v>
      </c>
      <c r="D5" s="431" t="str">
        <f>IF(INT(MONTH($B$2))=3, "4"&amp;"Q"&amp;"-"&amp;YEAR($B$2)-1, IF(INT(MONTH($B$2))=6, "1"&amp;"Q"&amp;"-"&amp;YEAR($B$2), IF(INT(MONTH($B$2))=9, "2"&amp;"Q"&amp;"-"&amp;YEAR($B$2),IF(INT(MONTH($B$2))=12, "3"&amp;"Q"&amp;"-"&amp;YEAR($B$2), 0))))</f>
        <v>1Q-2022</v>
      </c>
      <c r="E5" s="431" t="str">
        <f>IF(INT(MONTH($B$2))=3, "3"&amp;"Q"&amp;"-"&amp;YEAR($B$2)-1, IF(INT(MONTH($B$2))=6, "4"&amp;"Q"&amp;"-"&amp;YEAR($B$2)-1, IF(INT(MONTH($B$2))=9, "1"&amp;"Q"&amp;"-"&amp;YEAR($B$2),IF(INT(MONTH($B$2))=12, "2"&amp;"Q"&amp;"-"&amp;YEAR($B$2), 0))))</f>
        <v>4Q-2021</v>
      </c>
      <c r="F5" s="431" t="str">
        <f>IF(INT(MONTH($B$2))=3, "2"&amp;"Q"&amp;"-"&amp;YEAR($B$2)-1, IF(INT(MONTH($B$2))=6, "3"&amp;"Q"&amp;"-"&amp;YEAR($B$2)-1, IF(INT(MONTH($B$2))=9, "4"&amp;"Q"&amp;"-"&amp;YEAR($B$2)-1,IF(INT(MONTH($B$2))=12, "1"&amp;"Q"&amp;"-"&amp;YEAR($B$2), 0))))</f>
        <v>3Q-2021</v>
      </c>
      <c r="G5" s="431" t="str">
        <f>IF(INT(MONTH($B$2))=3, "1"&amp;"Q"&amp;"-"&amp;YEAR($B$2)-1, IF(INT(MONTH($B$2))=6, "2"&amp;"Q"&amp;"-"&amp;YEAR($B$2)-1, IF(INT(MONTH($B$2))=9, "3"&amp;"Q"&amp;"-"&amp;YEAR($B$2)-1,IF(INT(MONTH($B$2))=12, "4"&amp;"Q"&amp;"-"&amp;YEAR($B$2)-1, 0))))</f>
        <v>2Q-2021</v>
      </c>
    </row>
    <row r="6" spans="1:8" ht="15" customHeight="1">
      <c r="A6" s="361">
        <v>1</v>
      </c>
      <c r="B6" s="417" t="s">
        <v>192</v>
      </c>
      <c r="C6" s="362">
        <f>C7+C9+C10</f>
        <v>837846314.74239993</v>
      </c>
      <c r="D6" s="420">
        <f>D7+D9+D10</f>
        <v>871925491.70660007</v>
      </c>
      <c r="E6" s="363">
        <f t="shared" ref="E6:G6" si="0">E7+E9+E10</f>
        <v>877579458.52169979</v>
      </c>
      <c r="F6" s="362">
        <f t="shared" si="0"/>
        <v>784999315.09219992</v>
      </c>
      <c r="G6" s="421">
        <f t="shared" si="0"/>
        <v>676238484.48240006</v>
      </c>
    </row>
    <row r="7" spans="1:8" ht="15" customHeight="1">
      <c r="A7" s="361">
        <v>1.1000000000000001</v>
      </c>
      <c r="B7" s="364" t="s">
        <v>603</v>
      </c>
      <c r="C7" s="365">
        <v>828942838.88739991</v>
      </c>
      <c r="D7" s="365">
        <v>862630101.69160008</v>
      </c>
      <c r="E7" s="365">
        <v>867462543.65669978</v>
      </c>
      <c r="F7" s="365">
        <v>774201440.97720003</v>
      </c>
      <c r="G7" s="365">
        <v>665186615.74240005</v>
      </c>
    </row>
    <row r="8" spans="1:8" ht="26">
      <c r="A8" s="361" t="s">
        <v>251</v>
      </c>
      <c r="B8" s="366" t="s">
        <v>402</v>
      </c>
      <c r="C8" s="365">
        <v>0</v>
      </c>
      <c r="D8" s="365">
        <v>0</v>
      </c>
      <c r="E8" s="365">
        <v>0</v>
      </c>
      <c r="F8" s="365">
        <v>0</v>
      </c>
      <c r="G8" s="365">
        <v>0</v>
      </c>
    </row>
    <row r="9" spans="1:8" ht="15" customHeight="1">
      <c r="A9" s="361">
        <v>1.2</v>
      </c>
      <c r="B9" s="364" t="s">
        <v>22</v>
      </c>
      <c r="C9" s="365">
        <v>8803475.8550000004</v>
      </c>
      <c r="D9" s="365">
        <v>8889497.1549999993</v>
      </c>
      <c r="E9" s="365">
        <v>9841926.7249999996</v>
      </c>
      <c r="F9" s="365">
        <v>10359640.935000001</v>
      </c>
      <c r="G9" s="365">
        <v>10596420.16</v>
      </c>
    </row>
    <row r="10" spans="1:8" ht="15" customHeight="1">
      <c r="A10" s="361">
        <v>1.3</v>
      </c>
      <c r="B10" s="418" t="s">
        <v>77</v>
      </c>
      <c r="C10" s="365">
        <v>100000</v>
      </c>
      <c r="D10" s="365">
        <v>405892.86</v>
      </c>
      <c r="E10" s="365">
        <v>274988.14</v>
      </c>
      <c r="F10" s="365">
        <v>438233.18</v>
      </c>
      <c r="G10" s="365">
        <v>455448.58</v>
      </c>
    </row>
    <row r="11" spans="1:8" ht="15" customHeight="1">
      <c r="A11" s="361">
        <v>2</v>
      </c>
      <c r="B11" s="417" t="s">
        <v>193</v>
      </c>
      <c r="C11" s="365">
        <v>17283.292593839971</v>
      </c>
      <c r="D11" s="365">
        <v>102662.24581998</v>
      </c>
      <c r="E11" s="365">
        <v>2619699.4461294501</v>
      </c>
      <c r="F11" s="365">
        <v>846534.34012970526</v>
      </c>
      <c r="G11" s="365">
        <v>2625098.253032499</v>
      </c>
    </row>
    <row r="12" spans="1:8" ht="15" customHeight="1">
      <c r="A12" s="377">
        <v>3</v>
      </c>
      <c r="B12" s="419" t="s">
        <v>191</v>
      </c>
      <c r="C12" s="365">
        <v>56772577.5</v>
      </c>
      <c r="D12" s="365">
        <v>56772577.5</v>
      </c>
      <c r="E12" s="365">
        <v>51351879.743750006</v>
      </c>
      <c r="F12" s="365">
        <v>51351879.743750006</v>
      </c>
      <c r="G12" s="365">
        <v>51351879.743750006</v>
      </c>
    </row>
    <row r="13" spans="1:8" ht="15" customHeight="1" thickBot="1">
      <c r="A13" s="133">
        <v>4</v>
      </c>
      <c r="B13" s="424" t="s">
        <v>252</v>
      </c>
      <c r="C13" s="260">
        <f>C6+C11+C12</f>
        <v>894636175.53499377</v>
      </c>
      <c r="D13" s="422">
        <f>D6+D11+D12</f>
        <v>928800731.45242</v>
      </c>
      <c r="E13" s="261">
        <f t="shared" ref="E13:G13" si="1">E6+E11+E12</f>
        <v>931551037.7115792</v>
      </c>
      <c r="F13" s="260">
        <f t="shared" si="1"/>
        <v>837197729.17607963</v>
      </c>
      <c r="G13" s="423">
        <f t="shared" si="1"/>
        <v>730215462.47918248</v>
      </c>
    </row>
    <row r="14" spans="1:8">
      <c r="B14" s="24"/>
    </row>
    <row r="15" spans="1:8" ht="26">
      <c r="B15" s="106" t="s">
        <v>604</v>
      </c>
    </row>
    <row r="16" spans="1:8">
      <c r="B16" s="106"/>
    </row>
    <row r="17" spans="2:2">
      <c r="B17" s="106"/>
    </row>
    <row r="18" spans="2:2">
      <c r="B18" s="10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pane="topRight" activeCell="B1" sqref="B1"/>
      <selection pane="bottomLeft" activeCell="A4" sqref="A4"/>
      <selection pane="bottomRight" activeCell="C20" sqref="C20"/>
    </sheetView>
  </sheetViews>
  <sheetFormatPr defaultRowHeight="14.5"/>
  <cols>
    <col min="1" max="1" width="9.54296875" style="2" bestFit="1" customWidth="1"/>
    <col min="2" max="2" width="58.7265625" style="2" customWidth="1"/>
    <col min="3" max="3" width="34.26953125" style="2" customWidth="1"/>
  </cols>
  <sheetData>
    <row r="1" spans="1:8">
      <c r="A1" s="2" t="s">
        <v>188</v>
      </c>
      <c r="B1" s="324" t="str">
        <f>Info!C2</f>
        <v>სს "ხალიკ ბანკი საქართველო"</v>
      </c>
    </row>
    <row r="2" spans="1:8">
      <c r="A2" s="2" t="s">
        <v>189</v>
      </c>
      <c r="B2" s="442">
        <f>'1. key ratios'!B2</f>
        <v>44742</v>
      </c>
    </row>
    <row r="4" spans="1:8" ht="25.5" customHeight="1" thickBot="1">
      <c r="A4" s="232" t="s">
        <v>409</v>
      </c>
      <c r="B4" s="62" t="s">
        <v>149</v>
      </c>
      <c r="C4" s="14"/>
    </row>
    <row r="5" spans="1:8">
      <c r="A5" s="11"/>
      <c r="B5" s="412" t="s">
        <v>150</v>
      </c>
      <c r="C5" s="428" t="s">
        <v>618</v>
      </c>
    </row>
    <row r="6" spans="1:8" ht="15">
      <c r="A6" s="15">
        <v>1</v>
      </c>
      <c r="B6" s="63" t="s">
        <v>1014</v>
      </c>
      <c r="C6" s="425" t="s">
        <v>1015</v>
      </c>
    </row>
    <row r="7" spans="1:8" ht="15">
      <c r="A7" s="15">
        <v>2</v>
      </c>
      <c r="B7" s="63" t="s">
        <v>1016</v>
      </c>
      <c r="C7" s="425" t="s">
        <v>1017</v>
      </c>
    </row>
    <row r="8" spans="1:8" ht="15">
      <c r="A8" s="15">
        <v>3</v>
      </c>
      <c r="B8" s="63" t="s">
        <v>1018</v>
      </c>
      <c r="C8" s="425" t="s">
        <v>1017</v>
      </c>
    </row>
    <row r="9" spans="1:8" ht="15">
      <c r="A9" s="15">
        <v>4</v>
      </c>
      <c r="B9" s="63" t="s">
        <v>1019</v>
      </c>
      <c r="C9" s="425" t="s">
        <v>1017</v>
      </c>
    </row>
    <row r="10" spans="1:8" ht="15">
      <c r="A10" s="15">
        <v>5</v>
      </c>
      <c r="B10" s="63" t="s">
        <v>1020</v>
      </c>
      <c r="C10" s="425" t="s">
        <v>1015</v>
      </c>
    </row>
    <row r="11" spans="1:8" ht="15">
      <c r="A11" s="15">
        <v>6</v>
      </c>
      <c r="B11" s="63"/>
      <c r="C11" s="425"/>
    </row>
    <row r="12" spans="1:8" ht="15">
      <c r="A12" s="15">
        <v>7</v>
      </c>
      <c r="B12" s="63"/>
      <c r="C12" s="425"/>
      <c r="H12" s="4"/>
    </row>
    <row r="13" spans="1:8" ht="15">
      <c r="A13" s="15">
        <v>8</v>
      </c>
      <c r="B13" s="63"/>
      <c r="C13" s="425"/>
    </row>
    <row r="14" spans="1:8" ht="15">
      <c r="A14" s="15">
        <v>9</v>
      </c>
      <c r="B14" s="63"/>
      <c r="C14" s="425"/>
    </row>
    <row r="15" spans="1:8" ht="15">
      <c r="A15" s="15">
        <v>10</v>
      </c>
      <c r="B15" s="63"/>
      <c r="C15" s="425"/>
    </row>
    <row r="16" spans="1:8" ht="15">
      <c r="A16" s="15"/>
      <c r="B16" s="714"/>
      <c r="C16" s="715"/>
    </row>
    <row r="17" spans="1:3" ht="40.5">
      <c r="A17" s="15"/>
      <c r="B17" s="413" t="s">
        <v>151</v>
      </c>
      <c r="C17" s="429" t="s">
        <v>619</v>
      </c>
    </row>
    <row r="18" spans="1:3" ht="40.5">
      <c r="A18" s="15">
        <v>1</v>
      </c>
      <c r="B18" s="28" t="s">
        <v>1012</v>
      </c>
      <c r="C18" s="427" t="s">
        <v>1021</v>
      </c>
    </row>
    <row r="19" spans="1:3" ht="40.5">
      <c r="A19" s="15">
        <v>2</v>
      </c>
      <c r="B19" s="28" t="s">
        <v>1022</v>
      </c>
      <c r="C19" s="427" t="s">
        <v>1023</v>
      </c>
    </row>
    <row r="20" spans="1:3" ht="54">
      <c r="A20" s="15">
        <v>3</v>
      </c>
      <c r="B20" s="28" t="s">
        <v>1024</v>
      </c>
      <c r="C20" s="427" t="s">
        <v>1025</v>
      </c>
    </row>
    <row r="21" spans="1:3" ht="40.5">
      <c r="A21" s="15">
        <v>4</v>
      </c>
      <c r="B21" s="28" t="s">
        <v>1026</v>
      </c>
      <c r="C21" s="427" t="s">
        <v>1027</v>
      </c>
    </row>
    <row r="22" spans="1:3" ht="54">
      <c r="A22" s="15">
        <v>5</v>
      </c>
      <c r="B22" s="28" t="s">
        <v>1028</v>
      </c>
      <c r="C22" s="427" t="s">
        <v>1029</v>
      </c>
    </row>
    <row r="23" spans="1:3">
      <c r="A23" s="15">
        <v>6</v>
      </c>
      <c r="B23" s="28"/>
      <c r="C23" s="426"/>
    </row>
    <row r="24" spans="1:3">
      <c r="A24" s="15">
        <v>7</v>
      </c>
      <c r="B24" s="28"/>
      <c r="C24" s="426"/>
    </row>
    <row r="25" spans="1:3">
      <c r="A25" s="15">
        <v>8</v>
      </c>
      <c r="B25" s="28"/>
      <c r="C25" s="426"/>
    </row>
    <row r="26" spans="1:3">
      <c r="A26" s="15">
        <v>9</v>
      </c>
      <c r="B26" s="28"/>
      <c r="C26" s="426"/>
    </row>
    <row r="27" spans="1:3" ht="15.75" customHeight="1">
      <c r="A27" s="15">
        <v>10</v>
      </c>
      <c r="B27" s="28"/>
      <c r="C27" s="427"/>
    </row>
    <row r="28" spans="1:3" ht="15.75" customHeight="1">
      <c r="A28" s="15"/>
      <c r="B28" s="28"/>
      <c r="C28" s="29"/>
    </row>
    <row r="29" spans="1:3" ht="30" customHeight="1">
      <c r="A29" s="15"/>
      <c r="B29" s="716" t="s">
        <v>152</v>
      </c>
      <c r="C29" s="717"/>
    </row>
    <row r="30" spans="1:3" ht="15">
      <c r="A30" s="15">
        <v>1</v>
      </c>
      <c r="B30" s="63" t="s">
        <v>1032</v>
      </c>
      <c r="C30" s="638">
        <v>1</v>
      </c>
    </row>
    <row r="31" spans="1:3" ht="15.75" customHeight="1">
      <c r="A31" s="15"/>
      <c r="B31" s="63"/>
      <c r="C31" s="64"/>
    </row>
    <row r="32" spans="1:3" ht="29.25" customHeight="1">
      <c r="A32" s="15"/>
      <c r="B32" s="716" t="s">
        <v>272</v>
      </c>
      <c r="C32" s="717"/>
    </row>
    <row r="33" spans="1:3" ht="15">
      <c r="A33" s="15">
        <v>1</v>
      </c>
      <c r="B33" s="63" t="s">
        <v>1030</v>
      </c>
      <c r="C33" s="693">
        <v>0.3476048699771862</v>
      </c>
    </row>
    <row r="34" spans="1:3" ht="15.5" thickBot="1">
      <c r="A34" s="16"/>
      <c r="B34" s="65" t="s">
        <v>1031</v>
      </c>
      <c r="C34" s="694">
        <v>0.3476048699771862</v>
      </c>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8" activePane="bottomRight" state="frozen"/>
      <selection activeCell="H6" sqref="H6"/>
      <selection pane="topRight" activeCell="H6" sqref="H6"/>
      <selection pane="bottomLeft" activeCell="H6" sqref="H6"/>
      <selection pane="bottomRight" activeCell="C8" sqref="C8:E21"/>
    </sheetView>
  </sheetViews>
  <sheetFormatPr defaultRowHeight="14.5"/>
  <cols>
    <col min="1" max="1" width="9.54296875" style="2" bestFit="1" customWidth="1"/>
    <col min="2" max="2" width="47.54296875" style="2" customWidth="1"/>
    <col min="3" max="3" width="28" style="2" customWidth="1"/>
    <col min="4" max="4" width="22.453125" style="2" customWidth="1"/>
    <col min="5" max="5" width="18.7265625" style="2" customWidth="1"/>
    <col min="6" max="6" width="12" bestFit="1" customWidth="1"/>
    <col min="7" max="7" width="12.54296875" bestFit="1" customWidth="1"/>
  </cols>
  <sheetData>
    <row r="1" spans="1:7">
      <c r="A1" s="18" t="s">
        <v>188</v>
      </c>
      <c r="B1" s="17" t="str">
        <f>Info!C2</f>
        <v>სს "ხალიკ ბანკი საქართველო"</v>
      </c>
    </row>
    <row r="2" spans="1:7" s="22" customFormat="1" ht="15.75" customHeight="1">
      <c r="A2" s="22" t="s">
        <v>189</v>
      </c>
      <c r="B2" s="442">
        <f>'1. key ratios'!B2</f>
        <v>44742</v>
      </c>
    </row>
    <row r="3" spans="1:7" s="22" customFormat="1" ht="15.75" customHeight="1"/>
    <row r="4" spans="1:7" s="22" customFormat="1" ht="15.75" customHeight="1" thickBot="1">
      <c r="A4" s="233" t="s">
        <v>410</v>
      </c>
      <c r="B4" s="234" t="s">
        <v>262</v>
      </c>
      <c r="C4" s="192"/>
      <c r="D4" s="192"/>
      <c r="E4" s="193" t="s">
        <v>93</v>
      </c>
    </row>
    <row r="5" spans="1:7" s="121" customFormat="1" ht="17.649999999999999" customHeight="1">
      <c r="A5" s="333"/>
      <c r="B5" s="334"/>
      <c r="C5" s="191" t="s">
        <v>0</v>
      </c>
      <c r="D5" s="191" t="s">
        <v>1</v>
      </c>
      <c r="E5" s="335" t="s">
        <v>2</v>
      </c>
    </row>
    <row r="6" spans="1:7" s="157" customFormat="1" ht="14.65" customHeight="1">
      <c r="A6" s="336"/>
      <c r="B6" s="718" t="s">
        <v>231</v>
      </c>
      <c r="C6" s="718" t="s">
        <v>230</v>
      </c>
      <c r="D6" s="719" t="s">
        <v>229</v>
      </c>
      <c r="E6" s="720"/>
      <c r="G6"/>
    </row>
    <row r="7" spans="1:7" s="157" customFormat="1" ht="99.65" customHeight="1">
      <c r="A7" s="336"/>
      <c r="B7" s="718"/>
      <c r="C7" s="718"/>
      <c r="D7" s="680" t="s">
        <v>228</v>
      </c>
      <c r="E7" s="681" t="s">
        <v>520</v>
      </c>
      <c r="G7"/>
    </row>
    <row r="8" spans="1:7">
      <c r="A8" s="337">
        <v>1</v>
      </c>
      <c r="B8" s="338" t="s">
        <v>154</v>
      </c>
      <c r="C8" s="339">
        <v>14044599</v>
      </c>
      <c r="D8" s="339">
        <v>0</v>
      </c>
      <c r="E8" s="701">
        <v>14044599</v>
      </c>
    </row>
    <row r="9" spans="1:7">
      <c r="A9" s="337">
        <v>2</v>
      </c>
      <c r="B9" s="338" t="s">
        <v>155</v>
      </c>
      <c r="C9" s="339">
        <v>175860212</v>
      </c>
      <c r="D9" s="339">
        <v>0</v>
      </c>
      <c r="E9" s="701">
        <v>175860212</v>
      </c>
    </row>
    <row r="10" spans="1:7">
      <c r="A10" s="337">
        <v>3</v>
      </c>
      <c r="B10" s="338" t="s">
        <v>227</v>
      </c>
      <c r="C10" s="339">
        <v>53049364</v>
      </c>
      <c r="D10" s="339">
        <v>0</v>
      </c>
      <c r="E10" s="701">
        <v>53049364</v>
      </c>
    </row>
    <row r="11" spans="1:7">
      <c r="A11" s="337">
        <v>4</v>
      </c>
      <c r="B11" s="338" t="s">
        <v>185</v>
      </c>
      <c r="C11" s="339">
        <v>0</v>
      </c>
      <c r="D11" s="339">
        <v>0</v>
      </c>
      <c r="E11" s="701">
        <v>0</v>
      </c>
    </row>
    <row r="12" spans="1:7">
      <c r="A12" s="337">
        <v>5</v>
      </c>
      <c r="B12" s="338" t="s">
        <v>157</v>
      </c>
      <c r="C12" s="339">
        <v>16606312</v>
      </c>
      <c r="D12" s="339">
        <v>0</v>
      </c>
      <c r="E12" s="701">
        <v>16606312</v>
      </c>
    </row>
    <row r="13" spans="1:7">
      <c r="A13" s="337">
        <v>6.1</v>
      </c>
      <c r="B13" s="338" t="s">
        <v>158</v>
      </c>
      <c r="C13" s="339">
        <v>673607640.50999999</v>
      </c>
      <c r="D13" s="339">
        <v>0</v>
      </c>
      <c r="E13" s="701">
        <v>673607640.50999999</v>
      </c>
    </row>
    <row r="14" spans="1:7">
      <c r="A14" s="337">
        <v>6.2</v>
      </c>
      <c r="B14" s="340" t="s">
        <v>159</v>
      </c>
      <c r="C14" s="339">
        <v>-41087895</v>
      </c>
      <c r="D14" s="339">
        <v>0</v>
      </c>
      <c r="E14" s="701">
        <v>-41087895</v>
      </c>
    </row>
    <row r="15" spans="1:7">
      <c r="A15" s="337">
        <v>6</v>
      </c>
      <c r="B15" s="338" t="s">
        <v>226</v>
      </c>
      <c r="C15" s="339">
        <v>632519745.50999999</v>
      </c>
      <c r="D15" s="339">
        <v>0</v>
      </c>
      <c r="E15" s="701">
        <v>632519745.50999999</v>
      </c>
    </row>
    <row r="16" spans="1:7">
      <c r="A16" s="337">
        <v>7</v>
      </c>
      <c r="B16" s="338" t="s">
        <v>161</v>
      </c>
      <c r="C16" s="339">
        <v>6295456</v>
      </c>
      <c r="D16" s="339">
        <v>0</v>
      </c>
      <c r="E16" s="701">
        <v>6295456</v>
      </c>
    </row>
    <row r="17" spans="1:7">
      <c r="A17" s="337">
        <v>8</v>
      </c>
      <c r="B17" s="338" t="s">
        <v>162</v>
      </c>
      <c r="C17" s="339">
        <v>8414007.4399999995</v>
      </c>
      <c r="D17" s="339">
        <v>0</v>
      </c>
      <c r="E17" s="701">
        <v>8414007.4399999995</v>
      </c>
      <c r="F17" s="6"/>
      <c r="G17" s="6"/>
    </row>
    <row r="18" spans="1:7">
      <c r="A18" s="337">
        <v>9</v>
      </c>
      <c r="B18" s="338" t="s">
        <v>163</v>
      </c>
      <c r="C18" s="339">
        <v>54000</v>
      </c>
      <c r="D18" s="339">
        <v>0</v>
      </c>
      <c r="E18" s="701">
        <v>54000</v>
      </c>
      <c r="G18" s="6"/>
    </row>
    <row r="19" spans="1:7" ht="26">
      <c r="A19" s="337">
        <v>10</v>
      </c>
      <c r="B19" s="338" t="s">
        <v>164</v>
      </c>
      <c r="C19" s="339">
        <v>21065574</v>
      </c>
      <c r="D19" s="339">
        <v>4637595</v>
      </c>
      <c r="E19" s="701">
        <v>16427979</v>
      </c>
      <c r="G19" s="6"/>
    </row>
    <row r="20" spans="1:7">
      <c r="A20" s="337">
        <v>11</v>
      </c>
      <c r="B20" s="338" t="s">
        <v>165</v>
      </c>
      <c r="C20" s="339">
        <v>7644645.089999876</v>
      </c>
      <c r="D20" s="339">
        <v>0</v>
      </c>
      <c r="E20" s="701">
        <v>7644645.089999876</v>
      </c>
    </row>
    <row r="21" spans="1:7" ht="39.5" thickBot="1">
      <c r="A21" s="341"/>
      <c r="B21" s="342" t="s">
        <v>484</v>
      </c>
      <c r="C21" s="301">
        <f>SUM(C8:C12, C15:C20)</f>
        <v>935553915.03999996</v>
      </c>
      <c r="D21" s="301">
        <f>SUM(D8:D12, D15:D20)</f>
        <v>4637595</v>
      </c>
      <c r="E21" s="343">
        <f>SUM(E8:E12, E15:E20)</f>
        <v>930916320.03999996</v>
      </c>
    </row>
    <row r="22" spans="1:7">
      <c r="A22"/>
      <c r="B22"/>
      <c r="C22"/>
      <c r="D22"/>
      <c r="E22"/>
    </row>
    <row r="23" spans="1:7">
      <c r="A23"/>
      <c r="B23"/>
      <c r="C23"/>
      <c r="D23"/>
      <c r="E23"/>
    </row>
    <row r="25" spans="1:7" s="2" customFormat="1">
      <c r="B25" s="67"/>
      <c r="F25"/>
      <c r="G25"/>
    </row>
    <row r="26" spans="1:7" s="2" customFormat="1">
      <c r="B26" s="68"/>
      <c r="F26"/>
      <c r="G26"/>
    </row>
    <row r="27" spans="1:7" s="2" customFormat="1">
      <c r="B27" s="67"/>
      <c r="F27"/>
      <c r="G27"/>
    </row>
    <row r="28" spans="1:7" s="2" customFormat="1">
      <c r="B28" s="67"/>
      <c r="F28"/>
      <c r="G28"/>
    </row>
    <row r="29" spans="1:7" s="2" customFormat="1">
      <c r="B29" s="67"/>
      <c r="F29"/>
      <c r="G29"/>
    </row>
    <row r="30" spans="1:7" s="2" customFormat="1">
      <c r="B30" s="67"/>
      <c r="F30"/>
      <c r="G30"/>
    </row>
    <row r="31" spans="1:7" s="2" customFormat="1">
      <c r="B31" s="67"/>
      <c r="F31"/>
      <c r="G31"/>
    </row>
    <row r="32" spans="1:7" s="2" customFormat="1">
      <c r="B32" s="68"/>
      <c r="F32"/>
      <c r="G32"/>
    </row>
    <row r="33" spans="2:7" s="2" customFormat="1">
      <c r="B33" s="68"/>
      <c r="F33"/>
      <c r="G33"/>
    </row>
    <row r="34" spans="2:7" s="2" customFormat="1">
      <c r="B34" s="68"/>
      <c r="F34"/>
      <c r="G34"/>
    </row>
    <row r="35" spans="2:7" s="2" customFormat="1">
      <c r="B35" s="68"/>
      <c r="F35"/>
      <c r="G35"/>
    </row>
    <row r="36" spans="2:7" s="2" customFormat="1">
      <c r="B36" s="68"/>
      <c r="F36"/>
      <c r="G36"/>
    </row>
    <row r="37" spans="2:7" s="2" customFormat="1">
      <c r="B37" s="68"/>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5" sqref="C5:C13"/>
    </sheetView>
  </sheetViews>
  <sheetFormatPr defaultRowHeight="14.5" outlineLevelRow="1"/>
  <cols>
    <col min="1" max="1" width="9.54296875" style="2" bestFit="1" customWidth="1"/>
    <col min="2" max="2" width="114.26953125" style="2" customWidth="1"/>
    <col min="3" max="3" width="18.7265625" customWidth="1"/>
    <col min="4" max="4" width="25.453125" customWidth="1"/>
    <col min="5" max="5" width="24.26953125" customWidth="1"/>
    <col min="6" max="6" width="24" customWidth="1"/>
    <col min="7" max="7" width="10" bestFit="1" customWidth="1"/>
    <col min="8" max="8" width="12" bestFit="1" customWidth="1"/>
    <col min="9" max="9" width="12.54296875" bestFit="1" customWidth="1"/>
  </cols>
  <sheetData>
    <row r="1" spans="1:6">
      <c r="A1" s="18" t="s">
        <v>188</v>
      </c>
      <c r="B1" s="17" t="str">
        <f>Info!C2</f>
        <v>სს "ხალიკ ბანკი საქართველო"</v>
      </c>
    </row>
    <row r="2" spans="1:6" s="22" customFormat="1" ht="15.75" customHeight="1">
      <c r="A2" s="22" t="s">
        <v>189</v>
      </c>
      <c r="B2" s="442">
        <f>'1. key ratios'!B2</f>
        <v>44742</v>
      </c>
      <c r="C2"/>
      <c r="D2"/>
      <c r="E2"/>
      <c r="F2"/>
    </row>
    <row r="3" spans="1:6" s="22" customFormat="1" ht="15.75" customHeight="1">
      <c r="C3"/>
      <c r="D3"/>
      <c r="E3"/>
      <c r="F3"/>
    </row>
    <row r="4" spans="1:6" s="22" customFormat="1" ht="26.5" thickBot="1">
      <c r="A4" s="22" t="s">
        <v>411</v>
      </c>
      <c r="B4" s="199" t="s">
        <v>265</v>
      </c>
      <c r="C4" s="193" t="s">
        <v>93</v>
      </c>
      <c r="D4"/>
      <c r="E4"/>
      <c r="F4"/>
    </row>
    <row r="5" spans="1:6" ht="26.5">
      <c r="A5" s="194">
        <v>1</v>
      </c>
      <c r="B5" s="195" t="s">
        <v>433</v>
      </c>
      <c r="C5" s="262">
        <f>'7. LI1'!E21</f>
        <v>930916320.03999996</v>
      </c>
    </row>
    <row r="6" spans="1:6" s="184" customFormat="1">
      <c r="A6" s="120">
        <v>2.1</v>
      </c>
      <c r="B6" s="201" t="s">
        <v>266</v>
      </c>
      <c r="C6" s="263">
        <v>32863890.170000002</v>
      </c>
    </row>
    <row r="7" spans="1:6" s="4" customFormat="1" ht="26" outlineLevel="1">
      <c r="A7" s="200">
        <v>2.2000000000000002</v>
      </c>
      <c r="B7" s="196" t="s">
        <v>267</v>
      </c>
      <c r="C7" s="263">
        <v>0</v>
      </c>
    </row>
    <row r="8" spans="1:6" s="4" customFormat="1" ht="26.5">
      <c r="A8" s="200">
        <v>3</v>
      </c>
      <c r="B8" s="197" t="s">
        <v>434</v>
      </c>
      <c r="C8" s="264">
        <f>SUM(C5:C7)</f>
        <v>963780210.20999992</v>
      </c>
    </row>
    <row r="9" spans="1:6" s="184" customFormat="1">
      <c r="A9" s="120">
        <v>4</v>
      </c>
      <c r="B9" s="204" t="s">
        <v>263</v>
      </c>
      <c r="C9" s="263">
        <v>10030209.060000001</v>
      </c>
    </row>
    <row r="10" spans="1:6" s="4" customFormat="1" ht="26" outlineLevel="1">
      <c r="A10" s="200">
        <v>5.0999999999999996</v>
      </c>
      <c r="B10" s="196" t="s">
        <v>273</v>
      </c>
      <c r="C10" s="263">
        <v>-23974909.635000002</v>
      </c>
    </row>
    <row r="11" spans="1:6" s="4" customFormat="1" ht="26" outlineLevel="1">
      <c r="A11" s="200">
        <v>5.2</v>
      </c>
      <c r="B11" s="196" t="s">
        <v>274</v>
      </c>
      <c r="C11" s="263">
        <v>0</v>
      </c>
    </row>
    <row r="12" spans="1:6" s="4" customFormat="1">
      <c r="A12" s="200">
        <v>6</v>
      </c>
      <c r="B12" s="202" t="s">
        <v>605</v>
      </c>
      <c r="C12" s="263">
        <v>0</v>
      </c>
    </row>
    <row r="13" spans="1:6" s="4" customFormat="1" ht="15" thickBot="1">
      <c r="A13" s="203">
        <v>7</v>
      </c>
      <c r="B13" s="198" t="s">
        <v>264</v>
      </c>
      <c r="C13" s="265">
        <f>SUM(C8:C12)</f>
        <v>949835509.63499987</v>
      </c>
    </row>
    <row r="15" spans="1:6" ht="26.5">
      <c r="B15" s="24" t="s">
        <v>606</v>
      </c>
    </row>
    <row r="17" spans="2:9" s="2" customFormat="1">
      <c r="B17" s="69"/>
      <c r="C17"/>
      <c r="D17"/>
      <c r="E17"/>
      <c r="F17"/>
      <c r="G17"/>
      <c r="H17"/>
      <c r="I17"/>
    </row>
    <row r="18" spans="2:9" s="2" customFormat="1">
      <c r="B18" s="66"/>
      <c r="C18"/>
      <c r="D18"/>
      <c r="E18"/>
      <c r="F18"/>
      <c r="G18"/>
      <c r="H18"/>
      <c r="I18"/>
    </row>
    <row r="19" spans="2:9" s="2" customFormat="1">
      <c r="B19" s="66"/>
      <c r="C19"/>
      <c r="D19"/>
      <c r="E19"/>
      <c r="F19"/>
      <c r="G19"/>
      <c r="H19"/>
      <c r="I19"/>
    </row>
    <row r="20" spans="2:9" s="2" customFormat="1">
      <c r="B20" s="68"/>
      <c r="C20"/>
      <c r="D20"/>
      <c r="E20"/>
      <c r="F20"/>
      <c r="G20"/>
      <c r="H20"/>
      <c r="I20"/>
    </row>
    <row r="21" spans="2:9" s="2" customFormat="1">
      <c r="B21" s="67"/>
      <c r="C21"/>
      <c r="D21"/>
      <c r="E21"/>
      <c r="F21"/>
      <c r="G21"/>
      <c r="H21"/>
      <c r="I21"/>
    </row>
    <row r="22" spans="2:9" s="2" customFormat="1">
      <c r="B22" s="68"/>
      <c r="C22"/>
      <c r="D22"/>
      <c r="E22"/>
      <c r="F22"/>
      <c r="G22"/>
      <c r="H22"/>
      <c r="I22"/>
    </row>
    <row r="23" spans="2:9" s="2" customFormat="1">
      <c r="B23" s="67"/>
      <c r="C23"/>
      <c r="D23"/>
      <c r="E23"/>
      <c r="F23"/>
      <c r="G23"/>
      <c r="H23"/>
      <c r="I23"/>
    </row>
    <row r="24" spans="2:9" s="2" customFormat="1">
      <c r="B24" s="67"/>
      <c r="C24"/>
      <c r="D24"/>
      <c r="E24"/>
      <c r="F24"/>
      <c r="G24"/>
      <c r="H24"/>
      <c r="I24"/>
    </row>
    <row r="25" spans="2:9" s="2" customFormat="1">
      <c r="B25" s="67"/>
      <c r="C25"/>
      <c r="D25"/>
      <c r="E25"/>
      <c r="F25"/>
      <c r="G25"/>
      <c r="H25"/>
      <c r="I25"/>
    </row>
    <row r="26" spans="2:9" s="2" customFormat="1">
      <c r="B26" s="67"/>
      <c r="C26"/>
      <c r="D26"/>
      <c r="E26"/>
      <c r="F26"/>
      <c r="G26"/>
      <c r="H26"/>
      <c r="I26"/>
    </row>
    <row r="27" spans="2:9" s="2" customFormat="1">
      <c r="B27" s="67"/>
      <c r="C27"/>
      <c r="D27"/>
      <c r="E27"/>
      <c r="F27"/>
      <c r="G27"/>
      <c r="H27"/>
      <c r="I27"/>
    </row>
    <row r="28" spans="2:9" s="2" customFormat="1">
      <c r="B28" s="68"/>
      <c r="C28"/>
      <c r="D28"/>
      <c r="E28"/>
      <c r="F28"/>
      <c r="G28"/>
      <c r="H28"/>
      <c r="I28"/>
    </row>
    <row r="29" spans="2:9" s="2" customFormat="1">
      <c r="B29" s="68"/>
      <c r="C29"/>
      <c r="D29"/>
      <c r="E29"/>
      <c r="F29"/>
      <c r="G29"/>
      <c r="H29"/>
      <c r="I29"/>
    </row>
    <row r="30" spans="2:9" s="2" customFormat="1">
      <c r="B30" s="68"/>
      <c r="C30"/>
      <c r="D30"/>
      <c r="E30"/>
      <c r="F30"/>
      <c r="G30"/>
      <c r="H30"/>
      <c r="I30"/>
    </row>
    <row r="31" spans="2:9" s="2" customFormat="1">
      <c r="B31" s="68"/>
      <c r="C31"/>
      <c r="D31"/>
      <c r="E31"/>
      <c r="F31"/>
      <c r="G31"/>
      <c r="H31"/>
      <c r="I31"/>
    </row>
    <row r="32" spans="2:9" s="2" customFormat="1">
      <c r="B32" s="68"/>
      <c r="C32"/>
      <c r="D32"/>
      <c r="E32"/>
      <c r="F32"/>
      <c r="G32"/>
      <c r="H32"/>
      <c r="I32"/>
    </row>
    <row r="33" spans="2:9" s="2" customFormat="1">
      <c r="B33" s="68"/>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+ekkH1MepOBqUMtSSENBjhqaePgkBpDA0d/Ym3edwoA=</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h0a4wFRJOlnfj9FMdIH48Qe5VGnIi1bCfjhb6YewjaU=</DigestValue>
    </Reference>
  </SignedInfo>
  <SignatureValue>1jQJS+hq6tW69Z68WAQlsXcQZ6W7v63KQenW0wrP/Xr4p+8RrNRWCemmm7q8xb+DdAaMZhlJCC+v
2/3ZrZ0qaPFQkcegQpl6vujnGwVHPXSph41Q9Q3DpWGR5VFwatwgtmZJi2M9nFt7VdK8gO4hzC2K
f/TqLOg9CtXkiSsaNH8wJhjy77p2yAYHI/3dpZBWB/elzA2gipzYIYM4dG+oUYX2PfHx0t3uUoGZ
h3Uv1PdpYpBwCAiuqOy4Uz1EKifd1zsrlxK4EIm7FfbFKr6qUAz2xBMjjkcsQaCaSgYcDtH07QyZ
qWz7WELVUKCdBanLPITiFAoyj3Ceg11pnHLQ5Q==</SignatureValue>
  <KeyInfo>
    <X509Data>
      <X509Certificate>MIIGSTCCBTGgAwIBAgIKZ9PgFAADAAHZAzANBgkqhkiG9w0BAQsFADBKMRIwEAYKCZImiZPyLGQBGRYCZ2UxEzARBgoJkiaJk/IsZAEZFgNuYmcxHzAdBgNVBAMTFk5CRyBDbGFzcyAyIElOVCBTdWIgQ0EwHhcNMjEwNTA1MDY0NzE1WhcNMjMwNTA1MDY0NzE1WjBHMR8wHQYDVQQKExZKU0MgSGFseWsgQmFuayBHZW9yZ2lhMSQwIgYDVQQDExtCSEIgLSBTb3BoaW8gVGtlc2hlbGFzaHZpbGkwggEiMA0GCSqGSIb3DQEBAQUAA4IBDwAwggEKAoIBAQDrlEj7jgDkBtB5OTfYV+hRXufzG+ixMggpw02ZSkfbUNk4S6im/Rja52EaPkdJBCgW7FnpjYbYkukIhY1wwlTR/Gd6ZhfvIA8PnsfkPNnLD/7lPsY9R/319yGD6b00tUNwMnMxmaMh2knZb81t64hvJobX8RG0NYpfGSz6vZr1nuxwxSjd88YkvGqNTzjC3bgLR7yjAge9YxZ5wJrx5c8PDLgZghaLs9HOYt6RdOpKRFtiOn0gLjVPEK9bzK1qi+Q9C+zv9SaPRi2iY/Ywq4llNy2Aqbf9wQq/4X6Cz6QJiye3sV3b5o3iBrRiqh8YkRPSNYKWXX7DiEH4uvURcqmhAgMBAAGjggMyMIIDLjA8BgkrBgEEAYI3FQcELzAtBiUrBgEEAYI3FQjmsmCDjfVEhoGZCYO4oUqDvoRxBIPEkTOEg4hdAgFkAgEjMB0GA1UdJQQWMBQGCCsGAQUFBwMCBggrBgEFBQcDBDALBgNVHQ8EBAMCB4AwJwYJKwYBBAGCNxUKBBowGDAKBggrBgEFBQcDAjAKBggrBgEFBQcDBDAdBgNVHQ4EFgQUMXzjgvytKZtYq+FYgBd05fntxKo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vWJjKlcfrru2ZbpWdRr9Oh+5/BWxYQhZPWlGR/vgIhaVqKTa8JnKhOriaA+hh0wGmVbbHue4NOOrTR9uLF3tqGn4yzvVv/BdMvMxHD9QGYizIXROBTB1KiEF9yqqm9n7Ax3JnXX66mbCOxHv5vh95ZJ9Y89RtJF+/92bJxz3w3e2YYa/4/IZmV8KVjMjBrahAdrQE0EWzz1t01ABy/KxjpmttEIWhwTfYGK9JA5t11YoBvK0pI2pKgPDZvWr2tUgpz+bvrmNl80LKyQ7igY+Q8VJf3viN4LKZ4Ku4YTIKePJneh1QFlOOm23eAfwr0g9/9XTP38vElOrRGZSU55N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2"/>
          </Transform>
          <Transform Algorithm="http://www.w3.org/TR/2001/REC-xml-c14n-20010315"/>
        </Transforms>
        <DigestMethod Algorithm="http://www.w3.org/2001/04/xmlenc#sha256"/>
        <DigestValue>480xf7pKnhOPRB1mBAira/OwhxvpPm/RePFxqjChWO0=</DigestValue>
      </Reference>
      <Reference URI="/xl/calcChain.xml?ContentType=application/vnd.openxmlformats-officedocument.spreadsheetml.calcChain+xml">
        <DigestMethod Algorithm="http://www.w3.org/2001/04/xmlenc#sha256"/>
        <DigestValue>55yAZlzvLMaxUUsz4FYLKY6I7YA2DhDWU2ws4DXiFxg=</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metadata.xml?ContentType=application/vnd.openxmlformats-officedocument.spreadsheetml.sheetMetadata+xml">
        <DigestMethod Algorithm="http://www.w3.org/2001/04/xmlenc#sha256"/>
        <DigestValue>wt1Ct31TzcTN0peDjlPSWzEOzm79My1tl8/zDoAkC9A=</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TXKQnpA+Os8TtSVo16gwF30MqyFNbJaJKpSO/kwokGo=</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26.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wwkFrfBE1UDA28cRtOgg3tGm5KB/cLN7xx5u7HLZrs0=</DigestValue>
      </Reference>
      <Reference URI="/xl/styles.xml?ContentType=application/vnd.openxmlformats-officedocument.spreadsheetml.styles+xml">
        <DigestMethod Algorithm="http://www.w3.org/2001/04/xmlenc#sha256"/>
        <DigestValue>6D42Ywq7KnWF+9GbQ/RsbtTxi0+g8b022DF7Xj0docM=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XQFoYmM0bPgTe9MaWDJNE9jNGWvu6Cehn4Id/J7/Dcc=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V8EJx21BEIKuNyTOfx56rvDxFCkzHo4wIwYgoICeDTQ=</DigestValue>
      </Reference>
      <Reference URI="/xl/worksheets/sheet10.xml?ContentType=application/vnd.openxmlformats-officedocument.spreadsheetml.worksheet+xml">
        <DigestMethod Algorithm="http://www.w3.org/2001/04/xmlenc#sha256"/>
        <DigestValue>Lqds3/R8KXrlhbmPFGgz8lINOGhMrsLlX3M8TCMVqAk=</DigestValue>
      </Reference>
      <Reference URI="/xl/worksheets/sheet11.xml?ContentType=application/vnd.openxmlformats-officedocument.spreadsheetml.worksheet+xml">
        <DigestMethod Algorithm="http://www.w3.org/2001/04/xmlenc#sha256"/>
        <DigestValue>VhhwhtYYxaftmRcmS0GUQPzuNf5liQznIxP2tzSp8fw=</DigestValue>
      </Reference>
      <Reference URI="/xl/worksheets/sheet12.xml?ContentType=application/vnd.openxmlformats-officedocument.spreadsheetml.worksheet+xml">
        <DigestMethod Algorithm="http://www.w3.org/2001/04/xmlenc#sha256"/>
        <DigestValue>6z4S4L2QV4naeJ6cfU39feglr62xmTJlcdWRJ7Mnf0M=</DigestValue>
      </Reference>
      <Reference URI="/xl/worksheets/sheet13.xml?ContentType=application/vnd.openxmlformats-officedocument.spreadsheetml.worksheet+xml">
        <DigestMethod Algorithm="http://www.w3.org/2001/04/xmlenc#sha256"/>
        <DigestValue>9O7Dyn66ddGNXQIefjjDZ5oHLAXSN0FyIT1DL5Bd/f8=</DigestValue>
      </Reference>
      <Reference URI="/xl/worksheets/sheet14.xml?ContentType=application/vnd.openxmlformats-officedocument.spreadsheetml.worksheet+xml">
        <DigestMethod Algorithm="http://www.w3.org/2001/04/xmlenc#sha256"/>
        <DigestValue>Yb7HMpgjhWPnMptDlzCvNkLY2Um2kUNzKMmeiDK+TIQ=</DigestValue>
      </Reference>
      <Reference URI="/xl/worksheets/sheet15.xml?ContentType=application/vnd.openxmlformats-officedocument.spreadsheetml.worksheet+xml">
        <DigestMethod Algorithm="http://www.w3.org/2001/04/xmlenc#sha256"/>
        <DigestValue>tnA+Bt4t9yyvjn5XDfFryrrh8KJcIVKEJCIA16a6VEA=</DigestValue>
      </Reference>
      <Reference URI="/xl/worksheets/sheet16.xml?ContentType=application/vnd.openxmlformats-officedocument.spreadsheetml.worksheet+xml">
        <DigestMethod Algorithm="http://www.w3.org/2001/04/xmlenc#sha256"/>
        <DigestValue>gCxksIPX+sDVzZrKpGw1tp//Y5V6lBlgd+64TdicXfU=</DigestValue>
      </Reference>
      <Reference URI="/xl/worksheets/sheet17.xml?ContentType=application/vnd.openxmlformats-officedocument.spreadsheetml.worksheet+xml">
        <DigestMethod Algorithm="http://www.w3.org/2001/04/xmlenc#sha256"/>
        <DigestValue>JxGuk96OHJEtyRH6ki8Zbahd7zx5SRE77kj0kCB954A=</DigestValue>
      </Reference>
      <Reference URI="/xl/worksheets/sheet18.xml?ContentType=application/vnd.openxmlformats-officedocument.spreadsheetml.worksheet+xml">
        <DigestMethod Algorithm="http://www.w3.org/2001/04/xmlenc#sha256"/>
        <DigestValue>umCr3+LXkRKmYI2R7Wc1CZL/cf6c/jQIufnIeHLy52U=</DigestValue>
      </Reference>
      <Reference URI="/xl/worksheets/sheet19.xml?ContentType=application/vnd.openxmlformats-officedocument.spreadsheetml.worksheet+xml">
        <DigestMethod Algorithm="http://www.w3.org/2001/04/xmlenc#sha256"/>
        <DigestValue>daQlqbi5T3PCOWMyosMjmPDIiGrD8gkmFkSywcTRdo8=</DigestValue>
      </Reference>
      <Reference URI="/xl/worksheets/sheet2.xml?ContentType=application/vnd.openxmlformats-officedocument.spreadsheetml.worksheet+xml">
        <DigestMethod Algorithm="http://www.w3.org/2001/04/xmlenc#sha256"/>
        <DigestValue>Uk5qySDIDq2VSuzQFQqNzmKnqSoeIn5802cde1XLxig=</DigestValue>
      </Reference>
      <Reference URI="/xl/worksheets/sheet20.xml?ContentType=application/vnd.openxmlformats-officedocument.spreadsheetml.worksheet+xml">
        <DigestMethod Algorithm="http://www.w3.org/2001/04/xmlenc#sha256"/>
        <DigestValue>oYHvtLAe9YiGqODr8uy4QNKJoT/Zw8xxgkw8wGXK1CU=</DigestValue>
      </Reference>
      <Reference URI="/xl/worksheets/sheet21.xml?ContentType=application/vnd.openxmlformats-officedocument.spreadsheetml.worksheet+xml">
        <DigestMethod Algorithm="http://www.w3.org/2001/04/xmlenc#sha256"/>
        <DigestValue>p5pqTq5jCjqgeV+xAYXKVXI8G6gFDcp2ib4mV1H6X5U=</DigestValue>
      </Reference>
      <Reference URI="/xl/worksheets/sheet22.xml?ContentType=application/vnd.openxmlformats-officedocument.spreadsheetml.worksheet+xml">
        <DigestMethod Algorithm="http://www.w3.org/2001/04/xmlenc#sha256"/>
        <DigestValue>HVWFKZ6AIIdh9SR9EjylvaCbfn2pMvY2WO+rir1ah2I=</DigestValue>
      </Reference>
      <Reference URI="/xl/worksheets/sheet23.xml?ContentType=application/vnd.openxmlformats-officedocument.spreadsheetml.worksheet+xml">
        <DigestMethod Algorithm="http://www.w3.org/2001/04/xmlenc#sha256"/>
        <DigestValue>5t1l1pkqlXphX7MtTCDIGdELWDBMz2yJ41dFmvcFjJ8=</DigestValue>
      </Reference>
      <Reference URI="/xl/worksheets/sheet24.xml?ContentType=application/vnd.openxmlformats-officedocument.spreadsheetml.worksheet+xml">
        <DigestMethod Algorithm="http://www.w3.org/2001/04/xmlenc#sha256"/>
        <DigestValue>wanRxNkuvBAjVffeZxdCHkdxVyDNuVhW296jK+MRsLQ=</DigestValue>
      </Reference>
      <Reference URI="/xl/worksheets/sheet25.xml?ContentType=application/vnd.openxmlformats-officedocument.spreadsheetml.worksheet+xml">
        <DigestMethod Algorithm="http://www.w3.org/2001/04/xmlenc#sha256"/>
        <DigestValue>DpzMuSxFcegvU/OVL3lrGDf+IMMdPM3igvEhW3H+jn8=</DigestValue>
      </Reference>
      <Reference URI="/xl/worksheets/sheet26.xml?ContentType=application/vnd.openxmlformats-officedocument.spreadsheetml.worksheet+xml">
        <DigestMethod Algorithm="http://www.w3.org/2001/04/xmlenc#sha256"/>
        <DigestValue>8vnBnbnW7TJHHsBCaUb43W1AOf6cRDPhj6vDNK/4b0Y=</DigestValue>
      </Reference>
      <Reference URI="/xl/worksheets/sheet27.xml?ContentType=application/vnd.openxmlformats-officedocument.spreadsheetml.worksheet+xml">
        <DigestMethod Algorithm="http://www.w3.org/2001/04/xmlenc#sha256"/>
        <DigestValue>FJA/dZgX097IZH9HuOjcJkSXTdNBxpw2GA/b/pjPgdQ=</DigestValue>
      </Reference>
      <Reference URI="/xl/worksheets/sheet28.xml?ContentType=application/vnd.openxmlformats-officedocument.spreadsheetml.worksheet+xml">
        <DigestMethod Algorithm="http://www.w3.org/2001/04/xmlenc#sha256"/>
        <DigestValue>7vyjFte8VOr23F85BaJt9VUint64Cd3EHIm6aQix0gI=</DigestValue>
      </Reference>
      <Reference URI="/xl/worksheets/sheet29.xml?ContentType=application/vnd.openxmlformats-officedocument.spreadsheetml.worksheet+xml">
        <DigestMethod Algorithm="http://www.w3.org/2001/04/xmlenc#sha256"/>
        <DigestValue>ewsO9aumzWz4HaHYjkJp3bGO7n3U8Jb8jHiUEzfXJjY=</DigestValue>
      </Reference>
      <Reference URI="/xl/worksheets/sheet3.xml?ContentType=application/vnd.openxmlformats-officedocument.spreadsheetml.worksheet+xml">
        <DigestMethod Algorithm="http://www.w3.org/2001/04/xmlenc#sha256"/>
        <DigestValue>Sw9m9sR58+B2NgdSWSmIVZ6yGs1dIHxvAIpolVMW/YI=</DigestValue>
      </Reference>
      <Reference URI="/xl/worksheets/sheet30.xml?ContentType=application/vnd.openxmlformats-officedocument.spreadsheetml.worksheet+xml">
        <DigestMethod Algorithm="http://www.w3.org/2001/04/xmlenc#sha256"/>
        <DigestValue>mrOEkljY07D7lDdQxVRiDEY7pWzpH5/qPu67TAG8Xk8=</DigestValue>
      </Reference>
      <Reference URI="/xl/worksheets/sheet4.xml?ContentType=application/vnd.openxmlformats-officedocument.spreadsheetml.worksheet+xml">
        <DigestMethod Algorithm="http://www.w3.org/2001/04/xmlenc#sha256"/>
        <DigestValue>seAyQZAOfEt+QER30FcRMTY3f+y/EtwXdwfGwV5qYBQ=</DigestValue>
      </Reference>
      <Reference URI="/xl/worksheets/sheet5.xml?ContentType=application/vnd.openxmlformats-officedocument.spreadsheetml.worksheet+xml">
        <DigestMethod Algorithm="http://www.w3.org/2001/04/xmlenc#sha256"/>
        <DigestValue>6S8pOnCI+V5YFgcd9lE70IdHCshBvB41edwX73r2W0I=</DigestValue>
      </Reference>
      <Reference URI="/xl/worksheets/sheet6.xml?ContentType=application/vnd.openxmlformats-officedocument.spreadsheetml.worksheet+xml">
        <DigestMethod Algorithm="http://www.w3.org/2001/04/xmlenc#sha256"/>
        <DigestValue>MLG0PQPDNM7BUemb9mvIDkl53CsgindDDsB9MKPd/ec=</DigestValue>
      </Reference>
      <Reference URI="/xl/worksheets/sheet7.xml?ContentType=application/vnd.openxmlformats-officedocument.spreadsheetml.worksheet+xml">
        <DigestMethod Algorithm="http://www.w3.org/2001/04/xmlenc#sha256"/>
        <DigestValue>6zddfse0doMfA99aefOUYv90T0M5v1eTE4rcnuKMkkg=</DigestValue>
      </Reference>
      <Reference URI="/xl/worksheets/sheet8.xml?ContentType=application/vnd.openxmlformats-officedocument.spreadsheetml.worksheet+xml">
        <DigestMethod Algorithm="http://www.w3.org/2001/04/xmlenc#sha256"/>
        <DigestValue>OsSAScAD+u+65JICrlNT0FtR1YIsAgG5uJIJXnm8nWk=</DigestValue>
      </Reference>
      <Reference URI="/xl/worksheets/sheet9.xml?ContentType=application/vnd.openxmlformats-officedocument.spreadsheetml.worksheet+xml">
        <DigestMethod Algorithm="http://www.w3.org/2001/04/xmlenc#sha256"/>
        <DigestValue>cdO3TiMd3sAjTApkyAxPTZc04RliJwS5RkosA1hqUic=</DigestValue>
      </Reference>
    </Manifest>
    <SignatureProperties>
      <SignatureProperty Id="idSignatureTime" Target="#idPackageSignature">
        <mdssi:SignatureTime xmlns:mdssi="http://schemas.openxmlformats.org/package/2006/digital-signature">
          <mdssi:Format>YYYY-MM-DDThh:mm:ssTZD</mdssi:Format>
          <mdssi:Value>2023-02-20T10:22:35Z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2023-02-20T10:22:35Z</xd:SigningTime>
          <xd:SigningCertificate>
            <xd:Cert>
              <xd:CertDigest>
                <DigestMethod Algorithm="http://www.w3.org/2001/04/xmlenc#sha256"/>
                <DigestValue>Q3DRW7JTCBUzV4fcLdDbmPU6agNVPaFLYIkZYOq89Fc=</DigestValue>
              </xd:CertDigest>
              <xd:IssuerSerial>
                <X509IssuerName>CN=NBG Class 2 INT Sub CA, DC=nbg, DC=ge</X509IssuerName>
                <X509SerialNumber>490312157265703087495427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MoLezMf/RDQCmL2iKx7UuYi9RbdgjDtShg028QvgM9M=</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USMaPr3g9+FHzF32DqbkDlXudcS7mW7zv/TLDjJGnns=</DigestValue>
    </Reference>
  </SignedInfo>
  <SignatureValue>Lxr4vpQn+J4OrN1a/7jBwQFSgnYUFLWCW0/rUtxFoUk8MQBwmJdXz+4O/hyvrKeSq0bRkMglpjMv
OEKQxRWHQKQrXkfjTOxBsuYvPbfTo6+vhW9Kgf8asBskif46NBmZyPTBpT/TQJbjuHkLaWziBNWv
1U/YoheB/XHme/lUZoe0Gm9fsKcuiwcblMXdO0FGRBKPKNtbrwwe2WtJDKY0Cojg9QZY0D83mFjG
AUDM6u0+/lftTfe+KxiwNO5B0ZEYgWnZgNNTEwXCYFNwr1nKzN1QKsfa36US4Xgd8DhumGgy844m
TJ8gRw+ShVAtFpKWe2blRgoLYS0FQz5GvFkdbA==</SignatureValue>
  <KeyInfo>
    <X509Data>
      <X509Certificate>MIIGRDCCBSygAwIBAgIKL2Un9AADAAIAcDANBgkqhkiG9w0BAQsFADBKMRIwEAYKCZImiZPyLGQBGRYCZ2UxEzARBgoJkiaJk/IsZAEZFgNuYmcxHzAdBgNVBAMTFk5CRyBDbGFzcyAyIElOVCBTdWIgQ0EwHhcNMjExMjIwMDczMTUxWhcNMjMxMjIwMDczMTUxWjBCMR8wHQYDVQQKExZKU0MgSGFseWsgQmFuayBHZW9yZ2lhMR8wHQYDVQQDExZCSEIgLSBNYXJpbmEgVGFua2Fyb3ZhMIIBIjANBgkqhkiG9w0BAQEFAAOCAQ8AMIIBCgKCAQEA7TTMVVM8ShVDg7rCAn8mvkWJd+cIh6EulpKQ6wRzA0IMjTu2DwfHQajk3MuZAoW6AL7Kddam53zAGTU8AMPiVPU/mjWdV0B0kIubMUs2yuBcxcIKQP4E6qTKsuMu6kVRGf4c++RB1JZcfbugJ55YRcC5hCtHtToL6sIEK5bXYO4DVUAFrT+2hcHFNTUx28qSRY55MJrb4H8w3mVtVuOUK78CsgWK8x6V5oFFn99D47puXPSiokMEtwNQLn40rYdHfrWyVnSQTdLE4dPlmaimFnn3vyzsEbC/SG/Wn4wKoxFV9pQmqPMqHr7/KWq15Ubn1QgpGcJgYuS/2oMA/dqDnQIDAQABo4IDMjCCAy4wPAYJKwYBBAGCNxUHBC8wLQYlKwYBBAGCNxUI5rJgg431RIaBmQmDuKFKg76EcQSDxJEzhIOIXQIBZAIBIzAdBgNVHSUEFjAUBggrBgEFBQcDAgYIKwYBBQUHAwQwCwYDVR0PBAQDAgeAMCcGCSsGAQQBgjcVCgQaMBgwCgYIKwYBBQUHAwIwCgYIKwYBBQUHAwQwHQYDVR0OBBYEFIePNpsBfoL+n31mxeo89W/UUnKK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eIJ2cwS4AUZ/4BGB7EUetn92HlGXYoIdPfuN+ne0bmy2ub1R/ceZEkEB0B9x0A3aVMzl1rMSCRMOVE9R6fyCvHVp2Jl9fu0GOWczCzhjJB/daw1rcUygzCejgBrXPt7SITJlq2Od+tU4Xd9f/8n9NXTShdHeceTYWAlnZKHdVxkybra+ZvRzd7LqYW6htt7tPGfTTgg0oiDZntdHkJipk498qkuC8FfNDfSOgLjXG2A36V5mmtcS0N4YFgIJr7FApoH/5yFvGJxLHPHN/djsP78kbyTk40l1TUf0h8CreMuL/xTXTAwqVltuaROF2GP5RKR0sdaJbXrmM5mEImcX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Transform>
          <Transform Algorithm="http://www.w3.org/TR/2001/REC-xml-c14n-20010315"/>
        </Transforms>
        <DigestMethod Algorithm="http://www.w3.org/2001/04/xmlenc#sha256"/>
        <DigestValue>480xf7pKnhOPRB1mBAira/OwhxvpPm/RePFxqjChWO0=</DigestValue>
      </Reference>
      <Reference URI="/xl/calcChain.xml?ContentType=application/vnd.openxmlformats-officedocument.spreadsheetml.calcChain+xml">
        <DigestMethod Algorithm="http://www.w3.org/2001/04/xmlenc#sha256"/>
        <DigestValue>55yAZlzvLMaxUUsz4FYLKY6I7YA2DhDWU2ws4DXiFxg=</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metadata.xml?ContentType=application/vnd.openxmlformats-officedocument.spreadsheetml.sheetMetadata+xml">
        <DigestMethod Algorithm="http://www.w3.org/2001/04/xmlenc#sha256"/>
        <DigestValue>wt1Ct31TzcTN0peDjlPSWzEOzm79My1tl8/zDoAkC9A=</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TXKQnpA+Os8TtSVo16gwF30MqyFNbJaJKpSO/kwokGo=</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26.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wwkFrfBE1UDA28cRtOgg3tGm5KB/cLN7xx5u7HLZrs0=</DigestValue>
      </Reference>
      <Reference URI="/xl/styles.xml?ContentType=application/vnd.openxmlformats-officedocument.spreadsheetml.styles+xml">
        <DigestMethod Algorithm="http://www.w3.org/2001/04/xmlenc#sha256"/>
        <DigestValue>6D42Ywq7KnWF+9GbQ/RsbtTxi0+g8b022DF7Xj0docM=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XQFoYmM0bPgTe9MaWDJNE9jNGWvu6Cehn4Id/J7/Dcc=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V8EJx21BEIKuNyTOfx56rvDxFCkzHo4wIwYgoICeDTQ=</DigestValue>
      </Reference>
      <Reference URI="/xl/worksheets/sheet10.xml?ContentType=application/vnd.openxmlformats-officedocument.spreadsheetml.worksheet+xml">
        <DigestMethod Algorithm="http://www.w3.org/2001/04/xmlenc#sha256"/>
        <DigestValue>Lqds3/R8KXrlhbmPFGgz8lINOGhMrsLlX3M8TCMVqAk=</DigestValue>
      </Reference>
      <Reference URI="/xl/worksheets/sheet11.xml?ContentType=application/vnd.openxmlformats-officedocument.spreadsheetml.worksheet+xml">
        <DigestMethod Algorithm="http://www.w3.org/2001/04/xmlenc#sha256"/>
        <DigestValue>VhhwhtYYxaftmRcmS0GUQPzuNf5liQznIxP2tzSp8fw=</DigestValue>
      </Reference>
      <Reference URI="/xl/worksheets/sheet12.xml?ContentType=application/vnd.openxmlformats-officedocument.spreadsheetml.worksheet+xml">
        <DigestMethod Algorithm="http://www.w3.org/2001/04/xmlenc#sha256"/>
        <DigestValue>6z4S4L2QV4naeJ6cfU39feglr62xmTJlcdWRJ7Mnf0M=</DigestValue>
      </Reference>
      <Reference URI="/xl/worksheets/sheet13.xml?ContentType=application/vnd.openxmlformats-officedocument.spreadsheetml.worksheet+xml">
        <DigestMethod Algorithm="http://www.w3.org/2001/04/xmlenc#sha256"/>
        <DigestValue>9O7Dyn66ddGNXQIefjjDZ5oHLAXSN0FyIT1DL5Bd/f8=</DigestValue>
      </Reference>
      <Reference URI="/xl/worksheets/sheet14.xml?ContentType=application/vnd.openxmlformats-officedocument.spreadsheetml.worksheet+xml">
        <DigestMethod Algorithm="http://www.w3.org/2001/04/xmlenc#sha256"/>
        <DigestValue>Yb7HMpgjhWPnMptDlzCvNkLY2Um2kUNzKMmeiDK+TIQ=</DigestValue>
      </Reference>
      <Reference URI="/xl/worksheets/sheet15.xml?ContentType=application/vnd.openxmlformats-officedocument.spreadsheetml.worksheet+xml">
        <DigestMethod Algorithm="http://www.w3.org/2001/04/xmlenc#sha256"/>
        <DigestValue>tnA+Bt4t9yyvjn5XDfFryrrh8KJcIVKEJCIA16a6VEA=</DigestValue>
      </Reference>
      <Reference URI="/xl/worksheets/sheet16.xml?ContentType=application/vnd.openxmlformats-officedocument.spreadsheetml.worksheet+xml">
        <DigestMethod Algorithm="http://www.w3.org/2001/04/xmlenc#sha256"/>
        <DigestValue>gCxksIPX+sDVzZrKpGw1tp//Y5V6lBlgd+64TdicXfU=</DigestValue>
      </Reference>
      <Reference URI="/xl/worksheets/sheet17.xml?ContentType=application/vnd.openxmlformats-officedocument.spreadsheetml.worksheet+xml">
        <DigestMethod Algorithm="http://www.w3.org/2001/04/xmlenc#sha256"/>
        <DigestValue>JxGuk96OHJEtyRH6ki8Zbahd7zx5SRE77kj0kCB954A=</DigestValue>
      </Reference>
      <Reference URI="/xl/worksheets/sheet18.xml?ContentType=application/vnd.openxmlformats-officedocument.spreadsheetml.worksheet+xml">
        <DigestMethod Algorithm="http://www.w3.org/2001/04/xmlenc#sha256"/>
        <DigestValue>umCr3+LXkRKmYI2R7Wc1CZL/cf6c/jQIufnIeHLy52U=</DigestValue>
      </Reference>
      <Reference URI="/xl/worksheets/sheet19.xml?ContentType=application/vnd.openxmlformats-officedocument.spreadsheetml.worksheet+xml">
        <DigestMethod Algorithm="http://www.w3.org/2001/04/xmlenc#sha256"/>
        <DigestValue>daQlqbi5T3PCOWMyosMjmPDIiGrD8gkmFkSywcTRdo8=</DigestValue>
      </Reference>
      <Reference URI="/xl/worksheets/sheet2.xml?ContentType=application/vnd.openxmlformats-officedocument.spreadsheetml.worksheet+xml">
        <DigestMethod Algorithm="http://www.w3.org/2001/04/xmlenc#sha256"/>
        <DigestValue>Uk5qySDIDq2VSuzQFQqNzmKnqSoeIn5802cde1XLxig=</DigestValue>
      </Reference>
      <Reference URI="/xl/worksheets/sheet20.xml?ContentType=application/vnd.openxmlformats-officedocument.spreadsheetml.worksheet+xml">
        <DigestMethod Algorithm="http://www.w3.org/2001/04/xmlenc#sha256"/>
        <DigestValue>oYHvtLAe9YiGqODr8uy4QNKJoT/Zw8xxgkw8wGXK1CU=</DigestValue>
      </Reference>
      <Reference URI="/xl/worksheets/sheet21.xml?ContentType=application/vnd.openxmlformats-officedocument.spreadsheetml.worksheet+xml">
        <DigestMethod Algorithm="http://www.w3.org/2001/04/xmlenc#sha256"/>
        <DigestValue>p5pqTq5jCjqgeV+xAYXKVXI8G6gFDcp2ib4mV1H6X5U=</DigestValue>
      </Reference>
      <Reference URI="/xl/worksheets/sheet22.xml?ContentType=application/vnd.openxmlformats-officedocument.spreadsheetml.worksheet+xml">
        <DigestMethod Algorithm="http://www.w3.org/2001/04/xmlenc#sha256"/>
        <DigestValue>HVWFKZ6AIIdh9SR9EjylvaCbfn2pMvY2WO+rir1ah2I=</DigestValue>
      </Reference>
      <Reference URI="/xl/worksheets/sheet23.xml?ContentType=application/vnd.openxmlformats-officedocument.spreadsheetml.worksheet+xml">
        <DigestMethod Algorithm="http://www.w3.org/2001/04/xmlenc#sha256"/>
        <DigestValue>5t1l1pkqlXphX7MtTCDIGdELWDBMz2yJ41dFmvcFjJ8=</DigestValue>
      </Reference>
      <Reference URI="/xl/worksheets/sheet24.xml?ContentType=application/vnd.openxmlformats-officedocument.spreadsheetml.worksheet+xml">
        <DigestMethod Algorithm="http://www.w3.org/2001/04/xmlenc#sha256"/>
        <DigestValue>wanRxNkuvBAjVffeZxdCHkdxVyDNuVhW296jK+MRsLQ=</DigestValue>
      </Reference>
      <Reference URI="/xl/worksheets/sheet25.xml?ContentType=application/vnd.openxmlformats-officedocument.spreadsheetml.worksheet+xml">
        <DigestMethod Algorithm="http://www.w3.org/2001/04/xmlenc#sha256"/>
        <DigestValue>DpzMuSxFcegvU/OVL3lrGDf+IMMdPM3igvEhW3H+jn8=</DigestValue>
      </Reference>
      <Reference URI="/xl/worksheets/sheet26.xml?ContentType=application/vnd.openxmlformats-officedocument.spreadsheetml.worksheet+xml">
        <DigestMethod Algorithm="http://www.w3.org/2001/04/xmlenc#sha256"/>
        <DigestValue>8vnBnbnW7TJHHsBCaUb43W1AOf6cRDPhj6vDNK/4b0Y=</DigestValue>
      </Reference>
      <Reference URI="/xl/worksheets/sheet27.xml?ContentType=application/vnd.openxmlformats-officedocument.spreadsheetml.worksheet+xml">
        <DigestMethod Algorithm="http://www.w3.org/2001/04/xmlenc#sha256"/>
        <DigestValue>FJA/dZgX097IZH9HuOjcJkSXTdNBxpw2GA/b/pjPgdQ=</DigestValue>
      </Reference>
      <Reference URI="/xl/worksheets/sheet28.xml?ContentType=application/vnd.openxmlformats-officedocument.spreadsheetml.worksheet+xml">
        <DigestMethod Algorithm="http://www.w3.org/2001/04/xmlenc#sha256"/>
        <DigestValue>7vyjFte8VOr23F85BaJt9VUint64Cd3EHIm6aQix0gI=</DigestValue>
      </Reference>
      <Reference URI="/xl/worksheets/sheet29.xml?ContentType=application/vnd.openxmlformats-officedocument.spreadsheetml.worksheet+xml">
        <DigestMethod Algorithm="http://www.w3.org/2001/04/xmlenc#sha256"/>
        <DigestValue>ewsO9aumzWz4HaHYjkJp3bGO7n3U8Jb8jHiUEzfXJjY=</DigestValue>
      </Reference>
      <Reference URI="/xl/worksheets/sheet3.xml?ContentType=application/vnd.openxmlformats-officedocument.spreadsheetml.worksheet+xml">
        <DigestMethod Algorithm="http://www.w3.org/2001/04/xmlenc#sha256"/>
        <DigestValue>Sw9m9sR58+B2NgdSWSmIVZ6yGs1dIHxvAIpolVMW/YI=</DigestValue>
      </Reference>
      <Reference URI="/xl/worksheets/sheet30.xml?ContentType=application/vnd.openxmlformats-officedocument.spreadsheetml.worksheet+xml">
        <DigestMethod Algorithm="http://www.w3.org/2001/04/xmlenc#sha256"/>
        <DigestValue>mrOEkljY07D7lDdQxVRiDEY7pWzpH5/qPu67TAG8Xk8=</DigestValue>
      </Reference>
      <Reference URI="/xl/worksheets/sheet4.xml?ContentType=application/vnd.openxmlformats-officedocument.spreadsheetml.worksheet+xml">
        <DigestMethod Algorithm="http://www.w3.org/2001/04/xmlenc#sha256"/>
        <DigestValue>seAyQZAOfEt+QER30FcRMTY3f+y/EtwXdwfGwV5qYBQ=</DigestValue>
      </Reference>
      <Reference URI="/xl/worksheets/sheet5.xml?ContentType=application/vnd.openxmlformats-officedocument.spreadsheetml.worksheet+xml">
        <DigestMethod Algorithm="http://www.w3.org/2001/04/xmlenc#sha256"/>
        <DigestValue>6S8pOnCI+V5YFgcd9lE70IdHCshBvB41edwX73r2W0I=</DigestValue>
      </Reference>
      <Reference URI="/xl/worksheets/sheet6.xml?ContentType=application/vnd.openxmlformats-officedocument.spreadsheetml.worksheet+xml">
        <DigestMethod Algorithm="http://www.w3.org/2001/04/xmlenc#sha256"/>
        <DigestValue>MLG0PQPDNM7BUemb9mvIDkl53CsgindDDsB9MKPd/ec=</DigestValue>
      </Reference>
      <Reference URI="/xl/worksheets/sheet7.xml?ContentType=application/vnd.openxmlformats-officedocument.spreadsheetml.worksheet+xml">
        <DigestMethod Algorithm="http://www.w3.org/2001/04/xmlenc#sha256"/>
        <DigestValue>6zddfse0doMfA99aefOUYv90T0M5v1eTE4rcnuKMkkg=</DigestValue>
      </Reference>
      <Reference URI="/xl/worksheets/sheet8.xml?ContentType=application/vnd.openxmlformats-officedocument.spreadsheetml.worksheet+xml">
        <DigestMethod Algorithm="http://www.w3.org/2001/04/xmlenc#sha256"/>
        <DigestValue>OsSAScAD+u+65JICrlNT0FtR1YIsAgG5uJIJXnm8nWk=</DigestValue>
      </Reference>
      <Reference URI="/xl/worksheets/sheet9.xml?ContentType=application/vnd.openxmlformats-officedocument.spreadsheetml.worksheet+xml">
        <DigestMethod Algorithm="http://www.w3.org/2001/04/xmlenc#sha256"/>
        <DigestValue>cdO3TiMd3sAjTApkyAxPTZc04RliJwS5RkosA1hqUic=</DigestValue>
      </Reference>
    </Manifest>
    <SignatureProperties>
      <SignatureProperty Id="idSignatureTime" Target="#idPackageSignature">
        <mdssi:SignatureTime xmlns:mdssi="http://schemas.openxmlformats.org/package/2006/digital-signature">
          <mdssi:Format>YYYY-MM-DDThh:mm:ssTZD</mdssi:Format>
          <mdssi:Value>2023-02-20T10:28:05Z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2023-02-20T10:28:05Z</xd:SigningTime>
          <xd:SigningCertificate>
            <xd:Cert>
              <xd:CertDigest>
                <DigestMethod Algorithm="http://www.w3.org/2001/04/xmlenc#sha256"/>
                <DigestValue>EW4Skb1yyDPaXhG4rBwdZtqUKXunznbEg7ORuIPUOW0=</DigestValue>
              </xd:CertDigest>
              <xd:IssuerSerial>
                <X509IssuerName>CN=NBG Class 2 INT Sub CA, DC=nbg, DC=ge</X509IssuerName>
                <X509SerialNumber>223817224772392671379568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1BF9F5F1-FB11-403F-B519-B08BD1ACFB29}">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2023-02-20T09:58:32Z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