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theme/theme1.xml" ContentType="application/vnd.openxmlformats-officedocument.theme+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externalLinks/externalLink3.xml" ContentType="application/vnd.openxmlformats-officedocument.spreadsheetml.externalLink+xml"/>
  <Override PartName="/xl/metadata.xml" ContentType="application/vnd.openxmlformats-officedocument.spreadsheetml.sheetMetadata+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765" tabRatio="919"/>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4. Risk Sector" sheetId="88" r:id="rId26"/>
    <sheet name="23. LTV" sheetId="87"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6">#REF!</definedName>
    <definedName name="ACC_BALACC" localSheetId="25">#REF!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6">#REF!</definedName>
    <definedName name="ACC_CRS" localSheetId="25">#REF!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6">#REF!</definedName>
    <definedName name="ACC_DBS" localSheetId="25">#REF!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6">#REF!</definedName>
    <definedName name="ACC_ISO" localSheetId="25">#REF!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6">#REF!</definedName>
    <definedName name="ACC_SALDO" localSheetId="25">#REF!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6">#REF!</definedName>
    <definedName name="BS_BALACC" localSheetId="25">#REF!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6">#REF!</definedName>
    <definedName name="BS_BALANCE" localSheetId="25">#REF!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6">#REF!</definedName>
    <definedName name="BS_CR" localSheetId="25">#REF!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6">#REF!</definedName>
    <definedName name="BS_CR_EQU" localSheetId="25">#REF!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6">#REF!</definedName>
    <definedName name="BS_DB" localSheetId="25">#REF!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6">#REF!</definedName>
    <definedName name="BS_DB_EQU" localSheetId="25">#REF!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6">#REF!</definedName>
    <definedName name="BS_DT" localSheetId="25">#REF!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6">#REF!</definedName>
    <definedName name="BS_ISO" localSheetId="25">#REF!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6">#REF!</definedName>
    <definedName name="CurrentDate" localSheetId="25">#REF!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C33" i="80" l="1"/>
  <c r="D33" i="80"/>
  <c r="E33" i="80"/>
  <c r="F33" i="80"/>
  <c r="G33" i="80"/>
  <c r="C14" i="80"/>
  <c r="D14" i="80"/>
  <c r="E14" i="80"/>
  <c r="F14" i="80"/>
  <c r="C22" i="74"/>
  <c r="V7" i="64"/>
  <c r="V8" i="64"/>
  <c r="V9" i="64"/>
  <c r="V10" i="64"/>
  <c r="V11" i="64"/>
  <c r="V12" i="64"/>
  <c r="V13" i="64"/>
  <c r="V14" i="64"/>
  <c r="V15" i="64"/>
  <c r="V16" i="64"/>
  <c r="V17" i="64"/>
  <c r="V18" i="64"/>
  <c r="V19" i="64"/>
  <c r="V20" i="64"/>
  <c r="C53" i="53"/>
  <c r="D53" i="53"/>
  <c r="B2" i="91" l="1"/>
  <c r="B1" i="91"/>
  <c r="B1" i="89" l="1"/>
  <c r="B1" i="88"/>
  <c r="B1" i="87"/>
  <c r="B1" i="86"/>
  <c r="B1" i="85"/>
  <c r="B1" i="84"/>
  <c r="B1" i="83"/>
  <c r="B1" i="82"/>
  <c r="B1" i="81"/>
  <c r="C21" i="82" l="1"/>
  <c r="D22" i="81"/>
  <c r="E22" i="81"/>
  <c r="F22" i="81"/>
  <c r="G22" i="81"/>
  <c r="C22" i="81"/>
  <c r="B2" i="89" l="1"/>
  <c r="B2" i="88"/>
  <c r="B2" i="87"/>
  <c r="B2" i="86"/>
  <c r="B2" i="85"/>
  <c r="B2" i="84"/>
  <c r="B2" i="83"/>
  <c r="B2" i="82"/>
  <c r="B2" i="81"/>
  <c r="C10" i="85" l="1"/>
  <c r="C19" i="85" s="1"/>
  <c r="D19" i="84"/>
  <c r="D12" i="84"/>
  <c r="C12" i="84"/>
  <c r="D7" i="84"/>
  <c r="C7" i="84"/>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1" i="81"/>
  <c r="H20" i="81"/>
  <c r="H19" i="81"/>
  <c r="H18" i="81"/>
  <c r="H17" i="81"/>
  <c r="H16" i="81"/>
  <c r="H15" i="81"/>
  <c r="H14" i="81"/>
  <c r="H13" i="81"/>
  <c r="H12" i="81"/>
  <c r="H11" i="81"/>
  <c r="H10" i="81"/>
  <c r="H9" i="81"/>
  <c r="H8" i="81"/>
  <c r="C19" i="84" l="1"/>
  <c r="H22" i="81"/>
  <c r="I34" i="83"/>
  <c r="I21" i="82"/>
  <c r="B2" i="80"/>
  <c r="B1" i="80"/>
  <c r="G24" i="80"/>
  <c r="G37" i="80" s="1"/>
  <c r="F24" i="80"/>
  <c r="E24" i="80"/>
  <c r="D24" i="80"/>
  <c r="C24" i="80"/>
  <c r="G18" i="80"/>
  <c r="F18" i="80"/>
  <c r="E18" i="80"/>
  <c r="D18" i="80"/>
  <c r="C18" i="80"/>
  <c r="G14" i="80"/>
  <c r="G11" i="80"/>
  <c r="F11" i="80"/>
  <c r="E11" i="80"/>
  <c r="D11" i="80"/>
  <c r="C11" i="80"/>
  <c r="G8" i="80"/>
  <c r="F8" i="80"/>
  <c r="E8" i="80"/>
  <c r="D8" i="80"/>
  <c r="C8" i="80"/>
  <c r="G21" i="80" l="1"/>
  <c r="G39" i="80" s="1"/>
  <c r="B2" i="79"/>
  <c r="B2" i="37"/>
  <c r="B2" i="36"/>
  <c r="B2" i="74"/>
  <c r="B2" i="64"/>
  <c r="B2" i="35"/>
  <c r="B2" i="69"/>
  <c r="B2" i="77"/>
  <c r="B2" i="28"/>
  <c r="B2" i="73"/>
  <c r="B2" i="72"/>
  <c r="B2" i="52"/>
  <c r="B2" i="75"/>
  <c r="B2" i="53"/>
  <c r="B2" i="62"/>
  <c r="C5" i="6" l="1"/>
  <c r="G5" i="6"/>
  <c r="F5" i="6"/>
  <c r="E5" i="6"/>
  <c r="D5" i="6"/>
  <c r="G5" i="71"/>
  <c r="F5" i="71"/>
  <c r="E5" i="71"/>
  <c r="D5" i="71"/>
  <c r="C5" i="71"/>
  <c r="F13" i="71" l="1"/>
  <c r="G6" i="71"/>
  <c r="G13" i="71" s="1"/>
  <c r="F6" i="71"/>
  <c r="E6" i="71"/>
  <c r="E13" i="71" s="1"/>
  <c r="D6" i="71"/>
  <c r="D13" i="71" s="1"/>
  <c r="C6" i="71"/>
  <c r="C13" i="71" s="1"/>
  <c r="C35" i="79" l="1"/>
  <c r="B1" i="79" l="1"/>
  <c r="B1" i="37"/>
  <c r="B1" i="36"/>
  <c r="B1" i="74"/>
  <c r="B1" i="64"/>
  <c r="B1" i="35"/>
  <c r="B1" i="69"/>
  <c r="B1" i="77"/>
  <c r="B1" i="28"/>
  <c r="B1" i="73"/>
  <c r="B1" i="72"/>
  <c r="B1" i="52"/>
  <c r="B1" i="71"/>
  <c r="B1" i="75"/>
  <c r="B1" i="53"/>
  <c r="B1" i="62"/>
  <c r="B1" i="6"/>
  <c r="C21" i="77" l="1"/>
  <c r="D16" i="77"/>
  <c r="D17" i="77"/>
  <c r="D15" i="77"/>
  <c r="D12" i="77"/>
  <c r="D13" i="77"/>
  <c r="D11" i="77"/>
  <c r="D8" i="77"/>
  <c r="D9" i="77"/>
  <c r="D7" i="77"/>
  <c r="C20" i="77"/>
  <c r="C19" i="77"/>
  <c r="D21" i="77" l="1"/>
  <c r="D19" i="77"/>
  <c r="D20" i="77"/>
  <c r="C30" i="79"/>
  <c r="C26" i="79"/>
  <c r="C8" i="79"/>
  <c r="H14" i="74" l="1"/>
  <c r="E8" i="37" l="1"/>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C12" i="79" s="1"/>
  <c r="C18" i="79" s="1"/>
  <c r="C36" i="79" s="1"/>
  <c r="C38" i="79" s="1"/>
  <c r="N7" i="37"/>
  <c r="N21" i="37" s="1"/>
  <c r="K7" i="37"/>
  <c r="K21" i="37" s="1"/>
  <c r="E21" i="72" l="1"/>
  <c r="C5" i="73" s="1"/>
  <c r="C21" i="72" l="1"/>
  <c r="S21" i="35" l="1"/>
  <c r="S20" i="35"/>
  <c r="S19" i="35"/>
  <c r="S18" i="35"/>
  <c r="S17" i="35"/>
  <c r="S16" i="35"/>
  <c r="S15" i="35"/>
  <c r="S14" i="35"/>
  <c r="S13" i="35"/>
  <c r="S12" i="35"/>
  <c r="S11" i="35"/>
  <c r="S10" i="35"/>
  <c r="S9" i="35"/>
  <c r="S8" i="35"/>
  <c r="S22" i="35" l="1"/>
  <c r="D21" i="72" l="1"/>
  <c r="D22" i="35" l="1"/>
  <c r="E22" i="35"/>
  <c r="F22" i="35"/>
  <c r="G22" i="35"/>
  <c r="H22" i="35"/>
  <c r="I22" i="35"/>
  <c r="J22" i="35"/>
  <c r="K22" i="35"/>
  <c r="L22" i="35"/>
  <c r="M22" i="35"/>
  <c r="N22" i="35"/>
  <c r="O22" i="35"/>
  <c r="P22" i="35"/>
  <c r="Q22" i="35"/>
  <c r="R22" i="35"/>
  <c r="C22" i="35"/>
  <c r="G22" i="74" l="1"/>
  <c r="F22" i="74"/>
  <c r="H8" i="74"/>
  <c r="H13" i="74" l="1"/>
  <c r="H17" i="74"/>
  <c r="H18" i="74"/>
  <c r="H21" i="74"/>
  <c r="T21" i="64" l="1"/>
  <c r="U21"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D61" i="53"/>
  <c r="C61" i="53"/>
  <c r="G53" i="53"/>
  <c r="F53" i="53"/>
  <c r="G34" i="53"/>
  <c r="G45" i="53" s="1"/>
  <c r="F34" i="53"/>
  <c r="F45" i="53" s="1"/>
  <c r="D34" i="53"/>
  <c r="D45" i="53" s="1"/>
  <c r="D54" i="53" s="1"/>
  <c r="C34" i="53"/>
  <c r="C45" i="53" s="1"/>
  <c r="C54" i="53" s="1"/>
  <c r="F54" i="53" l="1"/>
  <c r="G54" i="53"/>
  <c r="G30" i="53"/>
  <c r="F30" i="53"/>
  <c r="D30" i="53"/>
  <c r="C30" i="53"/>
  <c r="G9" i="53"/>
  <c r="G22" i="53" s="1"/>
  <c r="G31" i="53" s="1"/>
  <c r="F9" i="53"/>
  <c r="F22" i="53" s="1"/>
  <c r="D9" i="53"/>
  <c r="D22" i="53" s="1"/>
  <c r="D31" i="53" s="1"/>
  <c r="C9" i="53"/>
  <c r="C22" i="53" s="1"/>
  <c r="D31" i="62"/>
  <c r="D41" i="62" s="1"/>
  <c r="C31" i="62"/>
  <c r="C41" i="62" s="1"/>
  <c r="C14" i="62"/>
  <c r="C20" i="62" s="1"/>
  <c r="D56" i="53" l="1"/>
  <c r="D63" i="53" s="1"/>
  <c r="D65" i="53" s="1"/>
  <c r="D67" i="53" s="1"/>
  <c r="G56" i="53"/>
  <c r="G63" i="53" s="1"/>
  <c r="G65" i="53" s="1"/>
  <c r="G67" i="53" s="1"/>
  <c r="C31" i="53"/>
  <c r="E22" i="53"/>
  <c r="F31" i="53"/>
  <c r="F56" i="53" s="1"/>
  <c r="F63" i="53" s="1"/>
  <c r="F65" i="53" s="1"/>
  <c r="F67" i="53" s="1"/>
  <c r="H22" i="53"/>
  <c r="G31" i="62"/>
  <c r="G41" i="62" s="1"/>
  <c r="F31" i="62"/>
  <c r="F41" i="62" s="1"/>
  <c r="F14" i="62"/>
  <c r="F20" i="62" s="1"/>
  <c r="G14" i="62"/>
  <c r="G20" i="62" s="1"/>
  <c r="D14" i="62"/>
  <c r="D20" i="62" s="1"/>
  <c r="C56" i="53" l="1"/>
  <c r="C63" i="53" s="1"/>
  <c r="C65" i="53" s="1"/>
  <c r="C67" i="53" s="1"/>
  <c r="E41" i="62"/>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21" i="64" l="1"/>
  <c r="C47" i="28" l="1"/>
  <c r="C52" i="28" s="1"/>
  <c r="C35" i="28"/>
  <c r="C41" i="28" s="1"/>
  <c r="C12" i="28"/>
  <c r="C6" i="28" l="1"/>
  <c r="C28" i="28" s="1"/>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5" i="69" l="1"/>
  <c r="C37" i="69"/>
  <c r="C25" i="69"/>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10">
    <s v="ThisWorkbookDataModel"/>
    <s v="{[პოზიცია_NBG].[BALANCE_ACC].&amp;[6.302E3],[პოზიცია_NBG].[BALANCE_ACC].&amp;[6.352E3]}"/>
    <s v="[პოზიცია_NBG].[ACTIVITY_FIELD].&amp;[იურიდიული პირი (ვაჭრობა და მომსახურება)]"/>
    <s v="[Measures].[Sum of CREDIT_BAL]"/>
    <s v="{[პოზიცია_NBG].[BALANCE_ACC].&amp;[6.312E3],[პოზიცია_NBG].[BALANCE_ACC].&amp;[6.362E3]}"/>
    <s v="[TDEPOSIT_PORT].[RC_D 1].&amp;[ვადიანი დეპოზიტები]"/>
    <s v="[TDEPOSIT_PORT].[Currency_DEP].&amp;[FX]"/>
    <s v="[პოზიცია_NBG].[ACTIVITY_FIELD].&amp;[იურიდიული პირი (სამთო-მომპოვებელი და გადამამუშავებელი მრეწველობა)]"/>
    <s v="[პოზიცია_NBG].[ACTIVITY_FIELD].&amp;[იურიდიული პირი (მშენებლობა)]"/>
    <s v="[TLOAN_PORT].[Currency_new_loan].&amp;[FX]"/>
  </metadataStrings>
  <mdxMetadata count="7">
    <mdx n="0" f="v">
      <t c="3">
        <n x="1" s="1"/>
        <n x="2"/>
        <n x="3"/>
      </t>
    </mdx>
    <mdx n="0" f="v">
      <t c="3">
        <n x="4" s="1"/>
        <n x="5"/>
        <n x="6"/>
      </t>
    </mdx>
    <mdx n="0" f="v">
      <t c="3">
        <n x="4" s="1"/>
        <n x="2"/>
        <n x="3"/>
      </t>
    </mdx>
    <mdx n="0" f="v">
      <t c="3">
        <n x="4" s="1"/>
        <n x="7"/>
        <n x="3"/>
      </t>
    </mdx>
    <mdx n="0" f="v">
      <t c="3">
        <n x="4" s="1"/>
        <n x="8"/>
        <n x="3"/>
      </t>
    </mdx>
    <mdx n="0" f="v">
      <t c="3">
        <n x="1" s="1"/>
        <n x="7"/>
        <n x="3"/>
      </t>
    </mdx>
    <mdx n="0" f="v">
      <t c="2" fi="0">
        <n x="4" s="1"/>
        <n x="9"/>
      </t>
    </mdx>
  </mdxMetadata>
  <valueMetadata count="7">
    <bk>
      <rc t="1" v="0"/>
    </bk>
    <bk>
      <rc t="1" v="1"/>
    </bk>
    <bk>
      <rc t="1" v="2"/>
    </bk>
    <bk>
      <rc t="1" v="3"/>
    </bk>
    <bk>
      <rc t="1" v="4"/>
    </bk>
    <bk>
      <rc t="1" v="5"/>
    </bk>
    <bk>
      <rc t="1" v="6"/>
    </bk>
  </valueMetadata>
</metadata>
</file>

<file path=xl/sharedStrings.xml><?xml version="1.0" encoding="utf-8"?>
<sst xmlns="http://schemas.openxmlformats.org/spreadsheetml/2006/main" count="1565" uniqueCount="1034">
  <si>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</si>
  <si>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</si>
  <si>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</si>
  <si>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</si>
  <si>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</si>
  <si>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</si>
  <si>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</si>
  <si>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</si>
  <si>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</si>
  <si>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</si>
  <si>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</si>
  <si>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</si>
  <si>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</si>
  <si>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</si>
  <si>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</si>
  <si>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</si>
  <si>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</si>
  <si>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</si>
  <si>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</si>
  <si>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</si>
  <si>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</si>
  <si>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</si>
  <si>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</si>
  <si>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</si>
  <si>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</si>
  <si>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</si>
  <si>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</si>
  <si>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</si>
  <si>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</si>
  <si>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</si>
  <si>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</si>
  <si>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</si>
  <si>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</si>
  <si>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</si>
  <si>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</si>
  <si>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</si>
  <si>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</si>
  <si>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</si>
  <si>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</si>
  <si>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</si>
  <si>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</si>
  <si>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</si>
  <si>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</si>
  <si>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</si>
  <si>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</si>
  <si>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</si>
  <si>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</si>
  <si>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</si>
  <si>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</si>
  <si>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</si>
  <si>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</si>
  <si>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</si>
  <si>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</si>
  <si>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</si>
  <si>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</si>
  <si>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</si>
  <si>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</si>
  <si>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</si>
  <si>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</si>
  <si>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</si>
  <si>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</si>
  <si>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</si>
  <si>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</si>
  <si>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</si>
  <si>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</si>
  <si>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</si>
  <si>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</si>
  <si>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</si>
  <si>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</si>
  <si>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</si>
  <si>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</si>
  <si>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</si>
  <si>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</si>
  <si>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</si>
  <si>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</si>
  <si>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</si>
  <si>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</si>
  <si>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</si>
  <si>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</si>
  <si>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</si>
  <si>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</si>
  <si>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</si>
  <si>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</si>
  <si>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</si>
  <si>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</si>
  <si>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</si>
  <si>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</si>
  <si>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</si>
  <si>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</si>
  <si>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</si>
  <si>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</si>
  <si>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</si>
  <si>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</si>
  <si>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</si>
  <si>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</si>
  <si>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</si>
  <si>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</si>
  <si>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</si>
  <si>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</si>
  <si>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</si>
  <si>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</si>
  <si>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</si>
  <si>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</si>
  <si>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</si>
  <si>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</si>
  <si>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</si>
  <si>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</si>
  <si>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</si>
  <si>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</si>
  <si>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</si>
  <si>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</si>
  <si>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</si>
  <si>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</si>
  <si>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</si>
  <si>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</si>
  <si>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</si>
  <si>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</si>
  <si>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</si>
  <si>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</si>
  <si>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</si>
  <si>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</si>
  <si>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</si>
  <si>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</si>
  <si>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</si>
  <si>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</si>
  <si>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</si>
  <si>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</si>
  <si>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</si>
  <si>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</si>
  <si>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</si>
  <si>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</si>
  <si>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</si>
  <si>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</si>
  <si>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</si>
  <si>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</si>
  <si>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</si>
  <si>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</si>
  <si>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</si>
  <si>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</si>
  <si>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</si>
  <si>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</si>
  <si>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</si>
  <si>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</si>
  <si>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</si>
  <si>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</si>
  <si>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</si>
  <si>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</si>
  <si>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</si>
  <si>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</si>
  <si>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</si>
  <si>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</si>
  <si>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</si>
  <si>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</si>
  <si>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</si>
  <si>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</si>
  <si>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</si>
  <si>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</si>
  <si>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</si>
  <si>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</si>
  <si>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</si>
  <si>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</si>
  <si>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</si>
  <si>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</si>
  <si>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</si>
  <si>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</si>
  <si>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</si>
  <si>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</si>
  <si>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</si>
  <si>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</si>
  <si>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</si>
  <si>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</si>
  <si>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</si>
  <si>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</si>
  <si>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</si>
  <si>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</si>
  <si>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</si>
  <si>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</si>
  <si>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</si>
  <si>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</si>
  <si>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</si>
  <si>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</si>
  <si>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</si>
  <si>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</si>
  <si>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</si>
  <si>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</si>
  <si>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</si>
  <si>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</si>
  <si>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</si>
  <si>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</si>
  <si>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</si>
  <si>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</si>
  <si>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</si>
  <si>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</si>
  <si>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</si>
  <si>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</si>
  <si>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</si>
  <si>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</si>
  <si>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</si>
  <si>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</si>
  <si>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</si>
  <si>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</si>
  <si>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</si>
  <si>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</si>
  <si>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</si>
  <si>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</si>
  <si>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</si>
  <si>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</si>
  <si>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</si>
  <si>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</si>
  <si>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</si>
  <si>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</si>
  <si>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</si>
  <si>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</si>
  <si>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</si>
  <si>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</si>
  <si>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</si>
  <si>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</si>
  <si>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</si>
  <si>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</si>
  <si>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</si>
  <si>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</si>
  <si>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</si>
  <si>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</si>
  <si>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</si>
  <si>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</si>
  <si>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</si>
  <si>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</si>
  <si>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</si>
  <si>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</si>
  <si>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</si>
  <si>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</si>
  <si>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</si>
  <si>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</si>
  <si>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</si>
  <si>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</si>
  <si>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</si>
  <si>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</si>
  <si>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</si>
  <si>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</si>
  <si>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</si>
  <si>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</si>
  <si>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</si>
  <si>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</si>
  <si>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</si>
  <si>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</si>
  <si>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</si>
  <si>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</si>
  <si>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</si>
  <si>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</si>
  <si>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</si>
  <si>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</si>
  <si>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</si>
  <si>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</si>
  <si>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</si>
  <si>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</si>
  <si>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</si>
  <si>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</si>
  <si>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</si>
  <si>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</si>
  <si>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</si>
  <si>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</si>
  <si>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</si>
  <si>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</si>
  <si>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</si>
  <si>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</si>
  <si>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</si>
  <si>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</si>
  <si>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</si>
  <si>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</si>
  <si>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</si>
  <si>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</si>
  <si>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</si>
  <si>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</si>
  <si>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</si>
  <si>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</si>
  <si>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</si>
  <si>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</si>
  <si>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</si>
  <si>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</si>
  <si>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</si>
  <si>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</si>
  <si>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</si>
  <si>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</si>
  <si>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</si>
  <si>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</si>
  <si>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</si>
  <si>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</si>
  <si>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</si>
  <si>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</si>
  <si>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</si>
  <si>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</si>
  <si>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</si>
  <si>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</si>
  <si>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</si>
  <si>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</si>
  <si>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</si>
  <si>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</si>
  <si>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</si>
  <si>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</si>
  <si>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</si>
  <si>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</si>
  <si>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</si>
  <si>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</si>
  <si>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</si>
  <si>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</si>
  <si>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</si>
  <si>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</si>
  <si>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</si>
  <si>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</si>
  <si>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</si>
  <si>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</si>
  <si>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</si>
  <si>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</si>
  <si>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</si>
  <si>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</si>
  <si>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</si>
  <si>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</si>
  <si>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</si>
  <si>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</si>
  <si>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</si>
  <si>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</si>
  <si>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</si>
  <si>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</si>
  <si>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</si>
  <si>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</si>
  <si>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</si>
  <si>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</si>
  <si>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</si>
  <si>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</si>
  <si>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</si>
  <si>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</si>
  <si>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</si>
  <si>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</si>
  <si>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</si>
  <si>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</si>
  <si>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</si>
  <si>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</si>
  <si>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</si>
  <si>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</si>
  <si>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</si>
  <si>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</si>
  <si>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</si>
  <si>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</si>
  <si>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</si>
  <si>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</si>
  <si>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</si>
  <si>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</si>
  <si>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</si>
  <si>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</si>
  <si>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</si>
  <si>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</si>
  <si>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</si>
  <si>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</si>
  <si>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</si>
  <si>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</si>
  <si>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</si>
  <si>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</si>
  <si>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</si>
  <si>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</si>
  <si>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</si>
  <si>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</si>
  <si>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</si>
  <si>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</si>
  <si>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</si>
  <si>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</si>
  <si>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</si>
  <si>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</si>
  <si>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</si>
  <si>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</si>
  <si>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</si>
  <si>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</si>
  <si>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</si>
  <si>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</si>
  <si>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</si>
  <si>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</si>
  <si>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</si>
  <si>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</si>
  <si>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</si>
  <si>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</si>
  <si>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</si>
  <si>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</si>
  <si>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</si>
  <si>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</si>
  <si>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</si>
  <si>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</si>
  <si>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</si>
  <si>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</si>
  <si>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</si>
  <si>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</si>
  <si>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</si>
  <si>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</si>
  <si>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</si>
  <si>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</si>
  <si>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</si>
  <si>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</si>
  <si>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</si>
  <si>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</si>
  <si>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</si>
  <si>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</si>
  <si>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</si>
  <si>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</si>
  <si>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</si>
  <si>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</si>
  <si>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</si>
  <si>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</si>
  <si>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</si>
  <si>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</si>
  <si>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</si>
  <si>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</si>
  <si>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</si>
  <si>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</si>
  <si>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</si>
  <si>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</si>
  <si>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</si>
  <si>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</si>
  <si>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</si>
  <si>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</si>
  <si>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</si>
  <si>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</si>
  <si>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</si>
  <si>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</si>
  <si>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</si>
  <si>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</si>
  <si>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</si>
  <si>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</si>
  <si>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</si>
  <si>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</si>
  <si>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</si>
  <si>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</si>
  <si>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</si>
  <si>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</si>
  <si>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</si>
  <si>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</si>
  <si>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</si>
  <si>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</si>
  <si>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</si>
  <si>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</si>
  <si>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</si>
  <si>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</si>
  <si>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</si>
  <si>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</si>
  <si>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</si>
  <si>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</si>
  <si>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</si>
  <si>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</si>
  <si>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</si>
  <si>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</si>
  <si>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</si>
  <si>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</si>
  <si>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</si>
  <si>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</si>
  <si>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</si>
  <si>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</si>
  <si>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</si>
  <si>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</si>
  <si>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</si>
  <si>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</si>
  <si>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</si>
  <si>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</si>
  <si>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</si>
  <si>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</si>
  <si>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</si>
  <si>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</si>
  <si>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</si>
  <si>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</si>
  <si>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</si>
  <si>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</si>
  <si>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</si>
  <si>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</si>
  <si>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</si>
  <si>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</si>
  <si>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</si>
  <si>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</si>
  <si>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</si>
  <si>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</si>
  <si>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</si>
  <si>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</si>
  <si>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</si>
  <si>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</si>
  <si>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</si>
  <si>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</si>
  <si>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</si>
  <si>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</si>
  <si>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</si>
  <si>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</si>
  <si>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</si>
  <si>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</si>
  <si>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</si>
  <si>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</si>
  <si>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</si>
  <si>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</si>
  <si>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</si>
  <si>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</si>
  <si>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</si>
  <si>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</si>
  <si>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</si>
  <si>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</si>
  <si>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</si>
  <si>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</si>
  <si>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</si>
  <si>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</si>
  <si>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</si>
  <si>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</si>
  <si>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</si>
  <si>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</si>
  <si>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</si>
  <si>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</si>
  <si>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</si>
  <si>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</si>
  <si>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</si>
  <si>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</si>
  <si>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</si>
  <si>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</si>
  <si>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</si>
  <si>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</si>
  <si>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</si>
  <si>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</si>
  <si>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</si>
  <si>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</si>
  <si>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</si>
  <si>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</si>
  <si>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</si>
  <si>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</si>
  <si>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</si>
  <si>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</si>
  <si>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</si>
  <si>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</si>
  <si>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</si>
  <si>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</si>
  <si>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</si>
  <si>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</si>
  <si>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</si>
  <si>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</si>
  <si>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</si>
  <si>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</si>
  <si>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</si>
  <si>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</si>
  <si>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</si>
  <si>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</si>
  <si>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</si>
  <si>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</si>
  <si>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</si>
  <si>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</si>
  <si>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</si>
  <si>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</si>
  <si>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</si>
  <si>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</si>
  <si>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</si>
  <si>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</si>
  <si>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</si>
  <si>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</si>
  <si>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</si>
  <si>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</si>
  <si>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</si>
  <si>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</si>
  <si>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</si>
  <si>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</si>
  <si>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</si>
  <si>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</si>
  <si>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</si>
  <si>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</si>
  <si>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</si>
  <si>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</si>
  <si>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</si>
  <si>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</si>
  <si>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</si>
  <si>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</si>
  <si>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</si>
  <si>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</si>
  <si>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</si>
  <si>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</si>
  <si>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</si>
  <si>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</si>
  <si>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</si>
  <si>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</si>
  <si>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</si>
  <si>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</si>
  <si>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</si>
  <si>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</si>
  <si>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</si>
  <si>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</si>
  <si>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</si>
  <si>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</si>
  <si>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</si>
  <si>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</si>
  <si>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</si>
  <si>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</si>
  <si>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</si>
  <si>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</si>
  <si>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</si>
  <si>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</si>
  <si>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</si>
  <si>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</si>
  <si>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</si>
  <si>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</si>
  <si>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</si>
  <si>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</si>
  <si>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</si>
  <si>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</si>
  <si>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</si>
  <si>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</si>
  <si>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</si>
  <si>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</si>
  <si>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</si>
  <si>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</si>
  <si>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</si>
  <si>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</si>
  <si>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</si>
  <si>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</si>
  <si>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</si>
  <si>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</si>
  <si>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</si>
  <si>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</si>
  <si>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</si>
  <si>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</si>
  <si>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</si>
  <si>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</si>
  <si>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</si>
  <si>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</si>
  <si>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</si>
  <si>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</si>
  <si>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</si>
  <si>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</si>
  <si>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</si>
  <si>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</si>
  <si>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</si>
  <si>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</si>
  <si>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</si>
  <si>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</si>
  <si>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</si>
  <si>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</si>
  <si>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</si>
  <si>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</si>
  <si>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</si>
  <si>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</si>
  <si>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</si>
  <si>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</si>
  <si>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</si>
  <si>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</si>
  <si>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</si>
  <si>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</si>
  <si>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</si>
  <si>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</si>
  <si>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</si>
  <si>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</si>
  <si>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</si>
  <si>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</si>
  <si>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</si>
  <si>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</si>
  <si>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</si>
  <si>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</si>
  <si>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</si>
  <si>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</si>
  <si>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</si>
  <si>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</si>
  <si>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</si>
  <si>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</si>
  <si>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</si>
  <si>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</si>
  <si>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</si>
  <si>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</si>
  <si>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</si>
  <si>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</si>
  <si>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</si>
  <si>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</si>
  <si>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</si>
  <si>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</si>
  <si>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</si>
  <si>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</si>
  <si>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</si>
  <si>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</si>
  <si>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</si>
  <si>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</si>
  <si>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</si>
  <si>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</si>
  <si>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</si>
  <si>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</si>
  <si>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</si>
  <si>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</si>
  <si>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</si>
  <si>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</si>
  <si>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</si>
  <si>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</si>
  <si>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</si>
  <si>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</si>
  <si>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</si>
  <si>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</si>
  <si>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</si>
  <si>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</si>
  <si>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</si>
  <si>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</si>
  <si>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</si>
  <si>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</si>
  <si>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</si>
  <si>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</si>
  <si>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</si>
  <si>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</si>
  <si>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</si>
  <si>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</si>
  <si>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</si>
  <si>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</si>
  <si>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</si>
  <si>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</si>
  <si>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</si>
  <si>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</si>
  <si>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</si>
  <si>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</si>
  <si>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</si>
  <si>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</si>
  <si>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</si>
  <si>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</si>
  <si>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</si>
  <si>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</si>
  <si>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</si>
  <si>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</si>
  <si>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</si>
  <si>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</si>
  <si>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</si>
  <si>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</si>
  <si>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</si>
  <si>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</si>
  <si>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</si>
  <si>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</si>
  <si>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</si>
  <si>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</si>
  <si>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</si>
  <si>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</si>
  <si>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</si>
  <si>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</si>
  <si>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</si>
  <si>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</si>
  <si>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</si>
  <si>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</si>
  <si>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</si>
  <si>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</si>
  <si>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</si>
  <si>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</si>
  <si>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</si>
  <si>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</si>
  <si>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</si>
  <si>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</si>
  <si>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</si>
  <si>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</si>
  <si>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</si>
  <si>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</si>
  <si>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</si>
  <si>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</si>
  <si>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</si>
  <si>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</si>
  <si>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</si>
  <si>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</si>
  <si>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</si>
  <si>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</si>
  <si>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</si>
  <si>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</si>
  <si>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</si>
  <si>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</si>
  <si>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</si>
  <si>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</si>
  <si>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</si>
  <si>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</si>
  <si>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</si>
  <si>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</si>
  <si>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</si>
  <si>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</si>
  <si>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</si>
  <si>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</si>
  <si>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</si>
  <si>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</si>
  <si>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</si>
  <si>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</si>
  <si>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</si>
  <si>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</si>
  <si>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</si>
  <si>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</si>
  <si>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</si>
  <si>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</si>
  <si>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</si>
  <si>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</si>
  <si>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</si>
  <si>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</si>
  <si>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</si>
  <si>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</si>
  <si>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</si>
  <si>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</si>
  <si>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</si>
  <si>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</si>
  <si>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</si>
  <si>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</si>
  <si>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</si>
  <si>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</si>
  <si>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</si>
  <si>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</si>
  <si>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</si>
  <si>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</si>
  <si>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</si>
  <si>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</si>
  <si>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</si>
  <si>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</si>
  <si>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</si>
  <si>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</si>
  <si>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</si>
  <si>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</si>
  <si>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</si>
  <si>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</si>
  <si>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</si>
  <si>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</si>
  <si>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</si>
  <si>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</si>
  <si>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</si>
  <si>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</si>
  <si>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</si>
  <si>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</si>
  <si>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</si>
  <si>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</si>
  <si>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</si>
  <si>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</si>
  <si>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</si>
  <si>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</si>
  <si>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</si>
  <si>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</si>
  <si>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</si>
  <si>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</si>
  <si>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</si>
  <si>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</si>
  <si>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</si>
  <si>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</si>
  <si>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</si>
  <si>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</si>
  <si>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</si>
  <si>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</si>
  <si>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</si>
  <si>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</si>
  <si>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</si>
  <si>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</si>
  <si>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</si>
  <si>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</si>
  <si>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</si>
  <si>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</si>
  <si>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</si>
  <si>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</si>
  <si>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</si>
  <si>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</si>
  <si>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</si>
  <si>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</si>
  <si>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</si>
  <si>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</si>
  <si>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</si>
  <si>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</si>
  <si>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</si>
  <si>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</si>
  <si>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</si>
  <si>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</si>
  <si>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</si>
  <si>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</si>
  <si>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</si>
  <si>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</si>
  <si>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</si>
  <si>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</si>
  <si>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</si>
  <si>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</si>
  <si>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</si>
  <si>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</si>
  <si>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</si>
  <si>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</si>
  <si>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</si>
  <si>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</si>
  <si>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</si>
  <si>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</si>
  <si>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</si>
  <si>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</si>
  <si>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</si>
  <si>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</si>
  <si>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</si>
  <si>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</si>
  <si>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</si>
  <si>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</si>
  <si>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</si>
  <si>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</si>
  <si>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</si>
  <si>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</si>
  <si>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</si>
  <si>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</si>
  <si>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</si>
  <si>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</si>
  <si>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</si>
  <si>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</si>
  <si>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</si>
  <si>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</si>
  <si>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</si>
  <si>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</si>
  <si>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</si>
  <si>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</si>
  <si>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</si>
  <si>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</si>
  <si>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</si>
  <si>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</si>
  <si>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</si>
  <si>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</si>
  <si>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</si>
  <si>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</si>
  <si>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</si>
  <si>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</si>
  <si>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</si>
  <si>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</si>
  <si>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</si>
  <si>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</si>
  <si>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</si>
  <si>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</si>
  <si>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</si>
  <si>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</si>
  <si>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</si>
  <si>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</si>
  <si>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</si>
  <si>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</si>
  <si>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</si>
  <si>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</si>
  <si>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</si>
  <si>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</si>
  <si>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</si>
  <si>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</si>
  <si>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</si>
  <si>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</si>
  <si>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</si>
  <si>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</si>
  <si>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</si>
  <si>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</si>
  <si>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</si>
  <si>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</si>
  <si>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</si>
  <si>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</si>
  <si>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</si>
  <si>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</si>
  <si>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</si>
  <si>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</si>
  <si>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</si>
  <si>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</si>
  <si>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</si>
  <si>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</si>
  <si>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</si>
  <si>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</si>
  <si>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</si>
  <si>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</si>
  <si>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</si>
  <si>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</si>
  <si>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</si>
  <si>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</si>
  <si>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</si>
  <si>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</si>
  <si>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</si>
  <si>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</si>
  <si>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</si>
  <si>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</si>
  <si>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</si>
  <si>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</si>
  <si>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</si>
  <si>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</si>
  <si>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</si>
  <si>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</si>
  <si>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</si>
  <si>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</si>
  <si>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</si>
  <si>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</si>
  <si>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</si>
  <si>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</si>
  <si>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</si>
  <si>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</si>
  <si>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</si>
  <si>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</si>
  <si>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</si>
  <si>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</si>
  <si>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</si>
  <si>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</si>
  <si>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</si>
  <si>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</si>
  <si>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</si>
  <si>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</si>
  <si>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</si>
  <si>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</si>
  <si>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</si>
  <si>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</si>
  <si>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</si>
  <si>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</si>
  <si>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</si>
  <si>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</si>
  <si>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</si>
  <si>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</si>
  <si>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</si>
  <si>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</si>
  <si>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</si>
  <si>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</si>
  <si>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</si>
  <si>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</si>
  <si>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</si>
  <si>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</si>
  <si>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</si>
  <si>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</si>
  <si>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</si>
  <si>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</si>
  <si>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</si>
  <si>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</si>
  <si>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</si>
  <si>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</si>
  <si>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</si>
  <si>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</si>
  <si>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</si>
  <si>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</si>
  <si>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</si>
  <si>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</si>
  <si>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</si>
  <si>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</si>
  <si>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"ხალიკ ბანკი საქართველო"</t>
  </si>
  <si>
    <t>არმან დუნაევი</t>
  </si>
  <si>
    <t>ნიკოლოზ გეგუჩაძე</t>
  </si>
  <si>
    <t>www.Halykbank.ge</t>
  </si>
  <si>
    <t xml:space="preserve">არმან დუნაევი </t>
  </si>
  <si>
    <t>დამოუკიდებელი წევრი</t>
  </si>
  <si>
    <t>ევგენია შაიმერდენი</t>
  </si>
  <si>
    <t>არადამოუკიდებელ წევრი</t>
  </si>
  <si>
    <t xml:space="preserve">ალია კარპიკოვა </t>
  </si>
  <si>
    <t xml:space="preserve">ვიქტორ სკრილი </t>
  </si>
  <si>
    <t>ნანა ღვალაძე</t>
  </si>
  <si>
    <t xml:space="preserve">გენერალური დირექტორი/ უსაფრთხოება, AML, კადრები, მარკეტინგი, შეფასება,იურიდიული </t>
  </si>
  <si>
    <t xml:space="preserve">კონსტანტინე გორდეზიანი </t>
  </si>
  <si>
    <t>გენერალური დირექტორის მოადგილე/რისკები, საკრედიტო ადმინისტრირება</t>
  </si>
  <si>
    <t>შოთა ჭყოიძე</t>
  </si>
  <si>
    <t>გენერალური დირექტორის მოადგილე/IT, საცალო გაყიდვები, საბანკო ბარათები, კონტაქტ-ცენტრი, საცალო პროდუქტების განვითარება</t>
  </si>
  <si>
    <t>მარინა ტანკაროვა</t>
  </si>
  <si>
    <t>გენერალური დირექტორის მოადგილე/ფინანსები, ბუღალტერია, საოპერაციო, სამეურნეო, კანცელარია</t>
  </si>
  <si>
    <t>თამარ გოდერძიშვილი</t>
  </si>
  <si>
    <t>გენერალური დირექტორის მოადგილე/ კორპორატიული, ანალიზი, მცირე და საშუალო ბიზნესის დაკრედიტება, ხაზინა</t>
  </si>
  <si>
    <t>ტიმურ ყულიბაევი</t>
  </si>
  <si>
    <t>დინარა ყულიბაევა</t>
  </si>
  <si>
    <t>სს "ყაზახეთის სახალხო ბანკი"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</si>
</sst>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6">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
      <b/>
      <sz val="9"/>
      <color theme="1"/>
      <name val="Calibri"/>
      <family val="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925">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8" xfId="0" applyFont="1" applyFill="1" applyBorder="1" applyAlignment="1">
      <alignment horizontal="center" vertical="center" wrapText="1"/>
    </xf>
    <xf numFmtId="0" fontId="0" fillId="0" borderId="0" xfId="0" applyFont="1" applyFill="1"/>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5" fillId="0" borderId="3" xfId="20960" applyFont="1" applyFill="1" applyBorder="1" applyAlignment="1" applyProtection="1">
      <alignment horizontal="center" vertical="center"/>
    </xf>
    <xf numFmtId="0" fontId="106"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108" fillId="0" borderId="0" xfId="0" applyFont="1" applyFill="1" applyBorder="1" applyAlignment="1"/>
    <xf numFmtId="49" fontId="108" fillId="0" borderId="7" xfId="0" applyNumberFormat="1" applyFont="1" applyFill="1" applyBorder="1" applyAlignment="1">
      <alignment horizontal="right" vertical="center"/>
    </xf>
    <xf numFmtId="49" fontId="108" fillId="0" borderId="85" xfId="0" applyNumberFormat="1" applyFont="1" applyFill="1" applyBorder="1" applyAlignment="1">
      <alignment horizontal="right" vertical="center"/>
    </xf>
    <xf numFmtId="49" fontId="108" fillId="0" borderId="88" xfId="0" applyNumberFormat="1" applyFont="1" applyFill="1" applyBorder="1" applyAlignment="1">
      <alignment horizontal="right" vertical="center"/>
    </xf>
    <xf numFmtId="49" fontId="108" fillId="0" borderId="93" xfId="0" applyNumberFormat="1" applyFont="1" applyFill="1" applyBorder="1" applyAlignment="1">
      <alignment horizontal="right" vertical="center"/>
    </xf>
    <xf numFmtId="0" fontId="108" fillId="0" borderId="0" xfId="0" applyFont="1" applyFill="1" applyBorder="1" applyAlignment="1">
      <alignment horizontal="left"/>
    </xf>
    <xf numFmtId="0" fontId="108" fillId="0" borderId="93" xfId="0" applyNumberFormat="1" applyFont="1" applyFill="1" applyBorder="1" applyAlignment="1">
      <alignment horizontal="right" vertical="center"/>
    </xf>
    <xf numFmtId="49" fontId="108" fillId="0" borderId="0" xfId="0" applyNumberFormat="1" applyFont="1" applyFill="1" applyBorder="1" applyAlignment="1">
      <alignment horizontal="right" vertical="center"/>
    </xf>
    <xf numFmtId="0" fontId="108" fillId="0" borderId="0" xfId="0" applyFont="1" applyFill="1" applyBorder="1" applyAlignment="1">
      <alignment vertical="center" wrapText="1"/>
    </xf>
    <xf numFmtId="0" fontId="108"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alignment horizontal="left" indent="1"/>
      <protection locked="0"/>
    </xf>
    <xf numFmtId="193" fontId="9" fillId="36" borderId="3" xfId="7" applyNumberFormat="1" applyFont="1" applyFill="1" applyBorder="1" applyAlignment="1" applyProtection="1"/>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36" borderId="26" xfId="0" applyNumberFormat="1" applyFont="1" applyFill="1" applyBorder="1"/>
    <xf numFmtId="193" fontId="4" fillId="36" borderId="57"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4" fillId="0" borderId="3" xfId="0" applyNumberFormat="1" applyFont="1" applyBorder="1"/>
    <xf numFmtId="193" fontId="4" fillId="0" borderId="3"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6" fillId="36" borderId="26" xfId="0" applyNumberFormat="1" applyFont="1" applyFill="1" applyBorder="1" applyAlignment="1">
      <alignment horizontal="center" vertical="center"/>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8" fillId="37" borderId="0" xfId="20" applyBorder="1"/>
    <xf numFmtId="169" fontId="28" fillId="37" borderId="101" xfId="20" applyBorder="1"/>
    <xf numFmtId="0" fontId="4" fillId="0" borderId="7" xfId="0" applyFont="1" applyFill="1" applyBorder="1" applyAlignment="1">
      <alignment vertical="center"/>
    </xf>
    <xf numFmtId="0" fontId="4" fillId="0" borderId="108" xfId="0" applyFont="1" applyFill="1" applyBorder="1" applyAlignment="1">
      <alignment vertical="center"/>
    </xf>
    <xf numFmtId="0" fontId="6" fillId="0" borderId="108" xfId="0" applyFont="1" applyFill="1" applyBorder="1" applyAlignment="1">
      <alignment vertical="center"/>
    </xf>
    <xf numFmtId="0" fontId="4" fillId="0" borderId="20" xfId="0" applyFont="1" applyFill="1" applyBorder="1" applyAlignment="1">
      <alignment vertical="center"/>
    </xf>
    <xf numFmtId="0" fontId="4" fillId="0" borderId="103" xfId="0" applyFont="1" applyFill="1" applyBorder="1" applyAlignment="1">
      <alignment vertical="center"/>
    </xf>
    <xf numFmtId="0" fontId="4" fillId="0" borderId="105" xfId="0" applyFont="1" applyFill="1" applyBorder="1" applyAlignment="1">
      <alignment vertical="center"/>
    </xf>
    <xf numFmtId="0" fontId="4" fillId="0" borderId="19" xfId="0" applyFont="1" applyFill="1" applyBorder="1" applyAlignment="1">
      <alignment horizontal="center" vertical="center"/>
    </xf>
    <xf numFmtId="0" fontId="4" fillId="0" borderId="116" xfId="0" applyFont="1" applyFill="1" applyBorder="1" applyAlignment="1">
      <alignment horizontal="center" vertical="center"/>
    </xf>
    <xf numFmtId="0" fontId="4" fillId="0" borderId="118" xfId="0" applyFont="1" applyFill="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Border="1" applyAlignment="1">
      <alignment vertical="center"/>
    </xf>
    <xf numFmtId="0" fontId="4" fillId="0" borderId="78" xfId="0" applyFont="1" applyFill="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0" xfId="0" applyFont="1"/>
    <xf numFmtId="0" fontId="4" fillId="0" borderId="0" xfId="0" applyFont="1" applyFill="1"/>
    <xf numFmtId="0" fontId="4" fillId="0" borderId="108" xfId="0" applyFont="1" applyFill="1" applyBorder="1" applyAlignment="1">
      <alignment horizontal="center" vertical="center" wrapText="1"/>
    </xf>
    <xf numFmtId="0" fontId="108" fillId="0" borderId="95" xfId="0" applyFont="1" applyFill="1" applyBorder="1" applyAlignment="1">
      <alignment horizontal="right" vertical="center"/>
    </xf>
    <xf numFmtId="0" fontId="4" fillId="0" borderId="123" xfId="0" applyFont="1" applyFill="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73" xfId="0" applyFont="1" applyFill="1" applyBorder="1" applyAlignment="1">
      <alignment horizontal="center" vertical="center" wrapText="1"/>
    </xf>
    <xf numFmtId="193" fontId="4" fillId="0" borderId="8" xfId="0" applyNumberFormat="1" applyFont="1" applyFill="1" applyBorder="1"/>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193" fontId="0" fillId="0" borderId="23" xfId="0" applyNumberFormat="1" applyFill="1" applyBorder="1" applyAlignment="1">
      <alignment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4" fillId="0" borderId="125" xfId="0" applyFont="1" applyFill="1" applyBorder="1" applyAlignment="1">
      <alignment horizontal="right" vertical="center" wrapText="1"/>
    </xf>
    <xf numFmtId="0" fontId="4" fillId="0" borderId="108" xfId="0" applyFont="1" applyFill="1" applyBorder="1" applyAlignment="1">
      <alignment horizontal="left" vertical="center" wrapText="1"/>
    </xf>
    <xf numFmtId="0" fontId="111" fillId="0" borderId="125" xfId="0" applyFont="1" applyFill="1" applyBorder="1" applyAlignment="1">
      <alignment horizontal="right" vertical="center" wrapText="1"/>
    </xf>
    <xf numFmtId="0" fontId="111" fillId="0" borderId="108" xfId="0" applyFont="1" applyFill="1" applyBorder="1" applyAlignment="1">
      <alignment horizontal="left" vertical="center" wrapText="1"/>
    </xf>
    <xf numFmtId="0" fontId="6" fillId="0" borderId="125"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1" fillId="0" borderId="0" xfId="0" applyFont="1" applyFill="1" applyAlignment="1">
      <alignment horizontal="left" vertical="center"/>
    </xf>
    <xf numFmtId="49" fontId="112" fillId="0" borderId="25" xfId="5" applyNumberFormat="1" applyFont="1" applyFill="1" applyBorder="1" applyAlignment="1" applyProtection="1">
      <alignment horizontal="left" vertical="center"/>
      <protection locked="0"/>
    </xf>
    <xf numFmtId="0" fontId="113" fillId="0" borderId="26" xfId="9" applyFont="1" applyFill="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14" fontId="7" fillId="3" borderId="108" xfId="8" quotePrefix="1" applyNumberFormat="1" applyFont="1" applyFill="1" applyBorder="1" applyAlignment="1" applyProtection="1">
      <alignment horizontal="left" vertical="center" wrapText="1" indent="3"/>
      <protection locked="0"/>
    </xf>
    <xf numFmtId="0" fontId="11" fillId="0" borderId="108" xfId="17" applyFill="1" applyBorder="1" applyAlignment="1" applyProtection="1"/>
    <xf numFmtId="49" fontId="111" fillId="0" borderId="125" xfId="0" applyNumberFormat="1" applyFont="1" applyFill="1" applyBorder="1" applyAlignment="1">
      <alignment horizontal="right" vertical="center" wrapText="1"/>
    </xf>
    <xf numFmtId="0" fontId="7" fillId="3" borderId="108" xfId="20960" applyFont="1" applyFill="1" applyBorder="1" applyAlignment="1" applyProtection="1"/>
    <xf numFmtId="0" fontId="105" fillId="0" borderId="108" xfId="20960" applyFont="1" applyFill="1" applyBorder="1" applyAlignment="1" applyProtection="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Fill="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4" fillId="0" borderId="108" xfId="0" applyFont="1" applyFill="1" applyBorder="1"/>
    <xf numFmtId="0" fontId="22" fillId="0" borderId="125" xfId="0" applyFont="1" applyFill="1" applyBorder="1" applyAlignment="1">
      <alignment horizontal="center" vertical="center" wrapText="1"/>
    </xf>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Fill="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Alignment="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Alignment="1" applyProtection="1">
      <alignment vertical="center"/>
      <protection locked="0"/>
    </xf>
    <xf numFmtId="0" fontId="115" fillId="0" borderId="107" xfId="21412" applyFont="1" applyFill="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Fill="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9" fillId="0" borderId="125" xfId="0" applyFont="1" applyFill="1" applyBorder="1" applyAlignment="1">
      <alignment horizontal="right" vertical="center" wrapText="1"/>
    </xf>
    <xf numFmtId="0" fontId="7" fillId="0" borderId="108" xfId="0" applyFont="1" applyFill="1" applyBorder="1" applyAlignment="1">
      <alignment vertical="center" wrapText="1"/>
    </xf>
    <xf numFmtId="0" fontId="4" fillId="0" borderId="108" xfId="0" applyFont="1" applyBorder="1" applyAlignment="1">
      <alignment vertical="center" wrapText="1"/>
    </xf>
    <xf numFmtId="0" fontId="4" fillId="0" borderId="108" xfId="0" applyFont="1" applyFill="1" applyBorder="1" applyAlignment="1">
      <alignment horizontal="left" vertical="center" wrapText="1" indent="2"/>
    </xf>
    <xf numFmtId="0" fontId="4" fillId="0" borderId="108" xfId="0" applyFont="1" applyFill="1" applyBorder="1" applyAlignment="1">
      <alignment vertical="center" wrapText="1"/>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applyAlignment="1"/>
    <xf numFmtId="0" fontId="9" fillId="0" borderId="123" xfId="0" applyFont="1" applyBorder="1" applyAlignment="1"/>
    <xf numFmtId="0" fontId="9" fillId="0" borderId="123" xfId="0" applyFont="1" applyBorder="1" applyAlignment="1">
      <alignment wrapText="1"/>
    </xf>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NumberFormat="1" applyFont="1" applyFill="1" applyBorder="1" applyAlignment="1">
      <alignment horizontal="left" vertical="center" wrapText="1" indent="1"/>
    </xf>
    <xf numFmtId="0" fontId="2" fillId="0" borderId="21" xfId="0" applyNumberFormat="1" applyFont="1" applyFill="1" applyBorder="1" applyAlignment="1">
      <alignment horizontal="left" vertical="center" wrapText="1" indent="1"/>
    </xf>
    <xf numFmtId="0" fontId="9" fillId="0" borderId="125" xfId="0" applyFont="1" applyFill="1" applyBorder="1" applyAlignment="1">
      <alignment horizontal="center" vertical="center" wrapText="1"/>
    </xf>
    <xf numFmtId="0" fontId="15" fillId="0" borderId="108" xfId="0" applyFont="1" applyFill="1" applyBorder="1" applyAlignment="1">
      <alignment horizontal="center" vertical="center" wrapText="1"/>
    </xf>
    <xf numFmtId="0" fontId="16" fillId="0" borderId="108" xfId="0" applyFont="1" applyFill="1" applyBorder="1" applyAlignment="1">
      <alignment horizontal="left" vertical="center" wrapText="1"/>
    </xf>
    <xf numFmtId="193" fontId="7" fillId="0" borderId="108" xfId="0" applyNumberFormat="1" applyFont="1" applyFill="1" applyBorder="1" applyAlignment="1" applyProtection="1">
      <alignment vertical="center" wrapText="1"/>
      <protection locked="0"/>
    </xf>
    <xf numFmtId="193" fontId="4" fillId="0" borderId="108" xfId="0" applyNumberFormat="1" applyFont="1" applyFill="1" applyBorder="1" applyAlignment="1" applyProtection="1">
      <alignment vertical="center" wrapText="1"/>
      <protection locked="0"/>
    </xf>
    <xf numFmtId="193" fontId="4" fillId="0" borderId="123" xfId="0" applyNumberFormat="1" applyFont="1" applyFill="1" applyBorder="1" applyAlignment="1" applyProtection="1">
      <alignment vertical="center" wrapText="1"/>
      <protection locked="0"/>
    </xf>
    <xf numFmtId="193" fontId="7" fillId="0" borderId="108" xfId="0" applyNumberFormat="1" applyFont="1" applyFill="1" applyBorder="1" applyAlignment="1" applyProtection="1">
      <alignment horizontal="right" vertical="center" wrapText="1"/>
      <protection locked="0"/>
    </xf>
    <xf numFmtId="0" fontId="7" fillId="0" borderId="108" xfId="0" applyFont="1" applyBorder="1" applyAlignment="1">
      <alignment vertical="center" wrapText="1"/>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Fill="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6" fillId="0" borderId="0" xfId="0" applyFont="1" applyAlignment="1">
      <alignment horizontal="center" wrapText="1"/>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Fill="1" applyBorder="1" applyAlignment="1">
      <alignment horizontal="center"/>
    </xf>
    <xf numFmtId="0" fontId="4" fillId="0" borderId="108" xfId="0" applyFont="1" applyBorder="1" applyAlignment="1">
      <alignment horizontal="center"/>
    </xf>
    <xf numFmtId="0" fontId="4" fillId="3" borderId="72"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4" fontId="4" fillId="0" borderId="108" xfId="7" applyNumberFormat="1" applyFont="1" applyBorder="1"/>
    <xf numFmtId="164" fontId="4" fillId="0" borderId="123" xfId="7" applyNumberFormat="1" applyFont="1" applyBorder="1"/>
    <xf numFmtId="0" fontId="14" fillId="0" borderId="108" xfId="0" applyFont="1" applyBorder="1" applyAlignment="1">
      <alignment horizontal="left" wrapText="1" indent="2"/>
    </xf>
    <xf numFmtId="169" fontId="28" fillId="37" borderId="108" xfId="20" applyBorder="1"/>
    <xf numFmtId="164"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4" fontId="6" fillId="0" borderId="12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Fill="1" applyBorder="1" applyAlignment="1">
      <alignment horizontal="left" vertical="center" wrapText="1"/>
    </xf>
    <xf numFmtId="0" fontId="6" fillId="3" borderId="0" xfId="0" applyFont="1" applyFill="1" applyBorder="1" applyAlignment="1">
      <alignment horizontal="center"/>
    </xf>
    <xf numFmtId="0" fontId="108" fillId="0" borderId="95" xfId="0" applyFont="1" applyFill="1" applyBorder="1" applyAlignment="1">
      <alignment horizontal="left" vertical="center"/>
    </xf>
    <xf numFmtId="0" fontId="108" fillId="0" borderId="93" xfId="0" applyFont="1" applyFill="1" applyBorder="1" applyAlignment="1">
      <alignment vertical="center" wrapText="1"/>
    </xf>
    <xf numFmtId="0" fontId="108" fillId="0" borderId="93" xfId="0" applyFont="1" applyFill="1" applyBorder="1" applyAlignment="1">
      <alignment horizontal="left" vertical="center" wrapText="1"/>
    </xf>
    <xf numFmtId="0" fontId="118" fillId="0" borderId="0" xfId="11" applyFont="1" applyFill="1" applyBorder="1" applyProtection="1"/>
    <xf numFmtId="0" fontId="119" fillId="0" borderId="0" xfId="0" applyFont="1"/>
    <xf numFmtId="0" fontId="118" fillId="0" borderId="0" xfId="11" applyFont="1" applyFill="1" applyBorder="1" applyAlignment="1" applyProtection="1"/>
    <xf numFmtId="0" fontId="120" fillId="0" borderId="0" xfId="11" applyFont="1" applyFill="1" applyBorder="1" applyAlignment="1" applyProtection="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Fill="1" applyBorder="1" applyAlignment="1" applyProtection="1">
      <alignment horizontal="left" vertical="center" wrapText="1"/>
      <protection locked="0"/>
    </xf>
    <xf numFmtId="49" fontId="123" fillId="0" borderId="108" xfId="5" applyNumberFormat="1" applyFont="1" applyFill="1" applyBorder="1" applyAlignment="1" applyProtection="1">
      <alignment horizontal="right" vertical="center"/>
      <protection locked="0"/>
    </xf>
    <xf numFmtId="49" fontId="124" fillId="0" borderId="108" xfId="5" applyNumberFormat="1" applyFont="1" applyFill="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0" fontId="119" fillId="0" borderId="108" xfId="0" applyFont="1" applyFill="1" applyBorder="1"/>
    <xf numFmtId="166" fontId="118" fillId="36" borderId="108" xfId="21413" applyFont="1" applyFill="1" applyBorder="1"/>
    <xf numFmtId="49" fontId="123" fillId="0" borderId="108" xfId="5" applyNumberFormat="1" applyFont="1" applyFill="1" applyBorder="1" applyAlignment="1" applyProtection="1">
      <alignment horizontal="right" vertical="center" wrapText="1"/>
      <protection locked="0"/>
    </xf>
    <xf numFmtId="49" fontId="124" fillId="0" borderId="108" xfId="5" applyNumberFormat="1" applyFont="1" applyFill="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9" fillId="0" borderId="0" xfId="0" applyFont="1" applyFill="1"/>
    <xf numFmtId="0" fontId="118" fillId="0" borderId="108" xfId="0" applyNumberFormat="1" applyFont="1" applyFill="1" applyBorder="1" applyAlignment="1">
      <alignment horizontal="left" vertical="center" wrapText="1"/>
    </xf>
    <xf numFmtId="0" fontId="119" fillId="0" borderId="0" xfId="0" applyFont="1" applyBorder="1"/>
    <xf numFmtId="0" fontId="122" fillId="0" borderId="108" xfId="0" applyFont="1" applyFill="1" applyBorder="1"/>
    <xf numFmtId="0" fontId="119" fillId="0" borderId="0" xfId="0" applyFont="1" applyBorder="1" applyAlignment="1">
      <alignment horizontal="left"/>
    </xf>
    <xf numFmtId="0" fontId="122" fillId="0" borderId="0" xfId="0" applyFont="1" applyBorder="1"/>
    <xf numFmtId="0" fontId="119" fillId="0" borderId="0" xfId="0" applyFont="1" applyFill="1" applyBorder="1"/>
    <xf numFmtId="0" fontId="121" fillId="0" borderId="108" xfId="0" applyFont="1" applyFill="1" applyBorder="1" applyAlignment="1">
      <alignment horizontal="left" indent="1"/>
    </xf>
    <xf numFmtId="0" fontId="121" fillId="0" borderId="108" xfId="0" applyFont="1" applyFill="1" applyBorder="1" applyAlignment="1">
      <alignment horizontal="left" wrapText="1" indent="1"/>
    </xf>
    <xf numFmtId="0" fontId="118" fillId="0" borderId="108" xfId="0" applyFont="1" applyFill="1" applyBorder="1" applyAlignment="1">
      <alignment horizontal="left" indent="1"/>
    </xf>
    <xf numFmtId="0" fontId="118" fillId="0" borderId="108" xfId="0" applyNumberFormat="1" applyFont="1" applyFill="1" applyBorder="1" applyAlignment="1">
      <alignment horizontal="left" indent="1"/>
    </xf>
    <xf numFmtId="0" fontId="118" fillId="0" borderId="108" xfId="0" applyFont="1" applyFill="1" applyBorder="1" applyAlignment="1">
      <alignment horizontal="left" wrapText="1" indent="2"/>
    </xf>
    <xf numFmtId="0" fontId="121" fillId="0" borderId="108" xfId="0" applyFont="1" applyFill="1" applyBorder="1" applyAlignment="1">
      <alignment horizontal="left" vertical="center" indent="1"/>
    </xf>
    <xf numFmtId="0" fontId="119" fillId="81" borderId="108" xfId="0" applyFont="1" applyFill="1" applyBorder="1"/>
    <xf numFmtId="0" fontId="119" fillId="0" borderId="108" xfId="0" applyFont="1" applyFill="1" applyBorder="1" applyAlignment="1">
      <alignment horizontal="left" wrapText="1"/>
    </xf>
    <xf numFmtId="0" fontId="119" fillId="0" borderId="108" xfId="0" applyFont="1" applyFill="1" applyBorder="1" applyAlignment="1">
      <alignment horizontal="left" wrapText="1" indent="2"/>
    </xf>
    <xf numFmtId="0" fontId="122" fillId="0" borderId="7" xfId="0" applyFont="1" applyBorder="1"/>
    <xf numFmtId="0" fontId="122" fillId="81" borderId="108" xfId="0" applyFont="1" applyFill="1" applyBorder="1"/>
    <xf numFmtId="0" fontId="119" fillId="0" borderId="0" xfId="0" applyFont="1" applyBorder="1" applyAlignment="1">
      <alignment horizontal="center" vertical="center"/>
    </xf>
    <xf numFmtId="0" fontId="119" fillId="0" borderId="0" xfId="0" applyFont="1" applyFill="1" applyBorder="1" applyAlignment="1">
      <alignment horizontal="center" vertical="center" wrapText="1"/>
    </xf>
    <xf numFmtId="0" fontId="119" fillId="0" borderId="0" xfId="0" applyFont="1" applyBorder="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82" borderId="108" xfId="0" applyFont="1" applyFill="1" applyBorder="1"/>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Fill="1" applyBorder="1" applyAlignment="1">
      <alignment horizontal="left" indent="3"/>
    </xf>
    <xf numFmtId="49" fontId="119" fillId="0" borderId="108" xfId="0" applyNumberFormat="1" applyFont="1" applyBorder="1" applyAlignment="1">
      <alignment horizontal="left" indent="1"/>
    </xf>
    <xf numFmtId="49" fontId="119" fillId="0" borderId="108" xfId="0" applyNumberFormat="1" applyFont="1" applyFill="1" applyBorder="1" applyAlignment="1">
      <alignment horizontal="left" indent="1"/>
    </xf>
    <xf numFmtId="0" fontId="119" fillId="0" borderId="108" xfId="0" applyNumberFormat="1" applyFont="1" applyBorder="1" applyAlignment="1">
      <alignment horizontal="left" indent="1"/>
    </xf>
    <xf numFmtId="0" fontId="119" fillId="83" borderId="108" xfId="0" applyFont="1" applyFill="1" applyBorder="1"/>
    <xf numFmtId="49" fontId="119" fillId="0" borderId="108" xfId="0" applyNumberFormat="1" applyFont="1" applyBorder="1" applyAlignment="1">
      <alignment horizontal="left" wrapText="1" indent="2"/>
    </xf>
    <xf numFmtId="49" fontId="119" fillId="0" borderId="108" xfId="0" applyNumberFormat="1" applyFont="1" applyFill="1" applyBorder="1" applyAlignment="1">
      <alignment horizontal="left" vertical="top" wrapText="1" indent="2"/>
    </xf>
    <xf numFmtId="49" fontId="119" fillId="0" borderId="108" xfId="0" applyNumberFormat="1" applyFont="1" applyFill="1" applyBorder="1" applyAlignment="1">
      <alignment horizontal="left" wrapText="1" indent="3"/>
    </xf>
    <xf numFmtId="49" fontId="119" fillId="0" borderId="108" xfId="0" applyNumberFormat="1" applyFont="1" applyFill="1" applyBorder="1" applyAlignment="1">
      <alignment horizontal="left" wrapText="1" indent="2"/>
    </xf>
    <xf numFmtId="0" fontId="119" fillId="0" borderId="108" xfId="0" applyNumberFormat="1" applyFont="1" applyFill="1" applyBorder="1" applyAlignment="1">
      <alignment horizontal="left" wrapText="1" indent="1"/>
    </xf>
    <xf numFmtId="0" fontId="121" fillId="0" borderId="139" xfId="0" applyNumberFormat="1" applyFont="1" applyFill="1" applyBorder="1" applyAlignment="1">
      <alignment horizontal="left" vertical="center" wrapText="1"/>
    </xf>
    <xf numFmtId="0" fontId="119" fillId="0" borderId="103"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21" fillId="0" borderId="108" xfId="0" applyNumberFormat="1" applyFont="1" applyFill="1" applyBorder="1" applyAlignment="1">
      <alignment horizontal="left" vertical="center" wrapText="1"/>
    </xf>
    <xf numFmtId="0" fontId="119" fillId="0" borderId="0" xfId="0" applyFont="1" applyAlignment="1">
      <alignment horizontal="center" vertical="center"/>
    </xf>
    <xf numFmtId="0" fontId="127" fillId="0" borderId="0" xfId="0" applyFont="1"/>
    <xf numFmtId="0" fontId="127" fillId="0" borderId="0" xfId="0" applyFont="1" applyAlignment="1">
      <alignment horizontal="center" vertical="center"/>
    </xf>
    <xf numFmtId="0" fontId="119" fillId="0" borderId="108" xfId="0" applyFont="1" applyFill="1" applyBorder="1" applyAlignment="1">
      <alignment horizontal="left" indent="1"/>
    </xf>
    <xf numFmtId="49" fontId="108" fillId="0" borderId="108" xfId="0" applyNumberFormat="1" applyFont="1" applyFill="1" applyBorder="1" applyAlignment="1">
      <alignment horizontal="right" vertical="center"/>
    </xf>
    <xf numFmtId="0"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vertical="center" wrapText="1"/>
    </xf>
    <xf numFmtId="0" fontId="12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vertical="center"/>
    </xf>
    <xf numFmtId="0" fontId="128" fillId="0" borderId="108" xfId="0" applyNumberFormat="1" applyFont="1" applyFill="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NumberFormat="1" applyFont="1" applyFill="1" applyBorder="1" applyAlignment="1">
      <alignment horizontal="left" vertical="center" wrapText="1"/>
    </xf>
    <xf numFmtId="0" fontId="108" fillId="0" borderId="108" xfId="0" applyNumberFormat="1" applyFont="1" applyFill="1" applyBorder="1" applyAlignment="1">
      <alignment horizontal="right" vertical="center"/>
    </xf>
    <xf numFmtId="0" fontId="129" fillId="0" borderId="0" xfId="0" applyFont="1" applyFill="1" applyBorder="1" applyAlignment="1"/>
    <xf numFmtId="0" fontId="108" fillId="0" borderId="108" xfId="12672" applyFont="1" applyFill="1" applyBorder="1" applyAlignment="1">
      <alignment horizontal="left" vertical="center" wrapText="1"/>
    </xf>
    <xf numFmtId="0" fontId="108" fillId="0" borderId="103" xfId="0" applyNumberFormat="1" applyFont="1" applyFill="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Fill="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Fill="1" applyBorder="1" applyAlignment="1">
      <alignment horizontal="left" wrapText="1" indent="2"/>
    </xf>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Fill="1" applyBorder="1" applyAlignment="1">
      <alignment horizontal="left" indent="3"/>
    </xf>
    <xf numFmtId="49" fontId="128" fillId="0" borderId="108" xfId="0" applyNumberFormat="1" applyFont="1" applyFill="1" applyBorder="1" applyAlignment="1">
      <alignment horizontal="left" vertical="center" indent="1"/>
    </xf>
    <xf numFmtId="0" fontId="108" fillId="0" borderId="108" xfId="0" applyFont="1" applyFill="1" applyBorder="1" applyAlignment="1">
      <alignment vertical="center" wrapText="1"/>
    </xf>
    <xf numFmtId="49" fontId="128" fillId="0" borderId="108" xfId="0" applyNumberFormat="1" applyFont="1" applyFill="1" applyBorder="1" applyAlignment="1">
      <alignment horizontal="left" vertical="top" wrapText="1" indent="2"/>
    </xf>
    <xf numFmtId="49" fontId="128" fillId="0" borderId="108" xfId="0" applyNumberFormat="1" applyFont="1" applyFill="1" applyBorder="1" applyAlignment="1">
      <alignment horizontal="left" vertical="top" wrapText="1"/>
    </xf>
    <xf numFmtId="49" fontId="128" fillId="0" borderId="108" xfId="0" applyNumberFormat="1" applyFont="1" applyFill="1" applyBorder="1" applyAlignment="1">
      <alignment horizontal="left" wrapText="1" indent="3"/>
    </xf>
    <xf numFmtId="49" fontId="128" fillId="0" borderId="108" xfId="0" applyNumberFormat="1" applyFont="1" applyFill="1" applyBorder="1" applyAlignment="1">
      <alignment horizontal="left" wrapText="1" indent="2"/>
    </xf>
    <xf numFmtId="49" fontId="128" fillId="0" borderId="108" xfId="0" applyNumberFormat="1" applyFont="1" applyFill="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Fill="1" applyBorder="1" applyAlignment="1">
      <alignment horizontal="left" vertical="center" wrapText="1" indent="3"/>
    </xf>
    <xf numFmtId="49" fontId="119" fillId="0" borderId="108" xfId="0" applyNumberFormat="1" applyFont="1" applyFill="1" applyBorder="1" applyAlignment="1">
      <alignment horizontal="left" wrapText="1" indent="1"/>
    </xf>
    <xf numFmtId="0" fontId="128" fillId="0" borderId="108" xfId="0" applyFont="1" applyBorder="1" applyAlignment="1">
      <alignment horizontal="left" vertical="center" wrapText="1" indent="2"/>
    </xf>
    <xf numFmtId="0" fontId="108" fillId="0" borderId="108" xfId="0" applyFont="1" applyFill="1" applyBorder="1" applyAlignment="1">
      <alignment horizontal="left" vertical="center" wrapText="1"/>
    </xf>
    <xf numFmtId="0" fontId="119" fillId="0" borderId="0" xfId="0" applyFont="1" applyBorder="1" applyAlignment="1">
      <alignment horizontal="left" indent="1"/>
    </xf>
    <xf numFmtId="0" fontId="119" fillId="0" borderId="0" xfId="0" applyFont="1" applyBorder="1" applyAlignment="1">
      <alignment horizontal="left" indent="2"/>
    </xf>
    <xf numFmtId="49" fontId="119" fillId="0" borderId="0" xfId="0" applyNumberFormat="1" applyFont="1" applyBorder="1" applyAlignment="1">
      <alignment horizontal="left" indent="3"/>
    </xf>
    <xf numFmtId="49" fontId="119" fillId="0" borderId="0" xfId="0" applyNumberFormat="1" applyFont="1" applyBorder="1" applyAlignment="1">
      <alignment horizontal="left" indent="1"/>
    </xf>
    <xf numFmtId="49" fontId="119" fillId="0" borderId="0" xfId="0" applyNumberFormat="1" applyFont="1" applyBorder="1" applyAlignment="1">
      <alignment horizontal="left" wrapText="1" indent="2"/>
    </xf>
    <xf numFmtId="49" fontId="119" fillId="0" borderId="0" xfId="0" applyNumberFormat="1" applyFont="1" applyFill="1" applyBorder="1" applyAlignment="1">
      <alignment horizontal="left" wrapText="1" indent="3"/>
    </xf>
    <xf numFmtId="0" fontId="119" fillId="0" borderId="0" xfId="0" applyNumberFormat="1" applyFont="1" applyFill="1" applyBorder="1" applyAlignment="1">
      <alignment horizontal="left" wrapText="1" indent="1"/>
    </xf>
    <xf numFmtId="49" fontId="107" fillId="0" borderId="108" xfId="0" applyNumberFormat="1" applyFont="1" applyFill="1" applyBorder="1" applyAlignment="1">
      <alignment horizontal="right" vertical="center"/>
    </xf>
    <xf numFmtId="0" fontId="108" fillId="0" borderId="108" xfId="0" applyFont="1" applyFill="1" applyBorder="1" applyAlignment="1">
      <alignment horizontal="left" vertical="center" wrapText="1"/>
    </xf>
    <xf numFmtId="0" fontId="122" fillId="0" borderId="10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08" fillId="0" borderId="107" xfId="0" applyNumberFormat="1" applyFont="1" applyFill="1" applyBorder="1" applyAlignment="1">
      <alignment horizontal="left" vertical="center" wrapText="1"/>
    </xf>
    <xf numFmtId="0" fontId="119" fillId="0" borderId="0" xfId="0" applyFont="1" applyFill="1" applyAlignment="1">
      <alignment horizontal="left" vertical="top" wrapText="1"/>
    </xf>
    <xf numFmtId="0" fontId="125" fillId="0" borderId="108" xfId="13" applyFont="1" applyFill="1" applyBorder="1" applyAlignment="1" applyProtection="1">
      <alignment horizontal="left" vertical="center" wrapText="1"/>
      <protection locked="0"/>
    </xf>
    <xf numFmtId="0" fontId="119" fillId="0" borderId="108" xfId="0" applyFont="1" applyFill="1" applyBorder="1" applyAlignment="1">
      <alignment horizontal="center" vertical="center" wrapText="1"/>
    </xf>
    <xf numFmtId="0" fontId="119" fillId="0" borderId="0" xfId="0" applyFont="1" applyFill="1" applyBorder="1" applyAlignment="1">
      <alignment horizontal="center" vertical="center"/>
    </xf>
    <xf numFmtId="0" fontId="119" fillId="0" borderId="7" xfId="0" applyFont="1" applyFill="1" applyBorder="1"/>
    <xf numFmtId="49" fontId="119" fillId="0" borderId="108" xfId="0" applyNumberFormat="1" applyFont="1" applyFill="1" applyBorder="1" applyAlignment="1">
      <alignment horizontal="center" vertical="center" wrapText="1"/>
    </xf>
    <xf numFmtId="0" fontId="108" fillId="0" borderId="108" xfId="0" applyFont="1" applyFill="1" applyBorder="1" applyAlignment="1">
      <alignment horizontal="left" vertical="center" wrapText="1"/>
    </xf>
    <xf numFmtId="0" fontId="25" fillId="0" borderId="125" xfId="0" applyFont="1" applyBorder="1" applyAlignment="1">
      <alignment horizontal="center"/>
    </xf>
    <xf numFmtId="0" fontId="118" fillId="0" borderId="108" xfId="0" applyNumberFormat="1" applyFont="1" applyFill="1" applyBorder="1" applyAlignment="1">
      <alignment vertical="center" wrapText="1"/>
    </xf>
    <xf numFmtId="0" fontId="118" fillId="0" borderId="108" xfId="0" applyFont="1" applyFill="1" applyBorder="1" applyAlignment="1">
      <alignment vertical="center" wrapText="1"/>
    </xf>
    <xf numFmtId="0" fontId="118" fillId="0" borderId="108" xfId="0" applyNumberFormat="1" applyFont="1" applyFill="1" applyBorder="1" applyAlignment="1">
      <alignment horizontal="left" vertical="center" wrapText="1" indent="1"/>
    </xf>
    <xf numFmtId="0" fontId="118" fillId="0" borderId="108" xfId="0" applyNumberFormat="1" applyFont="1" applyFill="1" applyBorder="1" applyAlignment="1">
      <alignment horizontal="left" vertical="center" indent="1"/>
    </xf>
    <xf numFmtId="0" fontId="127" fillId="0" borderId="108" xfId="0" applyFont="1" applyBorder="1" applyAlignment="1">
      <alignment horizontal="left" indent="2"/>
    </xf>
    <xf numFmtId="0" fontId="133" fillId="0" borderId="143" xfId="0" applyNumberFormat="1" applyFont="1" applyFill="1" applyBorder="1" applyAlignment="1">
      <alignment vertical="center" wrapText="1" readingOrder="1"/>
    </xf>
    <xf numFmtId="0" fontId="133" fillId="0" borderId="144" xfId="0" applyNumberFormat="1" applyFont="1" applyFill="1" applyBorder="1" applyAlignment="1">
      <alignment vertical="center" wrapText="1" readingOrder="1"/>
    </xf>
    <xf numFmtId="0" fontId="133" fillId="0" borderId="144" xfId="0" applyNumberFormat="1" applyFont="1" applyFill="1" applyBorder="1" applyAlignment="1">
      <alignment horizontal="left" vertical="center" wrapText="1" indent="1" readingOrder="1"/>
    </xf>
    <xf numFmtId="0" fontId="127" fillId="0" borderId="103" xfId="0" applyFont="1" applyBorder="1" applyAlignment="1">
      <alignment horizontal="left" indent="2"/>
    </xf>
    <xf numFmtId="0" fontId="133" fillId="0" borderId="145" xfId="0" applyNumberFormat="1" applyFont="1" applyFill="1" applyBorder="1" applyAlignment="1">
      <alignment vertical="center" wrapText="1" readingOrder="1"/>
    </xf>
    <xf numFmtId="0" fontId="127" fillId="0" borderId="108" xfId="0" applyFont="1" applyFill="1" applyBorder="1" applyAlignment="1">
      <alignment horizontal="left" indent="2"/>
    </xf>
    <xf numFmtId="0" fontId="134" fillId="0" borderId="108" xfId="0" applyNumberFormat="1" applyFont="1" applyFill="1" applyBorder="1" applyAlignment="1">
      <alignment vertical="center" wrapText="1" readingOrder="1"/>
    </xf>
    <xf numFmtId="0" fontId="127" fillId="0" borderId="108" xfId="0" applyFont="1" applyBorder="1" applyAlignment="1">
      <alignment horizontal="left" vertical="center" wrapText="1"/>
    </xf>
    <xf numFmtId="0" fontId="118" fillId="0" borderId="108" xfId="0" applyFont="1" applyFill="1" applyBorder="1" applyAlignment="1">
      <alignment horizontal="left" vertical="center" wrapText="1"/>
    </xf>
    <xf numFmtId="0" fontId="0" fillId="0" borderId="7" xfId="0" applyBorder="1"/>
    <xf numFmtId="0" fontId="133" fillId="0" borderId="144" xfId="0" applyNumberFormat="1" applyFont="1" applyFill="1" applyBorder="1" applyAlignment="1">
      <alignment horizontal="left" vertical="center" wrapText="1" readingOrder="1"/>
    </xf>
    <xf numFmtId="0" fontId="127" fillId="0" borderId="108" xfId="0" applyFont="1" applyBorder="1" applyAlignment="1">
      <alignment horizontal="left" indent="3"/>
    </xf>
    <xf numFmtId="0" fontId="104" fillId="0" borderId="108" xfId="0" applyFont="1" applyBorder="1"/>
    <xf numFmtId="9" fontId="9" fillId="2" borderId="108" xfId="20961" applyFont="1" applyFill="1" applyBorder="1" applyAlignment="1" applyProtection="1">
      <alignment vertical="center"/>
      <protection locked="0"/>
    </xf>
    <xf numFmtId="165" fontId="9" fillId="2" borderId="108" xfId="20961" applyNumberFormat="1" applyFont="1" applyFill="1" applyBorder="1" applyAlignment="1" applyProtection="1">
      <alignment vertical="center"/>
      <protection locked="0"/>
    </xf>
    <xf numFmtId="165" fontId="17" fillId="2" borderId="108" xfId="20961" applyNumberFormat="1" applyFont="1" applyFill="1" applyBorder="1" applyAlignment="1" applyProtection="1">
      <alignment vertical="center"/>
      <protection locked="0"/>
    </xf>
    <xf numFmtId="165" fontId="17" fillId="2" borderId="123" xfId="20961" applyNumberFormat="1" applyFont="1" applyFill="1" applyBorder="1" applyAlignment="1" applyProtection="1">
      <alignment vertical="center"/>
      <protection locked="0"/>
    </xf>
    <xf numFmtId="9" fontId="9" fillId="2" borderId="123" xfId="20961" applyFont="1" applyFill="1" applyBorder="1" applyAlignment="1" applyProtection="1">
      <alignment vertical="center"/>
      <protection locked="0"/>
    </xf>
    <xf numFmtId="165" fontId="9" fillId="2" borderId="123" xfId="20961" applyNumberFormat="1" applyFont="1" applyFill="1" applyBorder="1" applyAlignment="1" applyProtection="1">
      <alignment vertical="center"/>
      <protection locked="0"/>
    </xf>
    <xf numFmtId="9" fontId="9" fillId="2" borderId="26" xfId="20961" applyNumberFormat="1" applyFont="1" applyFill="1" applyBorder="1" applyAlignment="1" applyProtection="1">
      <alignment vertical="center"/>
      <protection locked="0"/>
    </xf>
    <xf numFmtId="9" fontId="17" fillId="2" borderId="26" xfId="20961" applyNumberFormat="1" applyFont="1" applyFill="1" applyBorder="1" applyAlignment="1" applyProtection="1">
      <alignment vertical="center"/>
      <protection locked="0"/>
    </xf>
    <xf numFmtId="9" fontId="17" fillId="2" borderId="27" xfId="20961" applyNumberFormat="1" applyFont="1" applyFill="1" applyBorder="1" applyAlignment="1" applyProtection="1">
      <alignment vertical="center"/>
      <protection locked="0"/>
    </xf>
    <xf numFmtId="164" fontId="23" fillId="0" borderId="108" xfId="7" applyNumberFormat="1" applyFont="1" applyBorder="1" applyAlignment="1">
      <alignment vertical="center" wrapText="1"/>
    </xf>
    <xf numFmtId="164" fontId="23" fillId="0" borderId="109" xfId="7" applyNumberFormat="1" applyFont="1" applyBorder="1" applyAlignment="1">
      <alignment vertical="center" wrapText="1"/>
    </xf>
    <xf numFmtId="164" fontId="23" fillId="0" borderId="24" xfId="7" applyNumberFormat="1" applyFont="1" applyBorder="1" applyAlignment="1">
      <alignment vertical="center" wrapText="1"/>
    </xf>
    <xf numFmtId="164" fontId="23" fillId="0" borderId="108" xfId="7" applyNumberFormat="1" applyFont="1" applyFill="1" applyBorder="1" applyAlignment="1">
      <alignment vertical="center" wrapText="1"/>
    </xf>
    <xf numFmtId="164" fontId="23" fillId="0" borderId="24" xfId="7" applyNumberFormat="1" applyFont="1" applyFill="1" applyBorder="1" applyAlignment="1">
      <alignment vertical="center" wrapText="1"/>
    </xf>
    <xf numFmtId="9" fontId="4" fillId="0" borderId="24" xfId="20961" applyFont="1" applyBorder="1" applyAlignment="1"/>
    <xf numFmtId="9" fontId="4" fillId="0" borderId="123" xfId="20961" applyFont="1" applyBorder="1" applyAlignment="1"/>
    <xf numFmtId="9" fontId="4" fillId="0" borderId="27" xfId="20961" applyFont="1" applyBorder="1" applyAlignment="1"/>
    <xf numFmtId="164" fontId="4" fillId="0" borderId="0" xfId="7" applyNumberFormat="1" applyFont="1"/>
    <xf numFmtId="164" fontId="9" fillId="0" borderId="0" xfId="7" applyNumberFormat="1" applyFont="1" applyFill="1" applyBorder="1" applyAlignment="1" applyProtection="1"/>
    <xf numFmtId="164" fontId="6" fillId="36" borderId="21" xfId="7" applyNumberFormat="1" applyFont="1" applyFill="1" applyBorder="1" applyAlignment="1">
      <alignment horizontal="center" vertical="center" wrapText="1"/>
    </xf>
    <xf numFmtId="164" fontId="6" fillId="36" borderId="123" xfId="7" applyNumberFormat="1" applyFont="1" applyFill="1" applyBorder="1" applyAlignment="1">
      <alignment horizontal="left" vertical="center" wrapText="1"/>
    </xf>
    <xf numFmtId="164" fontId="4" fillId="0" borderId="123" xfId="7" applyNumberFormat="1" applyFont="1" applyFill="1" applyBorder="1" applyAlignment="1">
      <alignment horizontal="right" vertical="center" wrapText="1"/>
    </xf>
    <xf numFmtId="164" fontId="6" fillId="36" borderId="123" xfId="7" applyNumberFormat="1" applyFont="1" applyFill="1" applyBorder="1" applyAlignment="1">
      <alignment horizontal="right" vertical="center" wrapText="1"/>
    </xf>
    <xf numFmtId="164" fontId="111" fillId="0" borderId="123" xfId="7" applyNumberFormat="1" applyFont="1" applyFill="1" applyBorder="1" applyAlignment="1">
      <alignment horizontal="right" vertical="center" wrapText="1"/>
    </xf>
    <xf numFmtId="164" fontId="6" fillId="36" borderId="123" xfId="7" applyNumberFormat="1" applyFont="1" applyFill="1" applyBorder="1" applyAlignment="1">
      <alignment horizontal="center" vertical="center" wrapText="1"/>
    </xf>
    <xf numFmtId="164" fontId="7" fillId="0" borderId="27" xfId="7" applyNumberFormat="1" applyFont="1" applyFill="1" applyBorder="1" applyAlignment="1" applyProtection="1">
      <alignment horizontal="right" vertical="center"/>
    </xf>
    <xf numFmtId="164" fontId="4" fillId="0" borderId="3" xfId="7" applyNumberFormat="1" applyFont="1" applyBorder="1" applyAlignment="1"/>
    <xf numFmtId="164" fontId="4" fillId="0" borderId="8" xfId="7" applyNumberFormat="1" applyFont="1" applyBorder="1" applyAlignment="1"/>
    <xf numFmtId="164" fontId="4" fillId="0" borderId="21" xfId="7" applyNumberFormat="1" applyFont="1" applyBorder="1" applyAlignment="1">
      <alignment horizontal="center" vertical="center"/>
    </xf>
    <xf numFmtId="164" fontId="4" fillId="0" borderId="23" xfId="7" applyNumberFormat="1" applyFont="1" applyBorder="1" applyAlignment="1"/>
    <xf numFmtId="164" fontId="4" fillId="36" borderId="27" xfId="7" applyNumberFormat="1" applyFont="1" applyFill="1" applyBorder="1"/>
    <xf numFmtId="164" fontId="4" fillId="0" borderId="22" xfId="7" applyNumberFormat="1" applyFont="1" applyBorder="1" applyAlignment="1"/>
    <xf numFmtId="164" fontId="4" fillId="0" borderId="24" xfId="7" applyNumberFormat="1" applyFont="1" applyBorder="1" applyAlignment="1">
      <alignment wrapText="1"/>
    </xf>
    <xf numFmtId="164" fontId="4" fillId="0" borderId="24" xfId="7" applyNumberFormat="1" applyFont="1" applyBorder="1" applyAlignment="1"/>
    <xf numFmtId="164" fontId="4" fillId="0" borderId="59" xfId="7" applyNumberFormat="1" applyFont="1" applyFill="1" applyBorder="1" applyAlignment="1">
      <alignment vertical="center"/>
    </xf>
    <xf numFmtId="164" fontId="4" fillId="0" borderId="73" xfId="7" applyNumberFormat="1" applyFont="1" applyFill="1" applyBorder="1" applyAlignment="1">
      <alignment vertical="center"/>
    </xf>
    <xf numFmtId="164" fontId="4" fillId="0" borderId="109" xfId="7" applyNumberFormat="1" applyFont="1" applyFill="1" applyBorder="1" applyAlignment="1">
      <alignment vertical="center"/>
    </xf>
    <xf numFmtId="164" fontId="4" fillId="0" borderId="123" xfId="7" applyNumberFormat="1" applyFont="1" applyFill="1" applyBorder="1" applyAlignment="1">
      <alignment vertical="center"/>
    </xf>
    <xf numFmtId="164" fontId="4" fillId="3" borderId="106"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26" xfId="7" applyNumberFormat="1" applyFont="1" applyFill="1" applyBorder="1" applyAlignment="1">
      <alignment vertical="center"/>
    </xf>
    <xf numFmtId="164" fontId="4" fillId="0" borderId="28" xfId="7" applyNumberFormat="1" applyFont="1" applyFill="1" applyBorder="1" applyAlignment="1">
      <alignment vertical="center"/>
    </xf>
    <xf numFmtId="164" fontId="4" fillId="0" borderId="27" xfId="7" applyNumberFormat="1" applyFont="1" applyFill="1" applyBorder="1" applyAlignment="1">
      <alignment vertical="center"/>
    </xf>
    <xf numFmtId="164" fontId="4" fillId="0" borderId="30" xfId="7" applyNumberFormat="1" applyFont="1" applyFill="1" applyBorder="1" applyAlignment="1">
      <alignment vertical="center"/>
    </xf>
    <xf numFmtId="164" fontId="4" fillId="0" borderId="21" xfId="7" applyNumberFormat="1" applyFont="1" applyFill="1" applyBorder="1" applyAlignment="1">
      <alignment vertical="center"/>
    </xf>
    <xf numFmtId="164" fontId="4" fillId="0" borderId="104" xfId="7" applyNumberFormat="1" applyFont="1" applyFill="1" applyBorder="1" applyAlignment="1">
      <alignment vertical="center"/>
    </xf>
    <xf numFmtId="164" fontId="4" fillId="0" borderId="117" xfId="7" applyNumberFormat="1" applyFont="1" applyFill="1" applyBorder="1" applyAlignment="1">
      <alignment vertical="center"/>
    </xf>
    <xf numFmtId="9" fontId="4" fillId="0" borderId="102" xfId="20961" applyFont="1" applyFill="1" applyBorder="1" applyAlignment="1">
      <alignment vertical="center"/>
    </xf>
    <xf numFmtId="9" fontId="4" fillId="0" borderId="119" xfId="20961" applyFont="1" applyFill="1" applyBorder="1" applyAlignment="1">
      <alignment vertical="center"/>
    </xf>
    <xf numFmtId="9" fontId="115" fillId="80" borderId="108" xfId="20961" applyFont="1" applyFill="1" applyBorder="1" applyAlignment="1" applyProtection="1">
      <alignment horizontal="right" vertical="center"/>
    </xf>
    <xf numFmtId="43" fontId="122" fillId="0" borderId="108" xfId="7" applyFont="1" applyBorder="1"/>
    <xf numFmtId="164" fontId="122" fillId="0" borderId="108" xfId="7" applyNumberFormat="1" applyFont="1" applyBorder="1"/>
    <xf numFmtId="43" fontId="119" fillId="0" borderId="0" xfId="7" applyFont="1"/>
    <xf numFmtId="43" fontId="122" fillId="0" borderId="108" xfId="7" applyFont="1" applyFill="1" applyBorder="1" applyAlignment="1">
      <alignment horizontal="center" vertical="center" wrapText="1"/>
    </xf>
    <xf numFmtId="43" fontId="119" fillId="0" borderId="108" xfId="7" applyFont="1" applyBorder="1"/>
    <xf numFmtId="164" fontId="119" fillId="0" borderId="0" xfId="7" applyNumberFormat="1" applyFont="1"/>
    <xf numFmtId="164" fontId="122" fillId="0" borderId="108" xfId="7" applyNumberFormat="1" applyFont="1" applyBorder="1" applyAlignment="1">
      <alignment horizontal="center" vertical="center" wrapText="1"/>
    </xf>
    <xf numFmtId="164" fontId="122" fillId="0" borderId="108" xfId="7" applyNumberFormat="1" applyFont="1" applyFill="1" applyBorder="1" applyAlignment="1">
      <alignment horizontal="center" vertical="center" wrapText="1"/>
    </xf>
    <xf numFmtId="164" fontId="119" fillId="0" borderId="108" xfId="7" applyNumberFormat="1" applyFont="1" applyBorder="1"/>
    <xf numFmtId="43" fontId="119" fillId="0" borderId="108" xfId="7" applyFont="1" applyFill="1" applyBorder="1"/>
    <xf numFmtId="164" fontId="119" fillId="0" borderId="108" xfId="7" applyNumberFormat="1" applyFont="1" applyFill="1" applyBorder="1"/>
    <xf numFmtId="164" fontId="119" fillId="0" borderId="108" xfId="7" applyNumberFormat="1" applyFont="1" applyBorder="1" applyAlignment="1">
      <alignment horizontal="center" vertical="center"/>
    </xf>
    <xf numFmtId="164" fontId="119" fillId="0" borderId="103" xfId="7" applyNumberFormat="1" applyFont="1" applyFill="1" applyBorder="1" applyAlignment="1">
      <alignment horizontal="center" vertical="center" wrapText="1"/>
    </xf>
    <xf numFmtId="164" fontId="119" fillId="0" borderId="0" xfId="7" applyNumberFormat="1" applyFont="1" applyFill="1"/>
    <xf numFmtId="164" fontId="119" fillId="0" borderId="108" xfId="7" applyNumberFormat="1" applyFont="1" applyBorder="1" applyAlignment="1">
      <alignment horizontal="left" indent="1"/>
    </xf>
    <xf numFmtId="43" fontId="122" fillId="0" borderId="108" xfId="7" applyFont="1" applyFill="1" applyBorder="1"/>
    <xf numFmtId="164" fontId="122" fillId="0" borderId="7" xfId="7" applyNumberFormat="1" applyFont="1" applyBorder="1"/>
    <xf numFmtId="164" fontId="119" fillId="0" borderId="108" xfId="7" applyNumberFormat="1" applyFont="1" applyBorder="1" applyAlignment="1">
      <alignment horizontal="left" indent="2"/>
    </xf>
    <xf numFmtId="164" fontId="119" fillId="0" borderId="108" xfId="7" applyNumberFormat="1" applyFont="1" applyFill="1" applyBorder="1" applyAlignment="1">
      <alignment horizontal="left" indent="3"/>
    </xf>
    <xf numFmtId="164" fontId="119" fillId="0" borderId="108" xfId="7" applyNumberFormat="1" applyFont="1" applyFill="1" applyBorder="1" applyAlignment="1">
      <alignment horizontal="left" indent="1"/>
    </xf>
    <xf numFmtId="164" fontId="119" fillId="0" borderId="108" xfId="7" applyNumberFormat="1" applyFont="1" applyFill="1" applyBorder="1" applyAlignment="1">
      <alignment horizontal="left" vertical="top" wrapText="1" indent="2"/>
    </xf>
    <xf numFmtId="164" fontId="119" fillId="0" borderId="108" xfId="7" applyNumberFormat="1" applyFont="1" applyFill="1" applyBorder="1" applyAlignment="1">
      <alignment horizontal="left" wrapText="1" indent="3"/>
    </xf>
    <xf numFmtId="164" fontId="119" fillId="0" borderId="108" xfId="7" applyNumberFormat="1" applyFont="1" applyFill="1" applyBorder="1" applyAlignment="1">
      <alignment horizontal="left" wrapText="1" indent="2"/>
    </xf>
    <xf numFmtId="164" fontId="119" fillId="0" borderId="108" xfId="7" applyNumberFormat="1" applyFont="1" applyFill="1" applyBorder="1" applyAlignment="1">
      <alignment horizontal="left" wrapText="1" indent="1"/>
    </xf>
    <xf numFmtId="164" fontId="118" fillId="0" borderId="108" xfId="7" applyNumberFormat="1" applyFont="1" applyFill="1" applyBorder="1" applyAlignment="1">
      <alignment horizontal="left" vertical="center" wrapText="1"/>
    </xf>
    <xf numFmtId="164" fontId="119" fillId="0" borderId="108" xfId="7" applyNumberFormat="1" applyFont="1" applyBorder="1" applyAlignment="1">
      <alignment horizontal="center" vertical="center" wrapText="1"/>
    </xf>
    <xf numFmtId="164" fontId="121" fillId="0" borderId="108" xfId="7" applyNumberFormat="1" applyFont="1" applyFill="1" applyBorder="1" applyAlignment="1">
      <alignment horizontal="left" vertical="center" wrapText="1"/>
    </xf>
    <xf numFmtId="164" fontId="122" fillId="0" borderId="108" xfId="7" applyNumberFormat="1" applyFont="1" applyBorder="1" applyAlignment="1">
      <alignment horizontal="center" vertical="center"/>
    </xf>
    <xf numFmtId="164" fontId="122" fillId="0" borderId="108" xfId="7" applyNumberFormat="1" applyFont="1" applyFill="1" applyBorder="1"/>
    <xf numFmtId="43" fontId="127" fillId="0" borderId="108" xfId="7" applyFont="1" applyBorder="1"/>
    <xf numFmtId="164" fontId="135" fillId="0" borderId="108" xfId="7" applyNumberFormat="1" applyFont="1" applyBorder="1"/>
    <xf numFmtId="164" fontId="127" fillId="0" borderId="108" xfId="7" applyNumberFormat="1" applyFont="1" applyBorder="1"/>
    <xf numFmtId="165" fontId="127" fillId="0" borderId="108" xfId="20961" applyNumberFormat="1" applyFont="1" applyBorder="1"/>
    <xf numFmtId="165" fontId="135" fillId="0" borderId="108" xfId="20961" applyNumberFormat="1" applyFont="1" applyBorder="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Fill="1" applyBorder="1" applyAlignment="1">
      <alignment horizontal="center" vertical="center" wrapText="1"/>
    </xf>
    <xf numFmtId="0" fontId="4" fillId="0" borderId="109" xfId="0" applyFont="1" applyFill="1" applyBorder="1" applyAlignment="1">
      <alignment horizontal="center"/>
    </xf>
    <xf numFmtId="0" fontId="4" fillId="0" borderId="24" xfId="0" applyFont="1" applyFill="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164" fontId="103" fillId="3" borderId="76" xfId="7" applyNumberFormat="1" applyFont="1" applyFill="1" applyBorder="1" applyAlignment="1" applyProtection="1">
      <alignment horizontal="center" vertical="center" wrapText="1"/>
      <protection locked="0"/>
    </xf>
    <xf numFmtId="164" fontId="103" fillId="3" borderId="73" xfId="7" applyNumberFormat="1"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8" xfId="0"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115" xfId="0" applyFont="1" applyFill="1" applyBorder="1" applyAlignment="1">
      <alignment horizontal="center" vertical="center" wrapText="1"/>
    </xf>
    <xf numFmtId="0" fontId="14" fillId="0" borderId="60" xfId="0" applyFont="1" applyFill="1" applyBorder="1" applyAlignment="1">
      <alignment horizontal="left" vertical="center"/>
    </xf>
    <xf numFmtId="0" fontId="14" fillId="0" borderId="61" xfId="0" applyFont="1" applyFill="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NumberFormat="1" applyFont="1" applyFill="1" applyBorder="1" applyAlignment="1">
      <alignment horizontal="left" vertical="center" wrapText="1"/>
    </xf>
    <xf numFmtId="0" fontId="121" fillId="0" borderId="131" xfId="0" applyNumberFormat="1" applyFont="1" applyFill="1" applyBorder="1" applyAlignment="1">
      <alignment horizontal="left" vertical="center" wrapText="1"/>
    </xf>
    <xf numFmtId="0" fontId="121" fillId="0" borderId="133" xfId="0" applyNumberFormat="1" applyFont="1" applyFill="1" applyBorder="1" applyAlignment="1">
      <alignment horizontal="left" vertical="center" wrapText="1"/>
    </xf>
    <xf numFmtId="0" fontId="121" fillId="0" borderId="134" xfId="0" applyNumberFormat="1" applyFont="1" applyFill="1" applyBorder="1" applyAlignment="1">
      <alignment horizontal="left" vertical="center" wrapText="1"/>
    </xf>
    <xf numFmtId="0" fontId="121" fillId="0" borderId="136" xfId="0" applyNumberFormat="1" applyFont="1" applyFill="1" applyBorder="1" applyAlignment="1">
      <alignment horizontal="left" vertical="center" wrapText="1"/>
    </xf>
    <xf numFmtId="0" fontId="121" fillId="0" borderId="137" xfId="0" applyNumberFormat="1" applyFont="1" applyFill="1" applyBorder="1" applyAlignment="1">
      <alignment horizontal="left" vertical="center" wrapText="1"/>
    </xf>
    <xf numFmtId="164" fontId="122" fillId="0" borderId="104" xfId="7" applyNumberFormat="1" applyFont="1" applyFill="1" applyBorder="1" applyAlignment="1">
      <alignment horizontal="center" vertical="center" wrapText="1"/>
    </xf>
    <xf numFmtId="164" fontId="122" fillId="0" borderId="122" xfId="7" applyNumberFormat="1" applyFont="1" applyFill="1" applyBorder="1" applyAlignment="1">
      <alignment horizontal="center" vertical="center" wrapText="1"/>
    </xf>
    <xf numFmtId="164" fontId="122" fillId="0" borderId="132" xfId="7" applyNumberFormat="1" applyFont="1" applyFill="1" applyBorder="1" applyAlignment="1">
      <alignment horizontal="center" vertical="center" wrapText="1"/>
    </xf>
    <xf numFmtId="164" fontId="122" fillId="0" borderId="59" xfId="7" applyNumberFormat="1" applyFont="1" applyFill="1" applyBorder="1" applyAlignment="1">
      <alignment horizontal="center" vertical="center" wrapText="1"/>
    </xf>
    <xf numFmtId="164" fontId="122" fillId="0" borderId="135" xfId="7" applyNumberFormat="1" applyFont="1" applyFill="1" applyBorder="1" applyAlignment="1">
      <alignment horizontal="center" vertical="center" wrapText="1"/>
    </xf>
    <xf numFmtId="164" fontId="122" fillId="0" borderId="11" xfId="7" applyNumberFormat="1" applyFont="1" applyFill="1" applyBorder="1" applyAlignment="1">
      <alignment horizontal="center" vertical="center" wrapText="1"/>
    </xf>
    <xf numFmtId="164" fontId="119" fillId="0" borderId="103" xfId="7" applyNumberFormat="1" applyFont="1" applyBorder="1" applyAlignment="1">
      <alignment horizontal="center" vertical="center" wrapText="1"/>
    </xf>
    <xf numFmtId="164" fontId="119" fillId="0" borderId="7" xfId="7" applyNumberFormat="1" applyFont="1" applyBorder="1" applyAlignment="1">
      <alignment horizontal="center" vertical="center" wrapText="1"/>
    </xf>
    <xf numFmtId="164" fontId="119" fillId="0" borderId="108" xfId="7" applyNumberFormat="1" applyFont="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Fill="1" applyBorder="1" applyAlignment="1">
      <alignment horizontal="center" vertical="center"/>
    </xf>
    <xf numFmtId="0" fontId="126" fillId="0" borderId="104" xfId="0" applyFont="1" applyFill="1" applyBorder="1" applyAlignment="1">
      <alignment horizontal="center" vertical="center"/>
    </xf>
    <xf numFmtId="0" fontId="126" fillId="0" borderId="132" xfId="0" applyFont="1" applyFill="1" applyBorder="1" applyAlignment="1">
      <alignment horizontal="center" vertical="center"/>
    </xf>
    <xf numFmtId="0" fontId="126" fillId="0" borderId="59" xfId="0" applyFont="1" applyFill="1" applyBorder="1" applyAlignment="1">
      <alignment horizontal="center" vertical="center"/>
    </xf>
    <xf numFmtId="0" fontId="126" fillId="0" borderId="11" xfId="0" applyFont="1" applyFill="1" applyBorder="1" applyAlignment="1">
      <alignment horizontal="center" vertical="center"/>
    </xf>
    <xf numFmtId="0" fontId="122" fillId="0" borderId="108" xfId="0" applyFont="1" applyFill="1" applyBorder="1" applyAlignment="1">
      <alignment horizontal="center" vertical="center" wrapText="1"/>
    </xf>
    <xf numFmtId="0" fontId="122" fillId="0" borderId="104" xfId="0" applyFont="1" applyFill="1" applyBorder="1" applyAlignment="1">
      <alignment horizontal="center" vertical="center" wrapText="1"/>
    </xf>
    <xf numFmtId="0" fontId="122" fillId="0" borderId="132" xfId="0" applyFont="1" applyFill="1" applyBorder="1" applyAlignment="1">
      <alignment horizontal="center" vertical="center" wrapText="1"/>
    </xf>
    <xf numFmtId="0" fontId="122" fillId="0" borderId="138" xfId="0" applyFont="1" applyFill="1" applyBorder="1" applyAlignment="1">
      <alignment horizontal="center" vertical="center" wrapText="1"/>
    </xf>
    <xf numFmtId="0" fontId="122" fillId="0" borderId="139" xfId="0" applyFont="1" applyFill="1" applyBorder="1" applyAlignment="1">
      <alignment horizontal="center" vertical="center" wrapText="1"/>
    </xf>
    <xf numFmtId="0" fontId="122" fillId="0" borderId="59"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19" fillId="0" borderId="109" xfId="0" applyFont="1" applyFill="1" applyBorder="1" applyAlignment="1">
      <alignment horizontal="center" vertical="center" wrapText="1"/>
    </xf>
    <xf numFmtId="0" fontId="119" fillId="0" borderId="106" xfId="0" applyFont="1" applyFill="1" applyBorder="1" applyAlignment="1">
      <alignment horizontal="center" vertical="center" wrapText="1"/>
    </xf>
    <xf numFmtId="0" fontId="119" fillId="0" borderId="107" xfId="0" applyFont="1" applyFill="1" applyBorder="1" applyAlignment="1">
      <alignment horizontal="center" vertical="center" wrapText="1"/>
    </xf>
    <xf numFmtId="0" fontId="122" fillId="0" borderId="140" xfId="0" applyFont="1" applyFill="1" applyBorder="1" applyAlignment="1">
      <alignment horizontal="center" vertical="center" wrapText="1"/>
    </xf>
    <xf numFmtId="0" fontId="122" fillId="0" borderId="7" xfId="0" applyFont="1" applyFill="1" applyBorder="1" applyAlignment="1">
      <alignment horizontal="center" vertical="center" wrapText="1"/>
    </xf>
    <xf numFmtId="0" fontId="119" fillId="0" borderId="140"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0" xfId="0" applyFont="1" applyFill="1" applyBorder="1" applyAlignment="1">
      <alignment horizontal="center" vertical="center" wrapText="1"/>
    </xf>
    <xf numFmtId="0" fontId="119" fillId="0" borderId="139" xfId="0" applyFont="1" applyFill="1" applyBorder="1" applyAlignment="1">
      <alignment horizontal="center" vertical="center" wrapText="1"/>
    </xf>
    <xf numFmtId="0" fontId="119" fillId="0" borderId="11" xfId="0" applyFont="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4" xfId="0" applyFont="1" applyFill="1" applyBorder="1" applyAlignment="1">
      <alignment horizontal="center" vertical="top" wrapText="1"/>
    </xf>
    <xf numFmtId="0" fontId="119" fillId="0" borderId="106" xfId="0" applyFont="1" applyFill="1" applyBorder="1" applyAlignment="1">
      <alignment horizontal="center" vertical="top" wrapText="1"/>
    </xf>
    <xf numFmtId="0" fontId="119" fillId="0" borderId="107" xfId="0" applyFont="1" applyFill="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04" xfId="0" applyNumberFormat="1" applyFont="1" applyFill="1" applyBorder="1" applyAlignment="1">
      <alignment horizontal="left" vertical="top" wrapText="1"/>
    </xf>
    <xf numFmtId="0" fontId="121" fillId="0" borderId="132" xfId="0" applyNumberFormat="1" applyFont="1" applyFill="1" applyBorder="1" applyAlignment="1">
      <alignment horizontal="left" vertical="top" wrapText="1"/>
    </xf>
    <xf numFmtId="0" fontId="121" fillId="0" borderId="138" xfId="0" applyNumberFormat="1" applyFont="1" applyFill="1" applyBorder="1" applyAlignment="1">
      <alignment horizontal="left" vertical="top" wrapText="1"/>
    </xf>
    <xf numFmtId="0" fontId="121" fillId="0" borderId="139" xfId="0" applyNumberFormat="1" applyFont="1" applyFill="1" applyBorder="1" applyAlignment="1">
      <alignment horizontal="left" vertical="top" wrapText="1"/>
    </xf>
    <xf numFmtId="0" fontId="121" fillId="0" borderId="59" xfId="0" applyNumberFormat="1" applyFont="1" applyFill="1" applyBorder="1" applyAlignment="1">
      <alignment horizontal="left" vertical="top" wrapText="1"/>
    </xf>
    <xf numFmtId="0" fontId="121" fillId="0" borderId="11" xfId="0" applyNumberFormat="1" applyFont="1" applyFill="1" applyBorder="1" applyAlignment="1">
      <alignment horizontal="left" vertical="top" wrapText="1"/>
    </xf>
    <xf numFmtId="0" fontId="119" fillId="0" borderId="104" xfId="0" applyFont="1" applyFill="1" applyBorder="1" applyAlignment="1">
      <alignment horizontal="center" vertical="center"/>
    </xf>
    <xf numFmtId="0" fontId="119" fillId="0" borderId="122" xfId="0" applyFont="1" applyFill="1" applyBorder="1" applyAlignment="1">
      <alignment horizontal="center" vertical="center"/>
    </xf>
    <xf numFmtId="0" fontId="119" fillId="0" borderId="132" xfId="0" applyFont="1" applyFill="1" applyBorder="1" applyAlignment="1">
      <alignment horizontal="center" vertical="center"/>
    </xf>
    <xf numFmtId="0" fontId="119" fillId="0" borderId="104" xfId="0" applyFont="1" applyFill="1" applyBorder="1" applyAlignment="1">
      <alignment horizontal="center" vertical="center" wrapText="1"/>
    </xf>
    <xf numFmtId="0" fontId="119" fillId="0" borderId="122" xfId="0" applyFont="1" applyFill="1" applyBorder="1" applyAlignment="1">
      <alignment horizontal="center" vertical="center" wrapText="1"/>
    </xf>
    <xf numFmtId="0" fontId="119" fillId="0" borderId="132" xfId="0" applyFont="1" applyFill="1" applyBorder="1" applyAlignment="1">
      <alignment horizontal="center" vertical="center" wrapText="1"/>
    </xf>
    <xf numFmtId="0" fontId="121" fillId="0" borderId="141" xfId="0" applyNumberFormat="1" applyFont="1" applyFill="1" applyBorder="1" applyAlignment="1">
      <alignment horizontal="left" vertical="top" wrapText="1"/>
    </xf>
    <xf numFmtId="0" fontId="121" fillId="0" borderId="142" xfId="0" applyNumberFormat="1" applyFont="1" applyFill="1" applyBorder="1" applyAlignment="1">
      <alignment horizontal="left" vertical="top" wrapText="1"/>
    </xf>
    <xf numFmtId="0" fontId="132" fillId="0" borderId="108" xfId="0" applyFont="1" applyBorder="1" applyAlignment="1">
      <alignment horizontal="center" vertical="center"/>
    </xf>
    <xf numFmtId="0" fontId="127" fillId="0" borderId="108" xfId="0" applyFont="1" applyBorder="1" applyAlignment="1">
      <alignment horizontal="center" vertical="center" wrapText="1"/>
    </xf>
    <xf numFmtId="0" fontId="127" fillId="0" borderId="103" xfId="0" applyFont="1" applyBorder="1" applyAlignment="1">
      <alignment horizontal="center" vertical="center" wrapText="1"/>
    </xf>
    <xf numFmtId="49" fontId="108" fillId="0" borderId="103" xfId="0" applyNumberFormat="1" applyFont="1" applyFill="1" applyBorder="1" applyAlignment="1">
      <alignment horizontal="center" vertical="center"/>
    </xf>
    <xf numFmtId="49" fontId="108" fillId="0" borderId="140" xfId="0" applyNumberFormat="1" applyFont="1" applyFill="1" applyBorder="1" applyAlignment="1">
      <alignment horizontal="center" vertical="center"/>
    </xf>
    <xf numFmtId="49" fontId="108" fillId="0" borderId="7" xfId="0" applyNumberFormat="1" applyFont="1" applyFill="1" applyBorder="1" applyAlignment="1">
      <alignment horizontal="center" vertical="center"/>
    </xf>
    <xf numFmtId="0" fontId="107" fillId="76" borderId="108" xfId="0" applyFont="1" applyFill="1" applyBorder="1" applyAlignment="1">
      <alignment horizontal="center" vertical="center" wrapText="1"/>
    </xf>
    <xf numFmtId="0" fontId="108" fillId="0" borderId="108" xfId="0" applyFont="1" applyFill="1" applyBorder="1" applyAlignment="1">
      <alignment horizontal="left" vertical="center" wrapText="1"/>
    </xf>
    <xf numFmtId="0" fontId="108" fillId="0" borderId="108" xfId="0" applyFont="1" applyFill="1" applyBorder="1" applyAlignment="1">
      <alignment horizontal="left" vertical="top" wrapText="1"/>
    </xf>
    <xf numFmtId="0" fontId="108" fillId="0" borderId="108" xfId="0" applyNumberFormat="1" applyFont="1" applyFill="1" applyBorder="1" applyAlignment="1">
      <alignment horizontal="left" vertical="top"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0" borderId="109" xfId="0" applyFont="1" applyFill="1" applyBorder="1" applyAlignment="1">
      <alignment horizontal="left" vertical="center" wrapText="1"/>
    </xf>
    <xf numFmtId="0" fontId="108" fillId="0" borderId="107" xfId="0" applyFont="1" applyFill="1" applyBorder="1" applyAlignment="1">
      <alignment horizontal="left" vertical="center" wrapText="1"/>
    </xf>
    <xf numFmtId="0" fontId="108" fillId="0" borderId="109" xfId="0" applyNumberFormat="1" applyFont="1" applyFill="1" applyBorder="1" applyAlignment="1">
      <alignment horizontal="left" vertical="center" wrapText="1"/>
    </xf>
    <xf numFmtId="0" fontId="108" fillId="0" borderId="107" xfId="0" applyNumberFormat="1" applyFont="1" applyFill="1" applyBorder="1" applyAlignment="1">
      <alignment horizontal="left" vertical="center" wrapText="1"/>
    </xf>
    <xf numFmtId="0" fontId="108" fillId="0" borderId="109" xfId="0" applyFont="1" applyFill="1" applyBorder="1" applyAlignment="1">
      <alignment horizontal="left" vertical="top" wrapText="1"/>
    </xf>
    <xf numFmtId="0" fontId="108" fillId="0" borderId="109" xfId="0" applyNumberFormat="1" applyFont="1" applyFill="1" applyBorder="1" applyAlignment="1">
      <alignment horizontal="left" vertical="top" wrapText="1"/>
    </xf>
    <xf numFmtId="0" fontId="108" fillId="0" borderId="107" xfId="0" applyNumberFormat="1" applyFont="1" applyFill="1" applyBorder="1" applyAlignment="1">
      <alignment horizontal="left" vertical="top" wrapText="1"/>
    </xf>
    <xf numFmtId="0" fontId="108" fillId="0" borderId="109" xfId="13" applyFont="1" applyFill="1" applyBorder="1" applyAlignment="1" applyProtection="1">
      <alignment horizontal="left" vertical="top" wrapText="1"/>
      <protection locked="0"/>
    </xf>
    <xf numFmtId="0" fontId="108" fillId="0" borderId="107" xfId="13" applyFont="1" applyFill="1" applyBorder="1" applyAlignment="1" applyProtection="1">
      <alignment horizontal="left" vertical="top" wrapText="1"/>
      <protection locked="0"/>
    </xf>
    <xf numFmtId="0" fontId="108" fillId="0" borderId="103" xfId="12672" applyFont="1" applyFill="1" applyBorder="1" applyAlignment="1">
      <alignment horizontal="left" vertical="center" wrapText="1"/>
    </xf>
    <xf numFmtId="0" fontId="108" fillId="0" borderId="140" xfId="12672" applyFont="1" applyFill="1" applyBorder="1" applyAlignment="1">
      <alignment horizontal="left" vertical="center" wrapText="1"/>
    </xf>
    <xf numFmtId="0" fontId="108" fillId="0" borderId="7" xfId="12672" applyFont="1" applyFill="1" applyBorder="1" applyAlignment="1">
      <alignment horizontal="left" vertical="center" wrapText="1"/>
    </xf>
    <xf numFmtId="0" fontId="107" fillId="0" borderId="108" xfId="0" applyFont="1" applyFill="1" applyBorder="1" applyAlignment="1">
      <alignment horizontal="center" vertical="center"/>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Fill="1" applyBorder="1" applyAlignment="1">
      <alignment horizontal="center" vertical="center"/>
    </xf>
    <xf numFmtId="0" fontId="107" fillId="76" borderId="91" xfId="0" applyFont="1" applyFill="1" applyBorder="1" applyAlignment="1">
      <alignment horizontal="center" vertical="center" wrapText="1"/>
    </xf>
    <xf numFmtId="0" fontId="107" fillId="76" borderId="0" xfId="0" applyFont="1" applyFill="1" applyBorder="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8" fillId="0" borderId="109" xfId="0" applyFont="1" applyFill="1" applyBorder="1" applyAlignment="1">
      <alignment vertical="center" wrapText="1"/>
    </xf>
    <xf numFmtId="0" fontId="108" fillId="0" borderId="107" xfId="0" applyFont="1" applyFill="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8" fillId="0" borderId="86" xfId="0" applyFont="1" applyFill="1" applyBorder="1" applyAlignment="1">
      <alignment horizontal="left" vertical="center" wrapText="1"/>
    </xf>
    <xf numFmtId="0" fontId="108" fillId="0" borderId="87" xfId="0" applyFont="1" applyFill="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Fill="1" applyBorder="1" applyAlignment="1">
      <alignment horizontal="left" vertical="center" wrapText="1"/>
    </xf>
    <xf numFmtId="0" fontId="108" fillId="0" borderId="11" xfId="0" applyFont="1" applyFill="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86" xfId="0" applyFont="1" applyFill="1" applyBorder="1" applyAlignment="1">
      <alignment vertical="center" wrapText="1"/>
    </xf>
    <xf numFmtId="0" fontId="108" fillId="0" borderId="87" xfId="0" applyFont="1" applyFill="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Fill="1" applyBorder="1" applyAlignment="1">
      <alignment horizontal="left" vertical="center" wrapText="1"/>
    </xf>
    <xf numFmtId="0" fontId="108" fillId="0" borderId="90" xfId="0" applyFont="1" applyFill="1" applyBorder="1" applyAlignment="1">
      <alignment horizontal="left" vertical="center" wrapText="1"/>
    </xf>
    <xf numFmtId="0" fontId="108" fillId="0" borderId="59" xfId="0" applyFont="1" applyFill="1" applyBorder="1" applyAlignment="1">
      <alignment vertical="center" wrapText="1"/>
    </xf>
    <xf numFmtId="0" fontId="108" fillId="0" borderId="11" xfId="0" applyFont="1" applyFill="1" applyBorder="1" applyAlignment="1">
      <alignment vertical="center" wrapText="1"/>
    </xf>
    <xf numFmtId="0" fontId="108" fillId="0" borderId="109" xfId="0" applyFont="1" applyFill="1" applyBorder="1" applyAlignment="1">
      <alignment horizontal="left"/>
    </xf>
    <xf numFmtId="0" fontId="108" fillId="0" borderId="107" xfId="0" applyFont="1" applyFill="1" applyBorder="1" applyAlignment="1">
      <alignment horizontal="left"/>
    </xf>
    <xf numFmtId="0" fontId="107" fillId="0" borderId="79" xfId="0" applyFont="1" applyFill="1" applyBorder="1" applyAlignment="1">
      <alignment horizontal="center" vertical="center"/>
    </xf>
    <xf numFmtId="0" fontId="107" fillId="0" borderId="80" xfId="0" applyFont="1" applyFill="1" applyBorder="1" applyAlignment="1">
      <alignment horizontal="center" vertical="center"/>
    </xf>
    <xf numFmtId="0" fontId="107" fillId="0" borderId="81"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eetMetadata" Target="metadata.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 val="Dynamic"/>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D8" sqref="D8"/>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6" t="s">
        <v>254</v>
      </c>
      <c r="C1" s="94"/>
    </row>
    <row r="2" spans="1:3" s="183" customFormat="1" ht="15.75">
      <c r="A2" s="239">
        <v>1</v>
      </c>
      <c r="B2" s="184" t="s">
        <v>255</v>
      </c>
      <c r="C2" s="665" t="s">
        <v>1011</v>
      </c>
    </row>
    <row r="3" spans="1:3" s="183" customFormat="1" ht="15.75">
      <c r="A3" s="239">
        <v>2</v>
      </c>
      <c r="B3" s="185" t="s">
        <v>256</v>
      </c>
      <c r="C3" s="665" t="s">
        <v>1012</v>
      </c>
    </row>
    <row r="4" spans="1:3" s="183" customFormat="1" ht="15.75">
      <c r="A4" s="239">
        <v>3</v>
      </c>
      <c r="B4" s="185" t="s">
        <v>257</v>
      </c>
      <c r="C4" s="665" t="s">
        <v>1013</v>
      </c>
    </row>
    <row r="5" spans="1:3" s="183" customFormat="1" ht="15.75">
      <c r="A5" s="240">
        <v>4</v>
      </c>
      <c r="B5" s="188" t="s">
        <v>258</v>
      </c>
      <c r="C5" s="665" t="s">
        <v>1014</v>
      </c>
    </row>
    <row r="6" spans="1:3" s="187" customFormat="1" ht="65.25" customHeight="1">
      <c r="A6" s="750" t="s">
        <v>489</v>
      </c>
      <c r="B6" s="751"/>
      <c r="C6" s="751"/>
    </row>
    <row r="7" spans="1:3">
      <c r="A7" s="393" t="s">
        <v>404</v>
      </c>
      <c r="B7" s="394" t="s">
        <v>259</v>
      </c>
    </row>
    <row r="8" spans="1:3">
      <c r="A8" s="395">
        <v>1</v>
      </c>
      <c r="B8" s="391" t="s">
        <v>224</v>
      </c>
    </row>
    <row r="9" spans="1:3">
      <c r="A9" s="395">
        <v>2</v>
      </c>
      <c r="B9" s="391" t="s">
        <v>260</v>
      </c>
    </row>
    <row r="10" spans="1:3">
      <c r="A10" s="395">
        <v>3</v>
      </c>
      <c r="B10" s="391" t="s">
        <v>261</v>
      </c>
    </row>
    <row r="11" spans="1:3">
      <c r="A11" s="395">
        <v>4</v>
      </c>
      <c r="B11" s="391" t="s">
        <v>262</v>
      </c>
      <c r="C11" s="182"/>
    </row>
    <row r="12" spans="1:3">
      <c r="A12" s="395">
        <v>5</v>
      </c>
      <c r="B12" s="391" t="s">
        <v>188</v>
      </c>
    </row>
    <row r="13" spans="1:3">
      <c r="A13" s="395">
        <v>6</v>
      </c>
      <c r="B13" s="396" t="s">
        <v>150</v>
      </c>
    </row>
    <row r="14" spans="1:3">
      <c r="A14" s="395">
        <v>7</v>
      </c>
      <c r="B14" s="391" t="s">
        <v>263</v>
      </c>
    </row>
    <row r="15" spans="1:3">
      <c r="A15" s="395">
        <v>8</v>
      </c>
      <c r="B15" s="391" t="s">
        <v>266</v>
      </c>
    </row>
    <row r="16" spans="1:3">
      <c r="A16" s="395">
        <v>9</v>
      </c>
      <c r="B16" s="391" t="s">
        <v>89</v>
      </c>
    </row>
    <row r="17" spans="1:2">
      <c r="A17" s="397" t="s">
        <v>546</v>
      </c>
      <c r="B17" s="391" t="s">
        <v>526</v>
      </c>
    </row>
    <row r="18" spans="1:2">
      <c r="A18" s="395">
        <v>10</v>
      </c>
      <c r="B18" s="391" t="s">
        <v>269</v>
      </c>
    </row>
    <row r="19" spans="1:2">
      <c r="A19" s="395">
        <v>11</v>
      </c>
      <c r="B19" s="396" t="s">
        <v>250</v>
      </c>
    </row>
    <row r="20" spans="1:2">
      <c r="A20" s="395">
        <v>12</v>
      </c>
      <c r="B20" s="396" t="s">
        <v>247</v>
      </c>
    </row>
    <row r="21" spans="1:2">
      <c r="A21" s="395">
        <v>13</v>
      </c>
      <c r="B21" s="398" t="s">
        <v>460</v>
      </c>
    </row>
    <row r="22" spans="1:2">
      <c r="A22" s="395">
        <v>14</v>
      </c>
      <c r="B22" s="399" t="s">
        <v>519</v>
      </c>
    </row>
    <row r="23" spans="1:2">
      <c r="A23" s="400">
        <v>15</v>
      </c>
      <c r="B23" s="396" t="s">
        <v>78</v>
      </c>
    </row>
    <row r="24" spans="1:2">
      <c r="A24" s="400">
        <v>15.1</v>
      </c>
      <c r="B24" s="391" t="s">
        <v>555</v>
      </c>
    </row>
    <row r="25" spans="1:2">
      <c r="A25" s="400">
        <v>16</v>
      </c>
      <c r="B25" s="391" t="s">
        <v>623</v>
      </c>
    </row>
    <row r="26" spans="1:2">
      <c r="A26" s="400">
        <v>17</v>
      </c>
      <c r="B26" s="391" t="s">
        <v>935</v>
      </c>
    </row>
    <row r="27" spans="1:2">
      <c r="A27" s="400">
        <v>18</v>
      </c>
      <c r="B27" s="391" t="s">
        <v>953</v>
      </c>
    </row>
    <row r="28" spans="1:2">
      <c r="A28" s="400">
        <v>19</v>
      </c>
      <c r="B28" s="391" t="s">
        <v>954</v>
      </c>
    </row>
    <row r="29" spans="1:2">
      <c r="A29" s="400">
        <v>20</v>
      </c>
      <c r="B29" s="399" t="s">
        <v>722</v>
      </c>
    </row>
    <row r="30" spans="1:2">
      <c r="A30" s="400">
        <v>21</v>
      </c>
      <c r="B30" s="391" t="s">
        <v>740</v>
      </c>
    </row>
    <row r="31" spans="1:2">
      <c r="A31" s="400">
        <v>22</v>
      </c>
      <c r="B31" s="623" t="s">
        <v>757</v>
      </c>
    </row>
    <row r="32" spans="1:2" ht="26.25">
      <c r="A32" s="400">
        <v>23</v>
      </c>
      <c r="B32" s="623" t="s">
        <v>936</v>
      </c>
    </row>
    <row r="33" spans="1:2">
      <c r="A33" s="400">
        <v>24</v>
      </c>
      <c r="B33" s="391" t="s">
        <v>937</v>
      </c>
    </row>
    <row r="34" spans="1:2">
      <c r="A34" s="400">
        <v>25</v>
      </c>
      <c r="B34" s="391" t="s">
        <v>938</v>
      </c>
    </row>
    <row r="35" spans="1:2">
      <c r="A35" s="395">
        <v>26</v>
      </c>
      <c r="B35" s="399" t="s">
        <v>1007</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B35" location="'26. Retail Products'!A1" display="ზოგადი ინფორმაცია საცალო პროდუქტებზე"/>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zoomScaleNormal="100" workbookViewId="0">
      <pane xSplit="1" ySplit="5" topLeftCell="B30" activePane="bottomRight" state="frozen"/>
      <selection pane="topRight" activeCell="B1" sqref="B1"/>
      <selection pane="bottomLeft" activeCell="A5" sqref="A5"/>
      <selection pane="bottomRight" activeCell="B39" sqref="B39"/>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სს "ხალიკ ბანკი საქართველო"</v>
      </c>
      <c r="D1" s="2"/>
      <c r="E1" s="2"/>
      <c r="F1" s="2"/>
    </row>
    <row r="2" spans="1:6" s="22" customFormat="1" ht="15.75" customHeight="1">
      <c r="A2" s="22" t="s">
        <v>190</v>
      </c>
      <c r="B2" s="472">
        <f>'1. key ratios'!B2</f>
        <v>44651</v>
      </c>
    </row>
    <row r="3" spans="1:6" s="22" customFormat="1" ht="15.75" customHeight="1"/>
    <row r="4" spans="1:6" ht="15.75" thickBot="1">
      <c r="A4" s="5" t="s">
        <v>413</v>
      </c>
      <c r="B4" s="61" t="s">
        <v>89</v>
      </c>
    </row>
    <row r="5" spans="1:6">
      <c r="A5" s="134" t="s">
        <v>27</v>
      </c>
      <c r="B5" s="135"/>
      <c r="C5" s="136" t="s">
        <v>28</v>
      </c>
    </row>
    <row r="6" spans="1:6">
      <c r="A6" s="137">
        <v>1</v>
      </c>
      <c r="B6" s="83" t="s">
        <v>29</v>
      </c>
      <c r="C6" s="279">
        <f>SUM(C7:C11)</f>
        <v>120802311</v>
      </c>
    </row>
    <row r="7" spans="1:6">
      <c r="A7" s="137">
        <v>2</v>
      </c>
      <c r="B7" s="80" t="s">
        <v>30</v>
      </c>
      <c r="C7" s="280">
        <v>76000000</v>
      </c>
    </row>
    <row r="8" spans="1:6">
      <c r="A8" s="137">
        <v>3</v>
      </c>
      <c r="B8" s="74" t="s">
        <v>31</v>
      </c>
      <c r="C8" s="280">
        <v>0</v>
      </c>
    </row>
    <row r="9" spans="1:6">
      <c r="A9" s="137">
        <v>4</v>
      </c>
      <c r="B9" s="74" t="s">
        <v>32</v>
      </c>
      <c r="C9" s="280">
        <v>1952778</v>
      </c>
    </row>
    <row r="10" spans="1:6">
      <c r="A10" s="137">
        <v>5</v>
      </c>
      <c r="B10" s="74" t="s">
        <v>33</v>
      </c>
      <c r="C10" s="280">
        <v>0</v>
      </c>
    </row>
    <row r="11" spans="1:6">
      <c r="A11" s="137">
        <v>6</v>
      </c>
      <c r="B11" s="81" t="s">
        <v>34</v>
      </c>
      <c r="C11" s="280">
        <v>42849533</v>
      </c>
    </row>
    <row r="12" spans="1:6" s="4" customFormat="1">
      <c r="A12" s="137">
        <v>7</v>
      </c>
      <c r="B12" s="83" t="s">
        <v>35</v>
      </c>
      <c r="C12" s="281">
        <f>SUM(C13:C27)</f>
        <v>6529331</v>
      </c>
    </row>
    <row r="13" spans="1:6" s="4" customFormat="1">
      <c r="A13" s="137">
        <v>8</v>
      </c>
      <c r="B13" s="82" t="s">
        <v>36</v>
      </c>
      <c r="C13" s="282">
        <v>1952778</v>
      </c>
    </row>
    <row r="14" spans="1:6" s="4" customFormat="1" ht="25.5">
      <c r="A14" s="137">
        <v>9</v>
      </c>
      <c r="B14" s="75" t="s">
        <v>37</v>
      </c>
      <c r="C14" s="282">
        <v>0</v>
      </c>
    </row>
    <row r="15" spans="1:6" s="4" customFormat="1">
      <c r="A15" s="137">
        <v>10</v>
      </c>
      <c r="B15" s="76" t="s">
        <v>38</v>
      </c>
      <c r="C15" s="282">
        <v>4576553</v>
      </c>
    </row>
    <row r="16" spans="1:6" s="4" customFormat="1">
      <c r="A16" s="137">
        <v>11</v>
      </c>
      <c r="B16" s="77" t="s">
        <v>39</v>
      </c>
      <c r="C16" s="282">
        <v>0</v>
      </c>
    </row>
    <row r="17" spans="1:3" s="4" customFormat="1">
      <c r="A17" s="137">
        <v>12</v>
      </c>
      <c r="B17" s="76" t="s">
        <v>40</v>
      </c>
      <c r="C17" s="282">
        <v>0</v>
      </c>
    </row>
    <row r="18" spans="1:3" s="4" customFormat="1">
      <c r="A18" s="137">
        <v>13</v>
      </c>
      <c r="B18" s="76" t="s">
        <v>41</v>
      </c>
      <c r="C18" s="282">
        <v>0</v>
      </c>
    </row>
    <row r="19" spans="1:3" s="4" customFormat="1">
      <c r="A19" s="137">
        <v>14</v>
      </c>
      <c r="B19" s="76" t="s">
        <v>42</v>
      </c>
      <c r="C19" s="282">
        <v>0</v>
      </c>
    </row>
    <row r="20" spans="1:3" s="4" customFormat="1" ht="25.5">
      <c r="A20" s="137">
        <v>15</v>
      </c>
      <c r="B20" s="76" t="s">
        <v>43</v>
      </c>
      <c r="C20" s="282">
        <v>0</v>
      </c>
    </row>
    <row r="21" spans="1:3" s="4" customFormat="1" ht="25.5">
      <c r="A21" s="137">
        <v>16</v>
      </c>
      <c r="B21" s="75" t="s">
        <v>44</v>
      </c>
      <c r="C21" s="282">
        <v>0</v>
      </c>
    </row>
    <row r="22" spans="1:3" s="4" customFormat="1">
      <c r="A22" s="137">
        <v>17</v>
      </c>
      <c r="B22" s="138" t="s">
        <v>45</v>
      </c>
      <c r="C22" s="282">
        <v>0</v>
      </c>
    </row>
    <row r="23" spans="1:3" s="4" customFormat="1" ht="25.5">
      <c r="A23" s="137">
        <v>18</v>
      </c>
      <c r="B23" s="75" t="s">
        <v>46</v>
      </c>
      <c r="C23" s="282">
        <v>0</v>
      </c>
    </row>
    <row r="24" spans="1:3" s="4" customFormat="1" ht="25.5">
      <c r="A24" s="137">
        <v>19</v>
      </c>
      <c r="B24" s="75" t="s">
        <v>47</v>
      </c>
      <c r="C24" s="282">
        <v>0</v>
      </c>
    </row>
    <row r="25" spans="1:3" s="4" customFormat="1" ht="25.5">
      <c r="A25" s="137">
        <v>20</v>
      </c>
      <c r="B25" s="78" t="s">
        <v>48</v>
      </c>
      <c r="C25" s="282">
        <v>0</v>
      </c>
    </row>
    <row r="26" spans="1:3" s="4" customFormat="1">
      <c r="A26" s="137">
        <v>21</v>
      </c>
      <c r="B26" s="78" t="s">
        <v>49</v>
      </c>
      <c r="C26" s="282">
        <v>0</v>
      </c>
    </row>
    <row r="27" spans="1:3" s="4" customFormat="1" ht="25.5">
      <c r="A27" s="137">
        <v>22</v>
      </c>
      <c r="B27" s="78" t="s">
        <v>50</v>
      </c>
      <c r="C27" s="282">
        <v>0</v>
      </c>
    </row>
    <row r="28" spans="1:3" s="4" customFormat="1">
      <c r="A28" s="137">
        <v>23</v>
      </c>
      <c r="B28" s="84" t="s">
        <v>24</v>
      </c>
      <c r="C28" s="281">
        <f>C6-C12</f>
        <v>114272980</v>
      </c>
    </row>
    <row r="29" spans="1:3" s="4" customFormat="1">
      <c r="A29" s="139"/>
      <c r="B29" s="79"/>
      <c r="C29" s="282">
        <v>0</v>
      </c>
    </row>
    <row r="30" spans="1:3" s="4" customFormat="1">
      <c r="A30" s="139">
        <v>24</v>
      </c>
      <c r="B30" s="84" t="s">
        <v>51</v>
      </c>
      <c r="C30" s="281">
        <f>C31+C34</f>
        <v>0</v>
      </c>
    </row>
    <row r="31" spans="1:3" s="4" customFormat="1">
      <c r="A31" s="139">
        <v>25</v>
      </c>
      <c r="B31" s="74" t="s">
        <v>52</v>
      </c>
      <c r="C31" s="283">
        <f>C32+C33</f>
        <v>0</v>
      </c>
    </row>
    <row r="32" spans="1:3" s="4" customFormat="1">
      <c r="A32" s="139">
        <v>26</v>
      </c>
      <c r="B32" s="180" t="s">
        <v>53</v>
      </c>
      <c r="C32" s="282">
        <v>0</v>
      </c>
    </row>
    <row r="33" spans="1:3" s="4" customFormat="1">
      <c r="A33" s="139">
        <v>27</v>
      </c>
      <c r="B33" s="180" t="s">
        <v>54</v>
      </c>
      <c r="C33" s="282">
        <v>0</v>
      </c>
    </row>
    <row r="34" spans="1:3" s="4" customFormat="1">
      <c r="A34" s="139">
        <v>28</v>
      </c>
      <c r="B34" s="74" t="s">
        <v>55</v>
      </c>
      <c r="C34" s="282">
        <v>0</v>
      </c>
    </row>
    <row r="35" spans="1:3" s="4" customFormat="1">
      <c r="A35" s="139">
        <v>29</v>
      </c>
      <c r="B35" s="84" t="s">
        <v>56</v>
      </c>
      <c r="C35" s="281">
        <f>SUM(C36:C40)</f>
        <v>0</v>
      </c>
    </row>
    <row r="36" spans="1:3" s="4" customFormat="1">
      <c r="A36" s="139">
        <v>30</v>
      </c>
      <c r="B36" s="75" t="s">
        <v>57</v>
      </c>
      <c r="C36" s="282">
        <v>0</v>
      </c>
    </row>
    <row r="37" spans="1:3" s="4" customFormat="1">
      <c r="A37" s="139">
        <v>31</v>
      </c>
      <c r="B37" s="76" t="s">
        <v>58</v>
      </c>
      <c r="C37" s="282">
        <v>0</v>
      </c>
    </row>
    <row r="38" spans="1:3" s="4" customFormat="1" ht="25.5">
      <c r="A38" s="139">
        <v>32</v>
      </c>
      <c r="B38" s="75" t="s">
        <v>59</v>
      </c>
      <c r="C38" s="282">
        <v>0</v>
      </c>
    </row>
    <row r="39" spans="1:3" s="4" customFormat="1" ht="25.5">
      <c r="A39" s="139">
        <v>33</v>
      </c>
      <c r="B39" s="75" t="s">
        <v>47</v>
      </c>
      <c r="C39" s="282">
        <v>0</v>
      </c>
    </row>
    <row r="40" spans="1:3" s="4" customFormat="1" ht="25.5">
      <c r="A40" s="139">
        <v>34</v>
      </c>
      <c r="B40" s="78" t="s">
        <v>60</v>
      </c>
      <c r="C40" s="282">
        <v>0</v>
      </c>
    </row>
    <row r="41" spans="1:3" s="4" customFormat="1">
      <c r="A41" s="139">
        <v>35</v>
      </c>
      <c r="B41" s="84" t="s">
        <v>25</v>
      </c>
      <c r="C41" s="281">
        <f>C30-C35</f>
        <v>0</v>
      </c>
    </row>
    <row r="42" spans="1:3" s="4" customFormat="1">
      <c r="A42" s="139"/>
      <c r="B42" s="79"/>
      <c r="C42" s="282"/>
    </row>
    <row r="43" spans="1:3" s="4" customFormat="1">
      <c r="A43" s="139">
        <v>36</v>
      </c>
      <c r="B43" s="85" t="s">
        <v>61</v>
      </c>
      <c r="C43" s="281">
        <f>SUM(C44:C46)</f>
        <v>41912068.646332502</v>
      </c>
    </row>
    <row r="44" spans="1:3" s="4" customFormat="1">
      <c r="A44" s="139">
        <v>37</v>
      </c>
      <c r="B44" s="74" t="s">
        <v>62</v>
      </c>
      <c r="C44" s="282">
        <v>31013000</v>
      </c>
    </row>
    <row r="45" spans="1:3" s="4" customFormat="1">
      <c r="A45" s="139">
        <v>38</v>
      </c>
      <c r="B45" s="74" t="s">
        <v>63</v>
      </c>
      <c r="C45" s="282">
        <v>0</v>
      </c>
    </row>
    <row r="46" spans="1:3" s="4" customFormat="1">
      <c r="A46" s="139">
        <v>39</v>
      </c>
      <c r="B46" s="74" t="s">
        <v>64</v>
      </c>
      <c r="C46" s="282">
        <v>10899068.646332502</v>
      </c>
    </row>
    <row r="47" spans="1:3" s="4" customFormat="1">
      <c r="A47" s="139">
        <v>40</v>
      </c>
      <c r="B47" s="85" t="s">
        <v>65</v>
      </c>
      <c r="C47" s="281">
        <f>SUM(C48:C51)</f>
        <v>0</v>
      </c>
    </row>
    <row r="48" spans="1:3" s="4" customFormat="1">
      <c r="A48" s="139">
        <v>41</v>
      </c>
      <c r="B48" s="75" t="s">
        <v>66</v>
      </c>
      <c r="C48" s="282">
        <v>0</v>
      </c>
    </row>
    <row r="49" spans="1:3" s="4" customFormat="1">
      <c r="A49" s="139">
        <v>42</v>
      </c>
      <c r="B49" s="76" t="s">
        <v>67</v>
      </c>
      <c r="C49" s="282">
        <v>0</v>
      </c>
    </row>
    <row r="50" spans="1:3" s="4" customFormat="1" ht="25.5">
      <c r="A50" s="139">
        <v>43</v>
      </c>
      <c r="B50" s="75" t="s">
        <v>68</v>
      </c>
      <c r="C50" s="282">
        <v>0</v>
      </c>
    </row>
    <row r="51" spans="1:3" s="4" customFormat="1" ht="25.5">
      <c r="A51" s="139">
        <v>44</v>
      </c>
      <c r="B51" s="75" t="s">
        <v>47</v>
      </c>
      <c r="C51" s="282">
        <v>0</v>
      </c>
    </row>
    <row r="52" spans="1:3" s="4" customFormat="1" ht="15.75" thickBot="1">
      <c r="A52" s="140">
        <v>45</v>
      </c>
      <c r="B52" s="141" t="s">
        <v>26</v>
      </c>
      <c r="C52" s="284">
        <f>C43-C47</f>
        <v>41912068.646332502</v>
      </c>
    </row>
    <row r="55" spans="1:3">
      <c r="B55" s="2" t="s">
        <v>226</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workbookViewId="0">
      <selection activeCell="I21" sqref="I21"/>
    </sheetView>
  </sheetViews>
  <sheetFormatPr defaultColWidth="9.140625" defaultRowHeight="12.75"/>
  <cols>
    <col min="1" max="1" width="10.85546875" style="344" bestFit="1" customWidth="1"/>
    <col min="2" max="2" width="59" style="344" customWidth="1"/>
    <col min="3" max="3" width="16.7109375" style="344" bestFit="1" customWidth="1"/>
    <col min="4" max="4" width="22.140625" style="683" customWidth="1"/>
    <col min="5" max="16384" width="9.140625" style="344"/>
  </cols>
  <sheetData>
    <row r="1" spans="1:4" ht="15">
      <c r="A1" s="18" t="s">
        <v>189</v>
      </c>
      <c r="B1" s="17" t="str">
        <f>Info!C2</f>
        <v>სს "ხალიკ ბანკი საქართველო"</v>
      </c>
    </row>
    <row r="2" spans="1:4" s="22" customFormat="1" ht="15.75" customHeight="1">
      <c r="A2" s="22" t="s">
        <v>190</v>
      </c>
      <c r="B2" s="472">
        <f>'1. key ratios'!B2</f>
        <v>44651</v>
      </c>
      <c r="D2" s="684"/>
    </row>
    <row r="3" spans="1:4" s="22" customFormat="1" ht="15.75" customHeight="1">
      <c r="D3" s="684"/>
    </row>
    <row r="4" spans="1:4" ht="13.5" thickBot="1">
      <c r="A4" s="345" t="s">
        <v>525</v>
      </c>
      <c r="B4" s="380" t="s">
        <v>526</v>
      </c>
    </row>
    <row r="5" spans="1:4" s="381" customFormat="1">
      <c r="A5" s="769" t="s">
        <v>527</v>
      </c>
      <c r="B5" s="770"/>
      <c r="C5" s="372" t="s">
        <v>528</v>
      </c>
      <c r="D5" s="685" t="s">
        <v>529</v>
      </c>
    </row>
    <row r="6" spans="1:4" s="382" customFormat="1">
      <c r="A6" s="373">
        <v>1</v>
      </c>
      <c r="B6" s="374" t="s">
        <v>530</v>
      </c>
      <c r="C6" s="374"/>
      <c r="D6" s="686"/>
    </row>
    <row r="7" spans="1:4" s="382" customFormat="1">
      <c r="A7" s="375" t="s">
        <v>531</v>
      </c>
      <c r="B7" s="376" t="s">
        <v>532</v>
      </c>
      <c r="C7" s="427">
        <v>4.4999999999999998E-2</v>
      </c>
      <c r="D7" s="687">
        <f>C7*'5. RWA'!$C$13</f>
        <v>41796032.915358901</v>
      </c>
    </row>
    <row r="8" spans="1:4" s="382" customFormat="1">
      <c r="A8" s="375" t="s">
        <v>533</v>
      </c>
      <c r="B8" s="376" t="s">
        <v>534</v>
      </c>
      <c r="C8" s="428">
        <v>0.06</v>
      </c>
      <c r="D8" s="687">
        <f>C8*'5. RWA'!$C$13</f>
        <v>55728043.887145199</v>
      </c>
    </row>
    <row r="9" spans="1:4" s="382" customFormat="1">
      <c r="A9" s="375" t="s">
        <v>535</v>
      </c>
      <c r="B9" s="376" t="s">
        <v>536</v>
      </c>
      <c r="C9" s="428">
        <v>0.08</v>
      </c>
      <c r="D9" s="687">
        <f>C9*'5. RWA'!$C$13</f>
        <v>74304058.516193599</v>
      </c>
    </row>
    <row r="10" spans="1:4" s="382" customFormat="1">
      <c r="A10" s="373" t="s">
        <v>537</v>
      </c>
      <c r="B10" s="374" t="s">
        <v>538</v>
      </c>
      <c r="C10" s="429"/>
      <c r="D10" s="688"/>
    </row>
    <row r="11" spans="1:4" s="383" customFormat="1">
      <c r="A11" s="377" t="s">
        <v>539</v>
      </c>
      <c r="B11" s="378" t="s">
        <v>601</v>
      </c>
      <c r="C11" s="430">
        <v>0</v>
      </c>
      <c r="D11" s="689">
        <f>C11*'5. RWA'!$C$13</f>
        <v>0</v>
      </c>
    </row>
    <row r="12" spans="1:4" s="383" customFormat="1">
      <c r="A12" s="377" t="s">
        <v>540</v>
      </c>
      <c r="B12" s="378" t="s">
        <v>541</v>
      </c>
      <c r="C12" s="430">
        <v>0</v>
      </c>
      <c r="D12" s="689">
        <f>C12*'5. RWA'!$C$13</f>
        <v>0</v>
      </c>
    </row>
    <row r="13" spans="1:4" s="383" customFormat="1">
      <c r="A13" s="377" t="s">
        <v>542</v>
      </c>
      <c r="B13" s="378" t="s">
        <v>543</v>
      </c>
      <c r="C13" s="430"/>
      <c r="D13" s="689">
        <f>C13*'5. RWA'!$C$13</f>
        <v>0</v>
      </c>
    </row>
    <row r="14" spans="1:4" s="382" customFormat="1">
      <c r="A14" s="373" t="s">
        <v>544</v>
      </c>
      <c r="B14" s="374" t="s">
        <v>599</v>
      </c>
      <c r="C14" s="431"/>
      <c r="D14" s="688"/>
    </row>
    <row r="15" spans="1:4" s="382" customFormat="1">
      <c r="A15" s="392" t="s">
        <v>547</v>
      </c>
      <c r="B15" s="378" t="s">
        <v>600</v>
      </c>
      <c r="C15" s="427">
        <v>2.3142839600320653E-2</v>
      </c>
      <c r="D15" s="689">
        <f>C15*'5. RWA'!$C$13</f>
        <v>21495086.348663852</v>
      </c>
    </row>
    <row r="16" spans="1:4" s="382" customFormat="1">
      <c r="A16" s="392" t="s">
        <v>548</v>
      </c>
      <c r="B16" s="378" t="s">
        <v>550</v>
      </c>
      <c r="C16" s="427">
        <v>3.0890761330485964E-2</v>
      </c>
      <c r="D16" s="689">
        <f>C16*'5. RWA'!$C$13</f>
        <v>28691361.718877494</v>
      </c>
    </row>
    <row r="17" spans="1:6" s="382" customFormat="1">
      <c r="A17" s="392" t="s">
        <v>549</v>
      </c>
      <c r="B17" s="378" t="s">
        <v>597</v>
      </c>
      <c r="C17" s="427">
        <v>4.896146246309456E-2</v>
      </c>
      <c r="D17" s="689">
        <f>C17*'5. RWA'!$C$13</f>
        <v>45475442.148702435</v>
      </c>
    </row>
    <row r="18" spans="1:6" s="381" customFormat="1">
      <c r="A18" s="771" t="s">
        <v>598</v>
      </c>
      <c r="B18" s="772"/>
      <c r="C18" s="432" t="s">
        <v>528</v>
      </c>
      <c r="D18" s="690" t="s">
        <v>529</v>
      </c>
    </row>
    <row r="19" spans="1:6" s="382" customFormat="1">
      <c r="A19" s="379">
        <v>4</v>
      </c>
      <c r="B19" s="378" t="s">
        <v>24</v>
      </c>
      <c r="C19" s="430">
        <f>C7+C11+C12+C13+C15</f>
        <v>6.8142839600320651E-2</v>
      </c>
      <c r="D19" s="687">
        <f>C19*'5. RWA'!$C$13</f>
        <v>63291119.264022753</v>
      </c>
    </row>
    <row r="20" spans="1:6" s="382" customFormat="1">
      <c r="A20" s="379">
        <v>5</v>
      </c>
      <c r="B20" s="378" t="s">
        <v>90</v>
      </c>
      <c r="C20" s="430">
        <f>C8+C11+C12+C13+C16</f>
        <v>9.0890761330485959E-2</v>
      </c>
      <c r="D20" s="687">
        <f>C20*'5. RWA'!$C$13</f>
        <v>84419405.606022686</v>
      </c>
    </row>
    <row r="21" spans="1:6" s="382" customFormat="1" ht="13.5" thickBot="1">
      <c r="A21" s="384" t="s">
        <v>545</v>
      </c>
      <c r="B21" s="385" t="s">
        <v>89</v>
      </c>
      <c r="C21" s="433">
        <f>C9+C11+C12+C13+C17</f>
        <v>0.12896146246309456</v>
      </c>
      <c r="D21" s="691">
        <f>C21*'5. RWA'!$C$13</f>
        <v>119779500.66489604</v>
      </c>
    </row>
    <row r="22" spans="1:6">
      <c r="F22" s="345"/>
    </row>
    <row r="23" spans="1:6" ht="63.75">
      <c r="B23" s="24" t="s">
        <v>602</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zoomScaleNormal="100" workbookViewId="0">
      <pane xSplit="1" ySplit="5" topLeftCell="B33" activePane="bottomRight" state="frozen"/>
      <selection pane="topRight" activeCell="B1" sqref="B1"/>
      <selection pane="bottomLeft" activeCell="A5" sqref="A5"/>
      <selection pane="bottomRight" activeCell="C16" sqref="C16"/>
    </sheetView>
  </sheetViews>
  <sheetFormatPr defaultRowHeight="15.75"/>
  <cols>
    <col min="1" max="1" width="10.7109375" style="70" customWidth="1"/>
    <col min="2" max="2" width="91.85546875" style="70" customWidth="1"/>
    <col min="3" max="3" width="53.140625" style="70" customWidth="1"/>
    <col min="4" max="4" width="32.28515625" style="70" customWidth="1"/>
    <col min="5" max="5" width="9.42578125" customWidth="1"/>
  </cols>
  <sheetData>
    <row r="1" spans="1:6">
      <c r="A1" s="18" t="s">
        <v>189</v>
      </c>
      <c r="B1" s="20" t="str">
        <f>Info!C2</f>
        <v>სს "ხალიკ ბანკი საქართველო"</v>
      </c>
      <c r="E1" s="2"/>
      <c r="F1" s="2"/>
    </row>
    <row r="2" spans="1:6" s="22" customFormat="1" ht="15.75" customHeight="1">
      <c r="A2" s="22" t="s">
        <v>190</v>
      </c>
      <c r="B2" s="472">
        <f>'1. key ratios'!B2</f>
        <v>44651</v>
      </c>
    </row>
    <row r="3" spans="1:6" s="22" customFormat="1" ht="15.75" customHeight="1">
      <c r="A3" s="27"/>
    </row>
    <row r="4" spans="1:6" s="22" customFormat="1" ht="15.75" customHeight="1" thickBot="1">
      <c r="A4" s="22" t="s">
        <v>414</v>
      </c>
      <c r="B4" s="203" t="s">
        <v>269</v>
      </c>
      <c r="D4" s="205" t="s">
        <v>94</v>
      </c>
    </row>
    <row r="5" spans="1:6" ht="38.25">
      <c r="A5" s="153" t="s">
        <v>27</v>
      </c>
      <c r="B5" s="154" t="s">
        <v>232</v>
      </c>
      <c r="C5" s="155" t="s">
        <v>237</v>
      </c>
      <c r="D5" s="204" t="s">
        <v>270</v>
      </c>
    </row>
    <row r="6" spans="1:6">
      <c r="A6" s="142">
        <v>1</v>
      </c>
      <c r="B6" s="86" t="s">
        <v>155</v>
      </c>
      <c r="C6" s="285">
        <v>12122051</v>
      </c>
      <c r="D6" s="143"/>
      <c r="E6" s="8"/>
    </row>
    <row r="7" spans="1:6">
      <c r="A7" s="142">
        <v>2</v>
      </c>
      <c r="B7" s="87" t="s">
        <v>156</v>
      </c>
      <c r="C7" s="286">
        <v>174382600</v>
      </c>
      <c r="D7" s="144"/>
      <c r="E7" s="8"/>
    </row>
    <row r="8" spans="1:6">
      <c r="A8" s="142">
        <v>3</v>
      </c>
      <c r="B8" s="87" t="s">
        <v>157</v>
      </c>
      <c r="C8" s="286">
        <v>40903649</v>
      </c>
      <c r="D8" s="144"/>
      <c r="E8" s="8"/>
    </row>
    <row r="9" spans="1:6">
      <c r="A9" s="142">
        <v>4</v>
      </c>
      <c r="B9" s="87" t="s">
        <v>186</v>
      </c>
      <c r="C9" s="286">
        <v>0</v>
      </c>
      <c r="D9" s="144"/>
      <c r="E9" s="8"/>
    </row>
    <row r="10" spans="1:6">
      <c r="A10" s="142">
        <v>5</v>
      </c>
      <c r="B10" s="87" t="s">
        <v>158</v>
      </c>
      <c r="C10" s="286">
        <v>16603179</v>
      </c>
      <c r="D10" s="144"/>
      <c r="E10" s="8"/>
    </row>
    <row r="11" spans="1:6">
      <c r="A11" s="142">
        <v>6.1</v>
      </c>
      <c r="B11" s="87" t="s">
        <v>159</v>
      </c>
      <c r="C11" s="287">
        <v>726076973</v>
      </c>
      <c r="D11" s="145"/>
      <c r="E11" s="9"/>
    </row>
    <row r="12" spans="1:6">
      <c r="A12" s="142">
        <v>6.2</v>
      </c>
      <c r="B12" s="88" t="s">
        <v>160</v>
      </c>
      <c r="C12" s="287">
        <v>-38612184</v>
      </c>
      <c r="D12" s="145"/>
      <c r="E12" s="9"/>
    </row>
    <row r="13" spans="1:6">
      <c r="A13" s="142" t="s">
        <v>486</v>
      </c>
      <c r="B13" s="89" t="s">
        <v>487</v>
      </c>
      <c r="C13" s="287">
        <v>11582656.379999999</v>
      </c>
      <c r="D13" s="145"/>
      <c r="E13" s="9"/>
    </row>
    <row r="14" spans="1:6">
      <c r="A14" s="142" t="s">
        <v>621</v>
      </c>
      <c r="B14" s="89" t="s">
        <v>610</v>
      </c>
      <c r="C14" s="287">
        <v>10899068.646332502</v>
      </c>
      <c r="D14" s="145"/>
      <c r="E14" s="9"/>
    </row>
    <row r="15" spans="1:6">
      <c r="A15" s="142">
        <v>6</v>
      </c>
      <c r="B15" s="87" t="s">
        <v>161</v>
      </c>
      <c r="C15" s="293"/>
      <c r="D15" s="145"/>
      <c r="E15" s="8"/>
    </row>
    <row r="16" spans="1:6">
      <c r="A16" s="142">
        <v>7</v>
      </c>
      <c r="B16" s="87" t="s">
        <v>162</v>
      </c>
      <c r="C16" s="286">
        <v>7274515</v>
      </c>
      <c r="D16" s="144"/>
      <c r="E16" s="8"/>
    </row>
    <row r="17" spans="1:5">
      <c r="A17" s="142">
        <v>8</v>
      </c>
      <c r="B17" s="87" t="s">
        <v>163</v>
      </c>
      <c r="C17" s="286">
        <v>7828664.4400000004</v>
      </c>
      <c r="D17" s="144"/>
      <c r="E17" s="8"/>
    </row>
    <row r="18" spans="1:5">
      <c r="A18" s="142">
        <v>9</v>
      </c>
      <c r="B18" s="87" t="s">
        <v>164</v>
      </c>
      <c r="C18" s="286">
        <v>54000</v>
      </c>
      <c r="D18" s="144"/>
      <c r="E18" s="8"/>
    </row>
    <row r="19" spans="1:5">
      <c r="A19" s="142">
        <v>9.1</v>
      </c>
      <c r="B19" s="89" t="s">
        <v>246</v>
      </c>
      <c r="C19" s="287">
        <v>0</v>
      </c>
      <c r="D19" s="144"/>
      <c r="E19" s="8"/>
    </row>
    <row r="20" spans="1:5">
      <c r="A20" s="142">
        <v>9.1999999999999993</v>
      </c>
      <c r="B20" s="89" t="s">
        <v>236</v>
      </c>
      <c r="C20" s="287">
        <v>0</v>
      </c>
      <c r="D20" s="144"/>
      <c r="E20" s="8"/>
    </row>
    <row r="21" spans="1:5">
      <c r="A21" s="142">
        <v>9.3000000000000007</v>
      </c>
      <c r="B21" s="89" t="s">
        <v>235</v>
      </c>
      <c r="C21" s="287">
        <v>0</v>
      </c>
      <c r="D21" s="144"/>
      <c r="E21" s="8"/>
    </row>
    <row r="22" spans="1:5">
      <c r="A22" s="142">
        <v>10</v>
      </c>
      <c r="B22" s="87" t="s">
        <v>165</v>
      </c>
      <c r="C22" s="286">
        <v>21450586</v>
      </c>
      <c r="D22" s="144"/>
      <c r="E22" s="8"/>
    </row>
    <row r="23" spans="1:5">
      <c r="A23" s="142">
        <v>10.1</v>
      </c>
      <c r="B23" s="89" t="s">
        <v>234</v>
      </c>
      <c r="C23" s="286">
        <v>4576553</v>
      </c>
      <c r="D23" s="241" t="s">
        <v>440</v>
      </c>
      <c r="E23" s="8"/>
    </row>
    <row r="24" spans="1:5">
      <c r="A24" s="142">
        <v>11</v>
      </c>
      <c r="B24" s="90" t="s">
        <v>166</v>
      </c>
      <c r="C24" s="288">
        <v>9364989.2400000989</v>
      </c>
      <c r="D24" s="146"/>
      <c r="E24" s="8"/>
    </row>
    <row r="25" spans="1:5">
      <c r="A25" s="142">
        <v>12</v>
      </c>
      <c r="B25" s="92" t="s">
        <v>167</v>
      </c>
      <c r="C25" s="289">
        <f>SUM(C6:C10,C15:C18,C22,C24)</f>
        <v>289984233.68000007</v>
      </c>
      <c r="D25" s="147"/>
      <c r="E25" s="7"/>
    </row>
    <row r="26" spans="1:5">
      <c r="A26" s="142">
        <v>13</v>
      </c>
      <c r="B26" s="87" t="s">
        <v>168</v>
      </c>
      <c r="C26" s="290">
        <v>51717055</v>
      </c>
      <c r="D26" s="148"/>
      <c r="E26" s="8"/>
    </row>
    <row r="27" spans="1:5">
      <c r="A27" s="142">
        <v>14</v>
      </c>
      <c r="B27" s="87" t="s">
        <v>169</v>
      </c>
      <c r="C27" s="286">
        <v>216992037.73000014</v>
      </c>
      <c r="D27" s="144"/>
      <c r="E27" s="8"/>
    </row>
    <row r="28" spans="1:5">
      <c r="A28" s="142">
        <v>15</v>
      </c>
      <c r="B28" s="87" t="s">
        <v>170</v>
      </c>
      <c r="C28" s="286">
        <v>8571630.959999999</v>
      </c>
      <c r="D28" s="144"/>
      <c r="E28" s="8"/>
    </row>
    <row r="29" spans="1:5">
      <c r="A29" s="142">
        <v>16</v>
      </c>
      <c r="B29" s="87" t="s">
        <v>171</v>
      </c>
      <c r="C29" s="286">
        <v>107111497.98000002</v>
      </c>
      <c r="D29" s="144"/>
      <c r="E29" s="8"/>
    </row>
    <row r="30" spans="1:5">
      <c r="A30" s="142">
        <v>17</v>
      </c>
      <c r="B30" s="87" t="s">
        <v>172</v>
      </c>
      <c r="C30" s="286">
        <v>0</v>
      </c>
      <c r="D30" s="144"/>
      <c r="E30" s="8"/>
    </row>
    <row r="31" spans="1:5">
      <c r="A31" s="142">
        <v>18</v>
      </c>
      <c r="B31" s="87" t="s">
        <v>173</v>
      </c>
      <c r="C31" s="286">
        <v>416896320</v>
      </c>
      <c r="D31" s="144"/>
      <c r="E31" s="8"/>
    </row>
    <row r="32" spans="1:5">
      <c r="A32" s="142">
        <v>19</v>
      </c>
      <c r="B32" s="87" t="s">
        <v>174</v>
      </c>
      <c r="C32" s="286">
        <v>13967328</v>
      </c>
      <c r="D32" s="144"/>
      <c r="E32" s="8"/>
    </row>
    <row r="33" spans="1:5">
      <c r="A33" s="142">
        <v>20</v>
      </c>
      <c r="B33" s="87" t="s">
        <v>96</v>
      </c>
      <c r="C33" s="286">
        <v>10377841.91</v>
      </c>
      <c r="D33" s="144"/>
      <c r="E33" s="8"/>
    </row>
    <row r="34" spans="1:5">
      <c r="A34" s="647">
        <v>20.100000000000001</v>
      </c>
      <c r="B34" s="91" t="s">
        <v>962</v>
      </c>
      <c r="C34" s="288">
        <v>0</v>
      </c>
      <c r="D34" s="146"/>
      <c r="E34" s="8"/>
    </row>
    <row r="35" spans="1:5">
      <c r="A35" s="142">
        <v>21</v>
      </c>
      <c r="B35" s="90" t="s">
        <v>175</v>
      </c>
      <c r="C35" s="288">
        <v>31013000</v>
      </c>
      <c r="D35" s="146"/>
      <c r="E35" s="8"/>
    </row>
    <row r="36" spans="1:5">
      <c r="A36" s="142">
        <v>21.1</v>
      </c>
      <c r="B36" s="91" t="s">
        <v>960</v>
      </c>
      <c r="C36" s="291">
        <v>31013000</v>
      </c>
      <c r="D36" s="149"/>
      <c r="E36" s="8"/>
    </row>
    <row r="37" spans="1:5">
      <c r="A37" s="142">
        <v>22</v>
      </c>
      <c r="B37" s="92" t="s">
        <v>176</v>
      </c>
      <c r="C37" s="289">
        <f>SUM(C26:C35)</f>
        <v>856646711.58000004</v>
      </c>
      <c r="D37" s="147"/>
      <c r="E37" s="7"/>
    </row>
    <row r="38" spans="1:5">
      <c r="A38" s="142">
        <v>23</v>
      </c>
      <c r="B38" s="90" t="s">
        <v>177</v>
      </c>
      <c r="C38" s="286">
        <v>76000000</v>
      </c>
      <c r="D38" s="144"/>
      <c r="E38" s="8"/>
    </row>
    <row r="39" spans="1:5">
      <c r="A39" s="142">
        <v>24</v>
      </c>
      <c r="B39" s="90" t="s">
        <v>178</v>
      </c>
      <c r="C39" s="286">
        <v>0</v>
      </c>
      <c r="D39" s="144"/>
      <c r="E39" s="8"/>
    </row>
    <row r="40" spans="1:5">
      <c r="A40" s="142">
        <v>25</v>
      </c>
      <c r="B40" s="90" t="s">
        <v>233</v>
      </c>
      <c r="C40" s="286">
        <v>0</v>
      </c>
      <c r="D40" s="144"/>
      <c r="E40" s="8"/>
    </row>
    <row r="41" spans="1:5">
      <c r="A41" s="142">
        <v>26</v>
      </c>
      <c r="B41" s="90" t="s">
        <v>180</v>
      </c>
      <c r="C41" s="286">
        <v>0</v>
      </c>
      <c r="D41" s="144"/>
      <c r="E41" s="8"/>
    </row>
    <row r="42" spans="1:5">
      <c r="A42" s="142">
        <v>27</v>
      </c>
      <c r="B42" s="90" t="s">
        <v>181</v>
      </c>
      <c r="C42" s="286">
        <v>0</v>
      </c>
      <c r="D42" s="144"/>
      <c r="E42" s="8"/>
    </row>
    <row r="43" spans="1:5">
      <c r="A43" s="142">
        <v>28</v>
      </c>
      <c r="B43" s="90" t="s">
        <v>182</v>
      </c>
      <c r="C43" s="286">
        <v>42849533</v>
      </c>
      <c r="D43" s="144"/>
      <c r="E43" s="8"/>
    </row>
    <row r="44" spans="1:5">
      <c r="A44" s="142">
        <v>29</v>
      </c>
      <c r="B44" s="90" t="s">
        <v>36</v>
      </c>
      <c r="C44" s="286">
        <v>1952778</v>
      </c>
      <c r="D44" s="144"/>
      <c r="E44" s="8"/>
    </row>
    <row r="45" spans="1:5" ht="16.5" thickBot="1">
      <c r="A45" s="150">
        <v>30</v>
      </c>
      <c r="B45" s="151" t="s">
        <v>183</v>
      </c>
      <c r="C45" s="292">
        <f>SUM(C38:C44)</f>
        <v>120802311</v>
      </c>
      <c r="D45" s="152"/>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workbookViewId="0">
      <pane xSplit="2" ySplit="7" topLeftCell="C8" activePane="bottomRight" state="frozen"/>
      <selection pane="topRight" activeCell="C1" sqref="C1"/>
      <selection pane="bottomLeft" activeCell="A8" sqref="A8"/>
      <selection pane="bottomRight" activeCell="I10" sqref="I10"/>
    </sheetView>
  </sheetViews>
  <sheetFormatPr defaultColWidth="9.140625" defaultRowHeight="12.75"/>
  <cols>
    <col min="1" max="1" width="10.5703125" style="2" bestFit="1" customWidth="1"/>
    <col min="2" max="2" width="95" style="2" customWidth="1"/>
    <col min="3" max="3" width="13.5703125" style="2" bestFit="1" customWidth="1"/>
    <col min="4" max="4" width="13.42578125" style="2" bestFit="1" customWidth="1"/>
    <col min="5" max="5" width="13.5703125" style="2" bestFit="1" customWidth="1"/>
    <col min="6" max="6" width="13.42578125" style="2" bestFit="1" customWidth="1"/>
    <col min="7" max="7" width="9.5703125" style="2" bestFit="1" customWidth="1"/>
    <col min="8" max="8" width="13.42578125" style="2" bestFit="1" customWidth="1"/>
    <col min="9" max="9" width="13.5703125" style="2" bestFit="1" customWidth="1"/>
    <col min="10" max="10" width="13.42578125" style="2" bestFit="1" customWidth="1"/>
    <col min="11" max="11" width="9.5703125" style="2" bestFit="1" customWidth="1"/>
    <col min="12" max="12" width="13.42578125" style="2" bestFit="1" customWidth="1"/>
    <col min="13" max="13" width="14.5703125" style="2" bestFit="1" customWidth="1"/>
    <col min="14" max="14" width="13.42578125" style="2" bestFit="1" customWidth="1"/>
    <col min="15" max="15" width="12.42578125" style="2" bestFit="1" customWidth="1"/>
    <col min="16" max="16" width="13.42578125" style="2" bestFit="1" customWidth="1"/>
    <col min="17" max="17" width="9.5703125" style="2" bestFit="1" customWidth="1"/>
    <col min="18" max="18" width="13.42578125" style="2" bestFit="1" customWidth="1"/>
    <col min="19" max="19" width="31.5703125" style="683" bestFit="1" customWidth="1"/>
    <col min="20" max="16384" width="9.140625" style="13"/>
  </cols>
  <sheetData>
    <row r="1" spans="1:19">
      <c r="A1" s="2" t="s">
        <v>189</v>
      </c>
      <c r="B1" s="344" t="str">
        <f>Info!C2</f>
        <v>სს "ხალიკ ბანკი საქართველო"</v>
      </c>
    </row>
    <row r="2" spans="1:19">
      <c r="A2" s="2" t="s">
        <v>190</v>
      </c>
      <c r="B2" s="472">
        <f>'1. key ratios'!B2</f>
        <v>44651</v>
      </c>
    </row>
    <row r="4" spans="1:19" ht="39" thickBot="1">
      <c r="A4" s="69" t="s">
        <v>415</v>
      </c>
      <c r="B4" s="315" t="s">
        <v>457</v>
      </c>
    </row>
    <row r="5" spans="1:19">
      <c r="A5" s="131"/>
      <c r="B5" s="133"/>
      <c r="C5" s="118" t="s">
        <v>0</v>
      </c>
      <c r="D5" s="118" t="s">
        <v>1</v>
      </c>
      <c r="E5" s="118" t="s">
        <v>2</v>
      </c>
      <c r="F5" s="118" t="s">
        <v>3</v>
      </c>
      <c r="G5" s="118" t="s">
        <v>4</v>
      </c>
      <c r="H5" s="118" t="s">
        <v>6</v>
      </c>
      <c r="I5" s="118" t="s">
        <v>238</v>
      </c>
      <c r="J5" s="118" t="s">
        <v>239</v>
      </c>
      <c r="K5" s="118" t="s">
        <v>240</v>
      </c>
      <c r="L5" s="118" t="s">
        <v>241</v>
      </c>
      <c r="M5" s="118" t="s">
        <v>242</v>
      </c>
      <c r="N5" s="118" t="s">
        <v>243</v>
      </c>
      <c r="O5" s="118" t="s">
        <v>444</v>
      </c>
      <c r="P5" s="118" t="s">
        <v>445</v>
      </c>
      <c r="Q5" s="118" t="s">
        <v>446</v>
      </c>
      <c r="R5" s="309" t="s">
        <v>447</v>
      </c>
      <c r="S5" s="694" t="s">
        <v>448</v>
      </c>
    </row>
    <row r="6" spans="1:19" ht="46.5" customHeight="1">
      <c r="A6" s="157"/>
      <c r="B6" s="777" t="s">
        <v>449</v>
      </c>
      <c r="C6" s="775">
        <v>0</v>
      </c>
      <c r="D6" s="776"/>
      <c r="E6" s="775">
        <v>0.2</v>
      </c>
      <c r="F6" s="776"/>
      <c r="G6" s="775">
        <v>0.35</v>
      </c>
      <c r="H6" s="776"/>
      <c r="I6" s="775">
        <v>0.5</v>
      </c>
      <c r="J6" s="776"/>
      <c r="K6" s="775">
        <v>0.75</v>
      </c>
      <c r="L6" s="776"/>
      <c r="M6" s="775">
        <v>1</v>
      </c>
      <c r="N6" s="776"/>
      <c r="O6" s="775">
        <v>1.5</v>
      </c>
      <c r="P6" s="776"/>
      <c r="Q6" s="775">
        <v>2.5</v>
      </c>
      <c r="R6" s="776"/>
      <c r="S6" s="773" t="s">
        <v>251</v>
      </c>
    </row>
    <row r="7" spans="1:19">
      <c r="A7" s="157"/>
      <c r="B7" s="778"/>
      <c r="C7" s="314" t="s">
        <v>442</v>
      </c>
      <c r="D7" s="314" t="s">
        <v>443</v>
      </c>
      <c r="E7" s="314" t="s">
        <v>442</v>
      </c>
      <c r="F7" s="314" t="s">
        <v>443</v>
      </c>
      <c r="G7" s="314" t="s">
        <v>442</v>
      </c>
      <c r="H7" s="314" t="s">
        <v>443</v>
      </c>
      <c r="I7" s="314" t="s">
        <v>442</v>
      </c>
      <c r="J7" s="314" t="s">
        <v>443</v>
      </c>
      <c r="K7" s="314" t="s">
        <v>442</v>
      </c>
      <c r="L7" s="314" t="s">
        <v>443</v>
      </c>
      <c r="M7" s="314" t="s">
        <v>442</v>
      </c>
      <c r="N7" s="314" t="s">
        <v>443</v>
      </c>
      <c r="O7" s="314" t="s">
        <v>442</v>
      </c>
      <c r="P7" s="314" t="s">
        <v>443</v>
      </c>
      <c r="Q7" s="314" t="s">
        <v>442</v>
      </c>
      <c r="R7" s="314" t="s">
        <v>443</v>
      </c>
      <c r="S7" s="774"/>
    </row>
    <row r="8" spans="1:19" s="161" customFormat="1">
      <c r="A8" s="121">
        <v>1</v>
      </c>
      <c r="B8" s="179" t="s">
        <v>217</v>
      </c>
      <c r="C8" s="692">
        <v>75844925</v>
      </c>
      <c r="D8" s="692">
        <v>0</v>
      </c>
      <c r="E8" s="692">
        <v>0</v>
      </c>
      <c r="F8" s="693">
        <v>0</v>
      </c>
      <c r="G8" s="692">
        <v>0</v>
      </c>
      <c r="H8" s="692">
        <v>0</v>
      </c>
      <c r="I8" s="692">
        <v>0</v>
      </c>
      <c r="J8" s="692">
        <v>0</v>
      </c>
      <c r="K8" s="692">
        <v>0</v>
      </c>
      <c r="L8" s="692">
        <v>0</v>
      </c>
      <c r="M8" s="692">
        <v>115140854</v>
      </c>
      <c r="N8" s="692">
        <v>0</v>
      </c>
      <c r="O8" s="692">
        <v>0</v>
      </c>
      <c r="P8" s="692">
        <v>0</v>
      </c>
      <c r="Q8" s="692">
        <v>0</v>
      </c>
      <c r="R8" s="693">
        <v>0</v>
      </c>
      <c r="S8" s="695">
        <f>$C$6*SUM(C8:D8)+$E$6*SUM(E8:F8)+$G$6*SUM(G8:H8)+$I$6*SUM(I8:J8)+$K$6*SUM(K8:L8)+$M$6*SUM(M8:N8)+$O$6*SUM(O8:P8)+$Q$6*SUM(Q8:R8)</f>
        <v>115140854</v>
      </c>
    </row>
    <row r="9" spans="1:19" s="161" customFormat="1">
      <c r="A9" s="121">
        <v>2</v>
      </c>
      <c r="B9" s="179" t="s">
        <v>218</v>
      </c>
      <c r="C9" s="692">
        <v>0</v>
      </c>
      <c r="D9" s="692">
        <v>0</v>
      </c>
      <c r="E9" s="692">
        <v>0</v>
      </c>
      <c r="F9" s="692">
        <v>0</v>
      </c>
      <c r="G9" s="692">
        <v>0</v>
      </c>
      <c r="H9" s="692">
        <v>0</v>
      </c>
      <c r="I9" s="692">
        <v>0</v>
      </c>
      <c r="J9" s="692">
        <v>0</v>
      </c>
      <c r="K9" s="692">
        <v>0</v>
      </c>
      <c r="L9" s="692">
        <v>0</v>
      </c>
      <c r="M9" s="692">
        <v>0</v>
      </c>
      <c r="N9" s="692">
        <v>0</v>
      </c>
      <c r="O9" s="692">
        <v>0</v>
      </c>
      <c r="P9" s="692">
        <v>0</v>
      </c>
      <c r="Q9" s="692">
        <v>0</v>
      </c>
      <c r="R9" s="693">
        <v>0</v>
      </c>
      <c r="S9" s="695">
        <f t="shared" ref="S9:S21" si="0">$C$6*SUM(C9:D9)+$E$6*SUM(E9:F9)+$G$6*SUM(G9:H9)+$I$6*SUM(I9:J9)+$K$6*SUM(K9:L9)+$M$6*SUM(M9:N9)+$O$6*SUM(O9:P9)+$Q$6*SUM(Q9:R9)</f>
        <v>0</v>
      </c>
    </row>
    <row r="10" spans="1:19" s="161" customFormat="1">
      <c r="A10" s="121">
        <v>3</v>
      </c>
      <c r="B10" s="179" t="s">
        <v>219</v>
      </c>
      <c r="C10" s="692">
        <v>0</v>
      </c>
      <c r="D10" s="692">
        <v>0</v>
      </c>
      <c r="E10" s="692">
        <v>0</v>
      </c>
      <c r="F10" s="692">
        <v>0</v>
      </c>
      <c r="G10" s="692">
        <v>0</v>
      </c>
      <c r="H10" s="692">
        <v>0</v>
      </c>
      <c r="I10" s="692">
        <v>0</v>
      </c>
      <c r="J10" s="692">
        <v>0</v>
      </c>
      <c r="K10" s="692">
        <v>0</v>
      </c>
      <c r="L10" s="692">
        <v>0</v>
      </c>
      <c r="M10" s="692">
        <v>0</v>
      </c>
      <c r="N10" s="692">
        <v>0</v>
      </c>
      <c r="O10" s="692">
        <v>0</v>
      </c>
      <c r="P10" s="692">
        <v>0</v>
      </c>
      <c r="Q10" s="692">
        <v>0</v>
      </c>
      <c r="R10" s="693">
        <v>0</v>
      </c>
      <c r="S10" s="695">
        <f t="shared" si="0"/>
        <v>0</v>
      </c>
    </row>
    <row r="11" spans="1:19" s="161" customFormat="1">
      <c r="A11" s="121">
        <v>4</v>
      </c>
      <c r="B11" s="179" t="s">
        <v>220</v>
      </c>
      <c r="C11" s="692">
        <v>0</v>
      </c>
      <c r="D11" s="692">
        <v>0</v>
      </c>
      <c r="E11" s="692">
        <v>0</v>
      </c>
      <c r="F11" s="692">
        <v>0</v>
      </c>
      <c r="G11" s="692">
        <v>0</v>
      </c>
      <c r="H11" s="692">
        <v>0</v>
      </c>
      <c r="I11" s="692">
        <v>0</v>
      </c>
      <c r="J11" s="692">
        <v>0</v>
      </c>
      <c r="K11" s="692">
        <v>0</v>
      </c>
      <c r="L11" s="692">
        <v>0</v>
      </c>
      <c r="M11" s="692">
        <v>0</v>
      </c>
      <c r="N11" s="692">
        <v>0</v>
      </c>
      <c r="O11" s="692">
        <v>0</v>
      </c>
      <c r="P11" s="692">
        <v>0</v>
      </c>
      <c r="Q11" s="692">
        <v>0</v>
      </c>
      <c r="R11" s="693">
        <v>0</v>
      </c>
      <c r="S11" s="695">
        <f t="shared" si="0"/>
        <v>0</v>
      </c>
    </row>
    <row r="12" spans="1:19" s="161" customFormat="1">
      <c r="A12" s="121">
        <v>5</v>
      </c>
      <c r="B12" s="179" t="s">
        <v>221</v>
      </c>
      <c r="C12" s="692">
        <v>0</v>
      </c>
      <c r="D12" s="692">
        <v>0</v>
      </c>
      <c r="E12" s="692">
        <v>0</v>
      </c>
      <c r="F12" s="692">
        <v>0</v>
      </c>
      <c r="G12" s="692">
        <v>0</v>
      </c>
      <c r="H12" s="692">
        <v>0</v>
      </c>
      <c r="I12" s="692">
        <v>0</v>
      </c>
      <c r="J12" s="692">
        <v>0</v>
      </c>
      <c r="K12" s="692">
        <v>0</v>
      </c>
      <c r="L12" s="692">
        <v>0</v>
      </c>
      <c r="M12" s="692">
        <v>0</v>
      </c>
      <c r="N12" s="692">
        <v>0</v>
      </c>
      <c r="O12" s="692">
        <v>0</v>
      </c>
      <c r="P12" s="692">
        <v>0</v>
      </c>
      <c r="Q12" s="692">
        <v>0</v>
      </c>
      <c r="R12" s="693">
        <v>0</v>
      </c>
      <c r="S12" s="695">
        <f t="shared" si="0"/>
        <v>0</v>
      </c>
    </row>
    <row r="13" spans="1:19" s="161" customFormat="1">
      <c r="A13" s="121">
        <v>6</v>
      </c>
      <c r="B13" s="179" t="s">
        <v>222</v>
      </c>
      <c r="C13" s="692">
        <v>0</v>
      </c>
      <c r="D13" s="692">
        <v>0</v>
      </c>
      <c r="E13" s="692">
        <v>14312266</v>
      </c>
      <c r="F13" s="692">
        <v>0</v>
      </c>
      <c r="G13" s="692">
        <v>0</v>
      </c>
      <c r="H13" s="692">
        <v>0</v>
      </c>
      <c r="I13" s="692">
        <v>26557419.890000001</v>
      </c>
      <c r="J13" s="692">
        <v>0</v>
      </c>
      <c r="K13" s="692">
        <v>0</v>
      </c>
      <c r="L13" s="692">
        <v>0</v>
      </c>
      <c r="M13" s="692">
        <v>33963.11</v>
      </c>
      <c r="N13" s="692">
        <v>0</v>
      </c>
      <c r="O13" s="692">
        <v>0</v>
      </c>
      <c r="P13" s="692">
        <v>0</v>
      </c>
      <c r="Q13" s="692">
        <v>0</v>
      </c>
      <c r="R13" s="693">
        <v>0</v>
      </c>
      <c r="S13" s="695">
        <f t="shared" si="0"/>
        <v>16175126.254999999</v>
      </c>
    </row>
    <row r="14" spans="1:19" s="161" customFormat="1">
      <c r="A14" s="121">
        <v>7</v>
      </c>
      <c r="B14" s="179" t="s">
        <v>74</v>
      </c>
      <c r="C14" s="692">
        <v>0</v>
      </c>
      <c r="D14" s="692">
        <v>0</v>
      </c>
      <c r="E14" s="692">
        <v>0</v>
      </c>
      <c r="F14" s="692">
        <v>0</v>
      </c>
      <c r="G14" s="692">
        <v>0</v>
      </c>
      <c r="H14" s="692">
        <v>0</v>
      </c>
      <c r="I14" s="692">
        <v>0</v>
      </c>
      <c r="J14" s="692">
        <v>0</v>
      </c>
      <c r="K14" s="692">
        <v>0</v>
      </c>
      <c r="L14" s="692">
        <v>0</v>
      </c>
      <c r="M14" s="692">
        <v>525017485.79000002</v>
      </c>
      <c r="N14" s="692">
        <v>8536987.2390000019</v>
      </c>
      <c r="O14" s="692">
        <v>0</v>
      </c>
      <c r="P14" s="692">
        <v>0</v>
      </c>
      <c r="Q14" s="692">
        <v>0</v>
      </c>
      <c r="R14" s="693">
        <v>0</v>
      </c>
      <c r="S14" s="695">
        <f t="shared" si="0"/>
        <v>533554473.02900004</v>
      </c>
    </row>
    <row r="15" spans="1:19" s="161" customFormat="1">
      <c r="A15" s="121">
        <v>8</v>
      </c>
      <c r="B15" s="179" t="s">
        <v>75</v>
      </c>
      <c r="C15" s="692">
        <v>0</v>
      </c>
      <c r="D15" s="692">
        <v>0</v>
      </c>
      <c r="E15" s="692">
        <v>0</v>
      </c>
      <c r="F15" s="692">
        <v>0</v>
      </c>
      <c r="G15" s="692">
        <v>0</v>
      </c>
      <c r="H15" s="692">
        <v>0</v>
      </c>
      <c r="I15" s="692">
        <v>0</v>
      </c>
      <c r="J15" s="692">
        <v>0</v>
      </c>
      <c r="K15" s="692">
        <v>0</v>
      </c>
      <c r="L15" s="692">
        <v>0</v>
      </c>
      <c r="M15" s="692">
        <v>0</v>
      </c>
      <c r="N15" s="692">
        <v>0</v>
      </c>
      <c r="O15" s="692">
        <v>0</v>
      </c>
      <c r="P15" s="692">
        <v>0</v>
      </c>
      <c r="Q15" s="692">
        <v>0</v>
      </c>
      <c r="R15" s="693">
        <v>0</v>
      </c>
      <c r="S15" s="695">
        <f t="shared" si="0"/>
        <v>0</v>
      </c>
    </row>
    <row r="16" spans="1:19" s="161" customFormat="1">
      <c r="A16" s="121">
        <v>9</v>
      </c>
      <c r="B16" s="179" t="s">
        <v>76</v>
      </c>
      <c r="C16" s="692">
        <v>0</v>
      </c>
      <c r="D16" s="692">
        <v>0</v>
      </c>
      <c r="E16" s="692">
        <v>0</v>
      </c>
      <c r="F16" s="692">
        <v>0</v>
      </c>
      <c r="G16" s="692">
        <v>0</v>
      </c>
      <c r="H16" s="692">
        <v>0</v>
      </c>
      <c r="I16" s="692">
        <v>0</v>
      </c>
      <c r="J16" s="692">
        <v>0</v>
      </c>
      <c r="K16" s="692">
        <v>0</v>
      </c>
      <c r="L16" s="692">
        <v>0</v>
      </c>
      <c r="M16" s="692">
        <v>0</v>
      </c>
      <c r="N16" s="692">
        <v>0</v>
      </c>
      <c r="O16" s="692">
        <v>0</v>
      </c>
      <c r="P16" s="692">
        <v>0</v>
      </c>
      <c r="Q16" s="692">
        <v>0</v>
      </c>
      <c r="R16" s="693">
        <v>0</v>
      </c>
      <c r="S16" s="695">
        <f t="shared" si="0"/>
        <v>0</v>
      </c>
    </row>
    <row r="17" spans="1:19" s="161" customFormat="1">
      <c r="A17" s="121">
        <v>10</v>
      </c>
      <c r="B17" s="179" t="s">
        <v>70</v>
      </c>
      <c r="C17" s="692">
        <v>0</v>
      </c>
      <c r="D17" s="692">
        <v>0</v>
      </c>
      <c r="E17" s="692">
        <v>0</v>
      </c>
      <c r="F17" s="692">
        <v>0</v>
      </c>
      <c r="G17" s="692">
        <v>0</v>
      </c>
      <c r="H17" s="692">
        <v>0</v>
      </c>
      <c r="I17" s="692">
        <v>0</v>
      </c>
      <c r="J17" s="692">
        <v>0</v>
      </c>
      <c r="K17" s="692">
        <v>0</v>
      </c>
      <c r="L17" s="692">
        <v>0</v>
      </c>
      <c r="M17" s="692">
        <v>17422360.16</v>
      </c>
      <c r="N17" s="692">
        <v>1487.9899999999998</v>
      </c>
      <c r="O17" s="692">
        <v>0</v>
      </c>
      <c r="P17" s="692">
        <v>0</v>
      </c>
      <c r="Q17" s="692">
        <v>0</v>
      </c>
      <c r="R17" s="693">
        <v>0</v>
      </c>
      <c r="S17" s="695">
        <f t="shared" si="0"/>
        <v>17423848.149999999</v>
      </c>
    </row>
    <row r="18" spans="1:19" s="161" customFormat="1">
      <c r="A18" s="121">
        <v>11</v>
      </c>
      <c r="B18" s="179" t="s">
        <v>71</v>
      </c>
      <c r="C18" s="692">
        <v>0</v>
      </c>
      <c r="D18" s="692">
        <v>0</v>
      </c>
      <c r="E18" s="692">
        <v>0</v>
      </c>
      <c r="F18" s="692">
        <v>0</v>
      </c>
      <c r="G18" s="692">
        <v>0</v>
      </c>
      <c r="H18" s="692">
        <v>0</v>
      </c>
      <c r="I18" s="692">
        <v>0</v>
      </c>
      <c r="J18" s="692">
        <v>0</v>
      </c>
      <c r="K18" s="692">
        <v>0</v>
      </c>
      <c r="L18" s="692">
        <v>0</v>
      </c>
      <c r="M18" s="692">
        <v>37677359.300000027</v>
      </c>
      <c r="N18" s="692">
        <v>15517.594999999998</v>
      </c>
      <c r="O18" s="692">
        <v>2045341.7700000003</v>
      </c>
      <c r="P18" s="692">
        <v>0</v>
      </c>
      <c r="Q18" s="692">
        <v>0</v>
      </c>
      <c r="R18" s="693">
        <v>0</v>
      </c>
      <c r="S18" s="695">
        <f t="shared" si="0"/>
        <v>40760889.550000027</v>
      </c>
    </row>
    <row r="19" spans="1:19" s="161" customFormat="1">
      <c r="A19" s="121">
        <v>12</v>
      </c>
      <c r="B19" s="179" t="s">
        <v>72</v>
      </c>
      <c r="C19" s="692">
        <v>0</v>
      </c>
      <c r="D19" s="692">
        <v>0</v>
      </c>
      <c r="E19" s="692">
        <v>0</v>
      </c>
      <c r="F19" s="692">
        <v>0</v>
      </c>
      <c r="G19" s="692">
        <v>0</v>
      </c>
      <c r="H19" s="692">
        <v>0</v>
      </c>
      <c r="I19" s="692">
        <v>0</v>
      </c>
      <c r="J19" s="692">
        <v>0</v>
      </c>
      <c r="K19" s="692">
        <v>0</v>
      </c>
      <c r="L19" s="692">
        <v>0</v>
      </c>
      <c r="M19" s="692">
        <v>0</v>
      </c>
      <c r="N19" s="692">
        <v>0</v>
      </c>
      <c r="O19" s="692">
        <v>0</v>
      </c>
      <c r="P19" s="692">
        <v>0</v>
      </c>
      <c r="Q19" s="692">
        <v>0</v>
      </c>
      <c r="R19" s="693">
        <v>0</v>
      </c>
      <c r="S19" s="695">
        <f t="shared" si="0"/>
        <v>0</v>
      </c>
    </row>
    <row r="20" spans="1:19" s="161" customFormat="1">
      <c r="A20" s="121">
        <v>13</v>
      </c>
      <c r="B20" s="179" t="s">
        <v>73</v>
      </c>
      <c r="C20" s="692">
        <v>0</v>
      </c>
      <c r="D20" s="692">
        <v>0</v>
      </c>
      <c r="E20" s="692">
        <v>0</v>
      </c>
      <c r="F20" s="692">
        <v>0</v>
      </c>
      <c r="G20" s="692">
        <v>0</v>
      </c>
      <c r="H20" s="692">
        <v>0</v>
      </c>
      <c r="I20" s="692">
        <v>0</v>
      </c>
      <c r="J20" s="692">
        <v>0</v>
      </c>
      <c r="K20" s="692">
        <v>0</v>
      </c>
      <c r="L20" s="692">
        <v>0</v>
      </c>
      <c r="M20" s="692">
        <v>0</v>
      </c>
      <c r="N20" s="692">
        <v>0</v>
      </c>
      <c r="O20" s="692">
        <v>0</v>
      </c>
      <c r="P20" s="692">
        <v>0</v>
      </c>
      <c r="Q20" s="692">
        <v>0</v>
      </c>
      <c r="R20" s="693">
        <v>0</v>
      </c>
      <c r="S20" s="695">
        <f t="shared" si="0"/>
        <v>0</v>
      </c>
    </row>
    <row r="21" spans="1:19" s="161" customFormat="1">
      <c r="A21" s="121">
        <v>14</v>
      </c>
      <c r="B21" s="179" t="s">
        <v>249</v>
      </c>
      <c r="C21" s="692">
        <v>12122051</v>
      </c>
      <c r="D21" s="692">
        <v>0</v>
      </c>
      <c r="E21" s="692">
        <v>0</v>
      </c>
      <c r="F21" s="692">
        <v>0</v>
      </c>
      <c r="G21" s="692">
        <v>0</v>
      </c>
      <c r="H21" s="692">
        <v>0</v>
      </c>
      <c r="I21" s="692">
        <v>0</v>
      </c>
      <c r="J21" s="692">
        <v>0</v>
      </c>
      <c r="K21" s="692">
        <v>0</v>
      </c>
      <c r="L21" s="692">
        <v>0</v>
      </c>
      <c r="M21" s="692">
        <v>158281099.90860012</v>
      </c>
      <c r="N21" s="692">
        <v>536179.81999999983</v>
      </c>
      <c r="O21" s="692">
        <v>0</v>
      </c>
      <c r="P21" s="692">
        <v>0</v>
      </c>
      <c r="Q21" s="692">
        <v>0</v>
      </c>
      <c r="R21" s="693">
        <v>0</v>
      </c>
      <c r="S21" s="695">
        <f t="shared" si="0"/>
        <v>158817279.72860011</v>
      </c>
    </row>
    <row r="22" spans="1:19" ht="13.5" thickBot="1">
      <c r="A22" s="104"/>
      <c r="B22" s="163" t="s">
        <v>69</v>
      </c>
      <c r="C22" s="294">
        <f>SUM(C8:C21)</f>
        <v>87966976</v>
      </c>
      <c r="D22" s="294">
        <f t="shared" ref="D22:S22" si="1">SUM(D8:D21)</f>
        <v>0</v>
      </c>
      <c r="E22" s="294">
        <f t="shared" si="1"/>
        <v>14312266</v>
      </c>
      <c r="F22" s="294">
        <f t="shared" si="1"/>
        <v>0</v>
      </c>
      <c r="G22" s="294">
        <f t="shared" si="1"/>
        <v>0</v>
      </c>
      <c r="H22" s="294">
        <f t="shared" si="1"/>
        <v>0</v>
      </c>
      <c r="I22" s="294">
        <f t="shared" si="1"/>
        <v>26557419.890000001</v>
      </c>
      <c r="J22" s="294">
        <f t="shared" si="1"/>
        <v>0</v>
      </c>
      <c r="K22" s="294">
        <f t="shared" si="1"/>
        <v>0</v>
      </c>
      <c r="L22" s="294">
        <f t="shared" si="1"/>
        <v>0</v>
      </c>
      <c r="M22" s="294">
        <f t="shared" si="1"/>
        <v>853573122.26860011</v>
      </c>
      <c r="N22" s="294">
        <f t="shared" si="1"/>
        <v>9090172.6440000031</v>
      </c>
      <c r="O22" s="294">
        <f t="shared" si="1"/>
        <v>2045341.7700000003</v>
      </c>
      <c r="P22" s="294">
        <f t="shared" si="1"/>
        <v>0</v>
      </c>
      <c r="Q22" s="294">
        <f t="shared" si="1"/>
        <v>0</v>
      </c>
      <c r="R22" s="294">
        <f t="shared" si="1"/>
        <v>0</v>
      </c>
      <c r="S22" s="696">
        <f t="shared" si="1"/>
        <v>881872470.71260023</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workbookViewId="0">
      <pane xSplit="2" ySplit="6" topLeftCell="C7" activePane="bottomRight" state="frozen"/>
      <selection pane="topRight" activeCell="C1" sqref="C1"/>
      <selection pane="bottomLeft" activeCell="A6" sqref="A6"/>
      <selection pane="bottomRight" activeCell="C7" sqref="C7:U20"/>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44" t="str">
        <f>Info!C2</f>
        <v>სს "ხალიკ ბანკი საქართველო"</v>
      </c>
    </row>
    <row r="2" spans="1:22">
      <c r="A2" s="2" t="s">
        <v>190</v>
      </c>
      <c r="B2" s="472">
        <f>'1. key ratios'!B2</f>
        <v>44651</v>
      </c>
    </row>
    <row r="4" spans="1:22" ht="27.75" thickBot="1">
      <c r="A4" s="2" t="s">
        <v>416</v>
      </c>
      <c r="B4" s="316" t="s">
        <v>458</v>
      </c>
      <c r="V4" s="205" t="s">
        <v>94</v>
      </c>
    </row>
    <row r="5" spans="1:22">
      <c r="A5" s="102"/>
      <c r="B5" s="103"/>
      <c r="C5" s="779" t="s">
        <v>199</v>
      </c>
      <c r="D5" s="780"/>
      <c r="E5" s="780"/>
      <c r="F5" s="780"/>
      <c r="G5" s="780"/>
      <c r="H5" s="780"/>
      <c r="I5" s="780"/>
      <c r="J5" s="780"/>
      <c r="K5" s="780"/>
      <c r="L5" s="781"/>
      <c r="M5" s="779" t="s">
        <v>200</v>
      </c>
      <c r="N5" s="780"/>
      <c r="O5" s="780"/>
      <c r="P5" s="780"/>
      <c r="Q5" s="780"/>
      <c r="R5" s="780"/>
      <c r="S5" s="781"/>
      <c r="T5" s="784" t="s">
        <v>456</v>
      </c>
      <c r="U5" s="784" t="s">
        <v>455</v>
      </c>
      <c r="V5" s="782" t="s">
        <v>201</v>
      </c>
    </row>
    <row r="6" spans="1:22" s="69" customFormat="1" ht="140.25">
      <c r="A6" s="119"/>
      <c r="B6" s="181"/>
      <c r="C6" s="100" t="s">
        <v>202</v>
      </c>
      <c r="D6" s="99" t="s">
        <v>203</v>
      </c>
      <c r="E6" s="96" t="s">
        <v>204</v>
      </c>
      <c r="F6" s="317" t="s">
        <v>450</v>
      </c>
      <c r="G6" s="99" t="s">
        <v>205</v>
      </c>
      <c r="H6" s="99" t="s">
        <v>206</v>
      </c>
      <c r="I6" s="99" t="s">
        <v>207</v>
      </c>
      <c r="J6" s="99" t="s">
        <v>248</v>
      </c>
      <c r="K6" s="99" t="s">
        <v>208</v>
      </c>
      <c r="L6" s="101" t="s">
        <v>209</v>
      </c>
      <c r="M6" s="100" t="s">
        <v>210</v>
      </c>
      <c r="N6" s="99" t="s">
        <v>211</v>
      </c>
      <c r="O6" s="99" t="s">
        <v>212</v>
      </c>
      <c r="P6" s="99" t="s">
        <v>213</v>
      </c>
      <c r="Q6" s="99" t="s">
        <v>214</v>
      </c>
      <c r="R6" s="99" t="s">
        <v>215</v>
      </c>
      <c r="S6" s="101" t="s">
        <v>216</v>
      </c>
      <c r="T6" s="785"/>
      <c r="U6" s="785"/>
      <c r="V6" s="783"/>
    </row>
    <row r="7" spans="1:22" s="161" customFormat="1">
      <c r="A7" s="162">
        <v>1</v>
      </c>
      <c r="B7" s="160" t="s">
        <v>217</v>
      </c>
      <c r="C7" s="697">
        <v>0</v>
      </c>
      <c r="D7" s="692">
        <v>0</v>
      </c>
      <c r="E7" s="692">
        <v>0</v>
      </c>
      <c r="F7" s="692">
        <v>0</v>
      </c>
      <c r="G7" s="692">
        <v>0</v>
      </c>
      <c r="H7" s="692">
        <v>0</v>
      </c>
      <c r="I7" s="692">
        <v>0</v>
      </c>
      <c r="J7" s="692">
        <v>0</v>
      </c>
      <c r="K7" s="692">
        <v>0</v>
      </c>
      <c r="L7" s="695">
        <v>0</v>
      </c>
      <c r="M7" s="697">
        <v>0</v>
      </c>
      <c r="N7" s="692">
        <v>0</v>
      </c>
      <c r="O7" s="692">
        <v>0</v>
      </c>
      <c r="P7" s="692">
        <v>0</v>
      </c>
      <c r="Q7" s="692">
        <v>0</v>
      </c>
      <c r="R7" s="692">
        <v>0</v>
      </c>
      <c r="S7" s="695">
        <v>0</v>
      </c>
      <c r="T7" s="698">
        <v>0</v>
      </c>
      <c r="U7" s="699">
        <v>0</v>
      </c>
      <c r="V7" s="295">
        <f>SUM(C7:S7)</f>
        <v>0</v>
      </c>
    </row>
    <row r="8" spans="1:22" s="161" customFormat="1">
      <c r="A8" s="162">
        <v>2</v>
      </c>
      <c r="B8" s="160" t="s">
        <v>218</v>
      </c>
      <c r="C8" s="697">
        <v>0</v>
      </c>
      <c r="D8" s="692">
        <v>0</v>
      </c>
      <c r="E8" s="692">
        <v>0</v>
      </c>
      <c r="F8" s="692">
        <v>0</v>
      </c>
      <c r="G8" s="692">
        <v>0</v>
      </c>
      <c r="H8" s="692">
        <v>0</v>
      </c>
      <c r="I8" s="692">
        <v>0</v>
      </c>
      <c r="J8" s="692">
        <v>0</v>
      </c>
      <c r="K8" s="692">
        <v>0</v>
      </c>
      <c r="L8" s="695">
        <v>0</v>
      </c>
      <c r="M8" s="697">
        <v>0</v>
      </c>
      <c r="N8" s="692">
        <v>0</v>
      </c>
      <c r="O8" s="692">
        <v>0</v>
      </c>
      <c r="P8" s="692">
        <v>0</v>
      </c>
      <c r="Q8" s="692">
        <v>0</v>
      </c>
      <c r="R8" s="692">
        <v>0</v>
      </c>
      <c r="S8" s="695">
        <v>0</v>
      </c>
      <c r="T8" s="699">
        <v>0</v>
      </c>
      <c r="U8" s="699">
        <v>0</v>
      </c>
      <c r="V8" s="295">
        <f t="shared" ref="V8:V20" si="0">SUM(C8:S8)</f>
        <v>0</v>
      </c>
    </row>
    <row r="9" spans="1:22" s="161" customFormat="1">
      <c r="A9" s="162">
        <v>3</v>
      </c>
      <c r="B9" s="160" t="s">
        <v>219</v>
      </c>
      <c r="C9" s="697">
        <v>0</v>
      </c>
      <c r="D9" s="692">
        <v>0</v>
      </c>
      <c r="E9" s="692">
        <v>0</v>
      </c>
      <c r="F9" s="692">
        <v>0</v>
      </c>
      <c r="G9" s="692">
        <v>0</v>
      </c>
      <c r="H9" s="692">
        <v>0</v>
      </c>
      <c r="I9" s="692">
        <v>0</v>
      </c>
      <c r="J9" s="692">
        <v>0</v>
      </c>
      <c r="K9" s="692">
        <v>0</v>
      </c>
      <c r="L9" s="695">
        <v>0</v>
      </c>
      <c r="M9" s="697">
        <v>0</v>
      </c>
      <c r="N9" s="692">
        <v>0</v>
      </c>
      <c r="O9" s="692">
        <v>0</v>
      </c>
      <c r="P9" s="692">
        <v>0</v>
      </c>
      <c r="Q9" s="692">
        <v>0</v>
      </c>
      <c r="R9" s="692">
        <v>0</v>
      </c>
      <c r="S9" s="695">
        <v>0</v>
      </c>
      <c r="T9" s="699">
        <v>0</v>
      </c>
      <c r="U9" s="699">
        <v>0</v>
      </c>
      <c r="V9" s="295">
        <f>SUM(C9:S9)</f>
        <v>0</v>
      </c>
    </row>
    <row r="10" spans="1:22" s="161" customFormat="1">
      <c r="A10" s="162">
        <v>4</v>
      </c>
      <c r="B10" s="160" t="s">
        <v>220</v>
      </c>
      <c r="C10" s="697">
        <v>0</v>
      </c>
      <c r="D10" s="692">
        <v>0</v>
      </c>
      <c r="E10" s="692">
        <v>0</v>
      </c>
      <c r="F10" s="692">
        <v>0</v>
      </c>
      <c r="G10" s="692">
        <v>0</v>
      </c>
      <c r="H10" s="692">
        <v>0</v>
      </c>
      <c r="I10" s="692">
        <v>0</v>
      </c>
      <c r="J10" s="692">
        <v>0</v>
      </c>
      <c r="K10" s="692">
        <v>0</v>
      </c>
      <c r="L10" s="695">
        <v>0</v>
      </c>
      <c r="M10" s="697">
        <v>0</v>
      </c>
      <c r="N10" s="692">
        <v>0</v>
      </c>
      <c r="O10" s="692">
        <v>0</v>
      </c>
      <c r="P10" s="692">
        <v>0</v>
      </c>
      <c r="Q10" s="692">
        <v>0</v>
      </c>
      <c r="R10" s="692">
        <v>0</v>
      </c>
      <c r="S10" s="695">
        <v>0</v>
      </c>
      <c r="T10" s="699">
        <v>0</v>
      </c>
      <c r="U10" s="699">
        <v>0</v>
      </c>
      <c r="V10" s="295">
        <f t="shared" si="0"/>
        <v>0</v>
      </c>
    </row>
    <row r="11" spans="1:22" s="161" customFormat="1">
      <c r="A11" s="162">
        <v>5</v>
      </c>
      <c r="B11" s="160" t="s">
        <v>221</v>
      </c>
      <c r="C11" s="697">
        <v>0</v>
      </c>
      <c r="D11" s="692">
        <v>0</v>
      </c>
      <c r="E11" s="692">
        <v>0</v>
      </c>
      <c r="F11" s="692">
        <v>0</v>
      </c>
      <c r="G11" s="692">
        <v>0</v>
      </c>
      <c r="H11" s="692">
        <v>0</v>
      </c>
      <c r="I11" s="692">
        <v>0</v>
      </c>
      <c r="J11" s="692">
        <v>0</v>
      </c>
      <c r="K11" s="692">
        <v>0</v>
      </c>
      <c r="L11" s="695">
        <v>0</v>
      </c>
      <c r="M11" s="697">
        <v>0</v>
      </c>
      <c r="N11" s="692">
        <v>0</v>
      </c>
      <c r="O11" s="692">
        <v>0</v>
      </c>
      <c r="P11" s="692">
        <v>0</v>
      </c>
      <c r="Q11" s="692">
        <v>0</v>
      </c>
      <c r="R11" s="692">
        <v>0</v>
      </c>
      <c r="S11" s="695">
        <v>0</v>
      </c>
      <c r="T11" s="699">
        <v>0</v>
      </c>
      <c r="U11" s="699">
        <v>0</v>
      </c>
      <c r="V11" s="295">
        <f t="shared" si="0"/>
        <v>0</v>
      </c>
    </row>
    <row r="12" spans="1:22" s="161" customFormat="1">
      <c r="A12" s="162">
        <v>6</v>
      </c>
      <c r="B12" s="160" t="s">
        <v>222</v>
      </c>
      <c r="C12" s="697">
        <v>0</v>
      </c>
      <c r="D12" s="692">
        <v>0</v>
      </c>
      <c r="E12" s="692">
        <v>0</v>
      </c>
      <c r="F12" s="692">
        <v>0</v>
      </c>
      <c r="G12" s="692">
        <v>0</v>
      </c>
      <c r="H12" s="692">
        <v>0</v>
      </c>
      <c r="I12" s="692">
        <v>0</v>
      </c>
      <c r="J12" s="692">
        <v>0</v>
      </c>
      <c r="K12" s="692">
        <v>0</v>
      </c>
      <c r="L12" s="695">
        <v>0</v>
      </c>
      <c r="M12" s="697">
        <v>0</v>
      </c>
      <c r="N12" s="692">
        <v>0</v>
      </c>
      <c r="O12" s="692">
        <v>0</v>
      </c>
      <c r="P12" s="692">
        <v>0</v>
      </c>
      <c r="Q12" s="692">
        <v>0</v>
      </c>
      <c r="R12" s="692">
        <v>0</v>
      </c>
      <c r="S12" s="695">
        <v>0</v>
      </c>
      <c r="T12" s="699">
        <v>0</v>
      </c>
      <c r="U12" s="699">
        <v>0</v>
      </c>
      <c r="V12" s="295">
        <f t="shared" si="0"/>
        <v>0</v>
      </c>
    </row>
    <row r="13" spans="1:22" s="161" customFormat="1">
      <c r="A13" s="162">
        <v>7</v>
      </c>
      <c r="B13" s="160" t="s">
        <v>74</v>
      </c>
      <c r="C13" s="697">
        <v>0</v>
      </c>
      <c r="D13" s="692">
        <v>7823637.0149999997</v>
      </c>
      <c r="E13" s="692">
        <v>0</v>
      </c>
      <c r="F13" s="692">
        <v>0</v>
      </c>
      <c r="G13" s="692">
        <v>0</v>
      </c>
      <c r="H13" s="692">
        <v>0</v>
      </c>
      <c r="I13" s="692">
        <v>0</v>
      </c>
      <c r="J13" s="692">
        <v>0</v>
      </c>
      <c r="K13" s="692">
        <v>0</v>
      </c>
      <c r="L13" s="695">
        <v>0</v>
      </c>
      <c r="M13" s="697">
        <v>552875.95539999986</v>
      </c>
      <c r="N13" s="692">
        <v>0</v>
      </c>
      <c r="O13" s="692">
        <v>0</v>
      </c>
      <c r="P13" s="692">
        <v>0</v>
      </c>
      <c r="Q13" s="692">
        <v>0</v>
      </c>
      <c r="R13" s="692">
        <v>0</v>
      </c>
      <c r="S13" s="695">
        <v>0</v>
      </c>
      <c r="T13" s="699">
        <v>8175836.9553999994</v>
      </c>
      <c r="U13" s="699">
        <v>200676.01500000001</v>
      </c>
      <c r="V13" s="295">
        <f t="shared" si="0"/>
        <v>8376512.9704</v>
      </c>
    </row>
    <row r="14" spans="1:22" s="161" customFormat="1">
      <c r="A14" s="162">
        <v>8</v>
      </c>
      <c r="B14" s="160" t="s">
        <v>75</v>
      </c>
      <c r="C14" s="697">
        <v>0</v>
      </c>
      <c r="D14" s="692">
        <v>0</v>
      </c>
      <c r="E14" s="692">
        <v>0</v>
      </c>
      <c r="F14" s="692">
        <v>0</v>
      </c>
      <c r="G14" s="692">
        <v>0</v>
      </c>
      <c r="H14" s="692">
        <v>0</v>
      </c>
      <c r="I14" s="692">
        <v>0</v>
      </c>
      <c r="J14" s="692">
        <v>0</v>
      </c>
      <c r="K14" s="692">
        <v>0</v>
      </c>
      <c r="L14" s="695">
        <v>0</v>
      </c>
      <c r="M14" s="697">
        <v>0</v>
      </c>
      <c r="N14" s="692">
        <v>0</v>
      </c>
      <c r="O14" s="692">
        <v>0</v>
      </c>
      <c r="P14" s="692">
        <v>0</v>
      </c>
      <c r="Q14" s="692">
        <v>0</v>
      </c>
      <c r="R14" s="692">
        <v>0</v>
      </c>
      <c r="S14" s="695">
        <v>0</v>
      </c>
      <c r="T14" s="699">
        <v>0</v>
      </c>
      <c r="U14" s="699">
        <v>0</v>
      </c>
      <c r="V14" s="295">
        <f t="shared" si="0"/>
        <v>0</v>
      </c>
    </row>
    <row r="15" spans="1:22" s="161" customFormat="1">
      <c r="A15" s="162">
        <v>9</v>
      </c>
      <c r="B15" s="160" t="s">
        <v>76</v>
      </c>
      <c r="C15" s="697">
        <v>0</v>
      </c>
      <c r="D15" s="692">
        <v>0</v>
      </c>
      <c r="E15" s="692">
        <v>0</v>
      </c>
      <c r="F15" s="692">
        <v>0</v>
      </c>
      <c r="G15" s="692">
        <v>0</v>
      </c>
      <c r="H15" s="692">
        <v>0</v>
      </c>
      <c r="I15" s="692">
        <v>0</v>
      </c>
      <c r="J15" s="692">
        <v>0</v>
      </c>
      <c r="K15" s="692">
        <v>0</v>
      </c>
      <c r="L15" s="695">
        <v>0</v>
      </c>
      <c r="M15" s="697">
        <v>0</v>
      </c>
      <c r="N15" s="692">
        <v>0</v>
      </c>
      <c r="O15" s="692">
        <v>0</v>
      </c>
      <c r="P15" s="692">
        <v>0</v>
      </c>
      <c r="Q15" s="692">
        <v>0</v>
      </c>
      <c r="R15" s="692">
        <v>0</v>
      </c>
      <c r="S15" s="695">
        <v>0</v>
      </c>
      <c r="T15" s="699">
        <v>0</v>
      </c>
      <c r="U15" s="699">
        <v>0</v>
      </c>
      <c r="V15" s="295">
        <f t="shared" si="0"/>
        <v>0</v>
      </c>
    </row>
    <row r="16" spans="1:22" s="161" customFormat="1">
      <c r="A16" s="162">
        <v>10</v>
      </c>
      <c r="B16" s="160" t="s">
        <v>70</v>
      </c>
      <c r="C16" s="697">
        <v>0</v>
      </c>
      <c r="D16" s="692">
        <v>0</v>
      </c>
      <c r="E16" s="692">
        <v>0</v>
      </c>
      <c r="F16" s="692">
        <v>0</v>
      </c>
      <c r="G16" s="692">
        <v>0</v>
      </c>
      <c r="H16" s="692">
        <v>0</v>
      </c>
      <c r="I16" s="692">
        <v>0</v>
      </c>
      <c r="J16" s="692">
        <v>0</v>
      </c>
      <c r="K16" s="692">
        <v>0</v>
      </c>
      <c r="L16" s="695">
        <v>0</v>
      </c>
      <c r="M16" s="697">
        <v>0</v>
      </c>
      <c r="N16" s="692">
        <v>0</v>
      </c>
      <c r="O16" s="692">
        <v>0</v>
      </c>
      <c r="P16" s="692">
        <v>0</v>
      </c>
      <c r="Q16" s="692">
        <v>0</v>
      </c>
      <c r="R16" s="692">
        <v>0</v>
      </c>
      <c r="S16" s="695">
        <v>0</v>
      </c>
      <c r="T16" s="699">
        <v>0</v>
      </c>
      <c r="U16" s="699">
        <v>0</v>
      </c>
      <c r="V16" s="295">
        <f t="shared" si="0"/>
        <v>0</v>
      </c>
    </row>
    <row r="17" spans="1:22" s="161" customFormat="1">
      <c r="A17" s="162">
        <v>11</v>
      </c>
      <c r="B17" s="160" t="s">
        <v>71</v>
      </c>
      <c r="C17" s="697">
        <v>0</v>
      </c>
      <c r="D17" s="692">
        <v>0</v>
      </c>
      <c r="E17" s="692">
        <v>0</v>
      </c>
      <c r="F17" s="692">
        <v>0</v>
      </c>
      <c r="G17" s="692">
        <v>0</v>
      </c>
      <c r="H17" s="692">
        <v>0</v>
      </c>
      <c r="I17" s="692">
        <v>0</v>
      </c>
      <c r="J17" s="692">
        <v>0</v>
      </c>
      <c r="K17" s="692">
        <v>0</v>
      </c>
      <c r="L17" s="695">
        <v>0</v>
      </c>
      <c r="M17" s="697">
        <v>46015.954400000002</v>
      </c>
      <c r="N17" s="692">
        <v>0</v>
      </c>
      <c r="O17" s="692">
        <v>0</v>
      </c>
      <c r="P17" s="692">
        <v>0</v>
      </c>
      <c r="Q17" s="692">
        <v>0</v>
      </c>
      <c r="R17" s="692">
        <v>0</v>
      </c>
      <c r="S17" s="695">
        <v>0</v>
      </c>
      <c r="T17" s="699">
        <v>46015.954400000002</v>
      </c>
      <c r="U17" s="699">
        <v>0</v>
      </c>
      <c r="V17" s="295">
        <f t="shared" si="0"/>
        <v>46015.954400000002</v>
      </c>
    </row>
    <row r="18" spans="1:22" s="161" customFormat="1">
      <c r="A18" s="162">
        <v>12</v>
      </c>
      <c r="B18" s="160" t="s">
        <v>72</v>
      </c>
      <c r="C18" s="697">
        <v>0</v>
      </c>
      <c r="D18" s="692">
        <v>0</v>
      </c>
      <c r="E18" s="692">
        <v>0</v>
      </c>
      <c r="F18" s="692">
        <v>0</v>
      </c>
      <c r="G18" s="692">
        <v>0</v>
      </c>
      <c r="H18" s="692">
        <v>0</v>
      </c>
      <c r="I18" s="692">
        <v>0</v>
      </c>
      <c r="J18" s="692">
        <v>0</v>
      </c>
      <c r="K18" s="692">
        <v>0</v>
      </c>
      <c r="L18" s="695">
        <v>0</v>
      </c>
      <c r="M18" s="697">
        <v>0</v>
      </c>
      <c r="N18" s="692">
        <v>0</v>
      </c>
      <c r="O18" s="692">
        <v>0</v>
      </c>
      <c r="P18" s="692">
        <v>0</v>
      </c>
      <c r="Q18" s="692">
        <v>0</v>
      </c>
      <c r="R18" s="692">
        <v>0</v>
      </c>
      <c r="S18" s="695">
        <v>0</v>
      </c>
      <c r="T18" s="699">
        <v>0</v>
      </c>
      <c r="U18" s="699">
        <v>0</v>
      </c>
      <c r="V18" s="295">
        <f t="shared" si="0"/>
        <v>0</v>
      </c>
    </row>
    <row r="19" spans="1:22" s="161" customFormat="1">
      <c r="A19" s="162">
        <v>13</v>
      </c>
      <c r="B19" s="160" t="s">
        <v>73</v>
      </c>
      <c r="C19" s="697">
        <v>0</v>
      </c>
      <c r="D19" s="692">
        <v>0</v>
      </c>
      <c r="E19" s="692">
        <v>0</v>
      </c>
      <c r="F19" s="692">
        <v>0</v>
      </c>
      <c r="G19" s="692">
        <v>0</v>
      </c>
      <c r="H19" s="692">
        <v>0</v>
      </c>
      <c r="I19" s="692">
        <v>0</v>
      </c>
      <c r="J19" s="692">
        <v>0</v>
      </c>
      <c r="K19" s="692">
        <v>0</v>
      </c>
      <c r="L19" s="695">
        <v>0</v>
      </c>
      <c r="M19" s="697">
        <v>0</v>
      </c>
      <c r="N19" s="692">
        <v>0</v>
      </c>
      <c r="O19" s="692">
        <v>0</v>
      </c>
      <c r="P19" s="692">
        <v>0</v>
      </c>
      <c r="Q19" s="692">
        <v>0</v>
      </c>
      <c r="R19" s="692">
        <v>0</v>
      </c>
      <c r="S19" s="695">
        <v>0</v>
      </c>
      <c r="T19" s="699">
        <v>0</v>
      </c>
      <c r="U19" s="699">
        <v>0</v>
      </c>
      <c r="V19" s="295">
        <f t="shared" si="0"/>
        <v>0</v>
      </c>
    </row>
    <row r="20" spans="1:22" s="161" customFormat="1">
      <c r="A20" s="162">
        <v>14</v>
      </c>
      <c r="B20" s="160" t="s">
        <v>249</v>
      </c>
      <c r="C20" s="697">
        <v>0</v>
      </c>
      <c r="D20" s="692">
        <v>1881575</v>
      </c>
      <c r="E20" s="692">
        <v>0</v>
      </c>
      <c r="F20" s="692">
        <v>0</v>
      </c>
      <c r="G20" s="692">
        <v>0</v>
      </c>
      <c r="H20" s="692">
        <v>0</v>
      </c>
      <c r="I20" s="692">
        <v>0</v>
      </c>
      <c r="J20" s="692">
        <v>0</v>
      </c>
      <c r="K20" s="692">
        <v>0</v>
      </c>
      <c r="L20" s="695">
        <v>0</v>
      </c>
      <c r="M20" s="697">
        <v>48768.467199999992</v>
      </c>
      <c r="N20" s="692">
        <v>0</v>
      </c>
      <c r="O20" s="692">
        <v>0</v>
      </c>
      <c r="P20" s="692">
        <v>0</v>
      </c>
      <c r="Q20" s="692">
        <v>0</v>
      </c>
      <c r="R20" s="692">
        <v>0</v>
      </c>
      <c r="S20" s="695">
        <v>0</v>
      </c>
      <c r="T20" s="699">
        <v>1930343.4672000001</v>
      </c>
      <c r="U20" s="699">
        <v>0</v>
      </c>
      <c r="V20" s="295">
        <f t="shared" si="0"/>
        <v>1930343.4672000001</v>
      </c>
    </row>
    <row r="21" spans="1:22" ht="13.5" thickBot="1">
      <c r="A21" s="104"/>
      <c r="B21" s="105" t="s">
        <v>69</v>
      </c>
      <c r="C21" s="296">
        <f>SUM(C7:C20)</f>
        <v>0</v>
      </c>
      <c r="D21" s="294">
        <f t="shared" ref="D21:V21" si="1">SUM(D7:D20)</f>
        <v>9705212.0150000006</v>
      </c>
      <c r="E21" s="294">
        <f t="shared" si="1"/>
        <v>0</v>
      </c>
      <c r="F21" s="294">
        <f t="shared" si="1"/>
        <v>0</v>
      </c>
      <c r="G21" s="294">
        <f t="shared" si="1"/>
        <v>0</v>
      </c>
      <c r="H21" s="294">
        <f t="shared" si="1"/>
        <v>0</v>
      </c>
      <c r="I21" s="294">
        <f t="shared" si="1"/>
        <v>0</v>
      </c>
      <c r="J21" s="294">
        <f t="shared" si="1"/>
        <v>0</v>
      </c>
      <c r="K21" s="294">
        <f t="shared" si="1"/>
        <v>0</v>
      </c>
      <c r="L21" s="297">
        <f t="shared" si="1"/>
        <v>0</v>
      </c>
      <c r="M21" s="296">
        <f t="shared" si="1"/>
        <v>647660.37699999986</v>
      </c>
      <c r="N21" s="294">
        <f t="shared" si="1"/>
        <v>0</v>
      </c>
      <c r="O21" s="294">
        <f t="shared" si="1"/>
        <v>0</v>
      </c>
      <c r="P21" s="294">
        <f t="shared" si="1"/>
        <v>0</v>
      </c>
      <c r="Q21" s="294">
        <f t="shared" si="1"/>
        <v>0</v>
      </c>
      <c r="R21" s="294">
        <f t="shared" si="1"/>
        <v>0</v>
      </c>
      <c r="S21" s="297">
        <f t="shared" si="1"/>
        <v>0</v>
      </c>
      <c r="T21" s="297">
        <f>SUM(T7:T20)</f>
        <v>10152196.377</v>
      </c>
      <c r="U21" s="297">
        <f t="shared" si="1"/>
        <v>200676.01500000001</v>
      </c>
      <c r="V21" s="298">
        <f t="shared" si="1"/>
        <v>10352872.391999999</v>
      </c>
    </row>
    <row r="24" spans="1:22">
      <c r="A24" s="19"/>
      <c r="B24" s="19"/>
      <c r="C24" s="73"/>
      <c r="D24" s="73"/>
      <c r="E24" s="73"/>
    </row>
    <row r="25" spans="1:22">
      <c r="A25" s="97"/>
      <c r="B25" s="97"/>
      <c r="C25" s="19"/>
      <c r="D25" s="73"/>
      <c r="E25" s="73"/>
    </row>
    <row r="26" spans="1:22">
      <c r="A26" s="97"/>
      <c r="B26" s="98"/>
      <c r="C26" s="19"/>
      <c r="D26" s="73"/>
      <c r="E26" s="73"/>
    </row>
    <row r="27" spans="1:22">
      <c r="A27" s="97"/>
      <c r="B27" s="97"/>
      <c r="C27" s="19"/>
      <c r="D27" s="73"/>
      <c r="E27" s="73"/>
    </row>
    <row r="28" spans="1:22">
      <c r="A28" s="97"/>
      <c r="B28" s="98"/>
      <c r="C28" s="19"/>
      <c r="D28" s="73"/>
      <c r="E28" s="7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C22" sqref="C22"/>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44" t="str">
        <f>Info!C2</f>
        <v>სს "ხალიკ ბანკი საქართველო"</v>
      </c>
    </row>
    <row r="2" spans="1:9">
      <c r="A2" s="2" t="s">
        <v>190</v>
      </c>
      <c r="B2" s="472">
        <f>'1. key ratios'!B2</f>
        <v>44651</v>
      </c>
    </row>
    <row r="4" spans="1:9" ht="13.5" thickBot="1">
      <c r="A4" s="2" t="s">
        <v>417</v>
      </c>
      <c r="B4" s="313" t="s">
        <v>459</v>
      </c>
    </row>
    <row r="5" spans="1:9">
      <c r="A5" s="102"/>
      <c r="B5" s="158"/>
      <c r="C5" s="164" t="s">
        <v>0</v>
      </c>
      <c r="D5" s="164" t="s">
        <v>1</v>
      </c>
      <c r="E5" s="164" t="s">
        <v>2</v>
      </c>
      <c r="F5" s="164" t="s">
        <v>3</v>
      </c>
      <c r="G5" s="310" t="s">
        <v>4</v>
      </c>
      <c r="H5" s="165" t="s">
        <v>6</v>
      </c>
      <c r="I5" s="25"/>
    </row>
    <row r="6" spans="1:9" ht="15" customHeight="1">
      <c r="A6" s="157"/>
      <c r="B6" s="23"/>
      <c r="C6" s="786" t="s">
        <v>451</v>
      </c>
      <c r="D6" s="790" t="s">
        <v>472</v>
      </c>
      <c r="E6" s="791"/>
      <c r="F6" s="786" t="s">
        <v>478</v>
      </c>
      <c r="G6" s="786" t="s">
        <v>479</v>
      </c>
      <c r="H6" s="788" t="s">
        <v>453</v>
      </c>
      <c r="I6" s="25"/>
    </row>
    <row r="7" spans="1:9" ht="76.5">
      <c r="A7" s="157"/>
      <c r="B7" s="23"/>
      <c r="C7" s="787"/>
      <c r="D7" s="312" t="s">
        <v>454</v>
      </c>
      <c r="E7" s="312" t="s">
        <v>452</v>
      </c>
      <c r="F7" s="787"/>
      <c r="G7" s="787"/>
      <c r="H7" s="789"/>
      <c r="I7" s="25"/>
    </row>
    <row r="8" spans="1:9">
      <c r="A8" s="93">
        <v>1</v>
      </c>
      <c r="B8" s="75" t="s">
        <v>217</v>
      </c>
      <c r="C8" s="299">
        <v>190985779</v>
      </c>
      <c r="D8" s="300">
        <v>0</v>
      </c>
      <c r="E8" s="299">
        <v>0</v>
      </c>
      <c r="F8" s="299">
        <v>115140854</v>
      </c>
      <c r="G8" s="311">
        <v>115140854</v>
      </c>
      <c r="H8" s="318">
        <f>G8/(C8+E8)</f>
        <v>0.6028765838109863</v>
      </c>
    </row>
    <row r="9" spans="1:9" ht="15" customHeight="1">
      <c r="A9" s="93">
        <v>2</v>
      </c>
      <c r="B9" s="75" t="s">
        <v>218</v>
      </c>
      <c r="C9" s="299">
        <v>0</v>
      </c>
      <c r="D9" s="300">
        <v>0</v>
      </c>
      <c r="E9" s="299">
        <v>0</v>
      </c>
      <c r="F9" s="299">
        <v>0</v>
      </c>
      <c r="G9" s="311">
        <v>0</v>
      </c>
      <c r="H9" s="318"/>
    </row>
    <row r="10" spans="1:9">
      <c r="A10" s="93">
        <v>3</v>
      </c>
      <c r="B10" s="75" t="s">
        <v>219</v>
      </c>
      <c r="C10" s="299">
        <v>0</v>
      </c>
      <c r="D10" s="300">
        <v>0</v>
      </c>
      <c r="E10" s="299">
        <v>0</v>
      </c>
      <c r="F10" s="299">
        <v>0</v>
      </c>
      <c r="G10" s="311">
        <v>0</v>
      </c>
      <c r="H10" s="318"/>
    </row>
    <row r="11" spans="1:9">
      <c r="A11" s="93">
        <v>4</v>
      </c>
      <c r="B11" s="75" t="s">
        <v>220</v>
      </c>
      <c r="C11" s="299">
        <v>0</v>
      </c>
      <c r="D11" s="300">
        <v>0</v>
      </c>
      <c r="E11" s="299">
        <v>0</v>
      </c>
      <c r="F11" s="299">
        <v>0</v>
      </c>
      <c r="G11" s="311">
        <v>0</v>
      </c>
      <c r="H11" s="318"/>
    </row>
    <row r="12" spans="1:9">
      <c r="A12" s="93">
        <v>5</v>
      </c>
      <c r="B12" s="75" t="s">
        <v>221</v>
      </c>
      <c r="C12" s="299">
        <v>0</v>
      </c>
      <c r="D12" s="300">
        <v>0</v>
      </c>
      <c r="E12" s="299">
        <v>0</v>
      </c>
      <c r="F12" s="299">
        <v>0</v>
      </c>
      <c r="G12" s="311">
        <v>0</v>
      </c>
      <c r="H12" s="318"/>
    </row>
    <row r="13" spans="1:9">
      <c r="A13" s="93">
        <v>6</v>
      </c>
      <c r="B13" s="75" t="s">
        <v>222</v>
      </c>
      <c r="C13" s="299">
        <v>40903649</v>
      </c>
      <c r="D13" s="300">
        <v>0</v>
      </c>
      <c r="E13" s="299">
        <v>0</v>
      </c>
      <c r="F13" s="299">
        <v>16175126.254999999</v>
      </c>
      <c r="G13" s="311">
        <v>16175126.254999999</v>
      </c>
      <c r="H13" s="318">
        <f t="shared" ref="H13:H21" si="0">G13/(C13+E13)</f>
        <v>0.39544457891764129</v>
      </c>
    </row>
    <row r="14" spans="1:9">
      <c r="A14" s="93">
        <v>7</v>
      </c>
      <c r="B14" s="75" t="s">
        <v>74</v>
      </c>
      <c r="C14" s="299">
        <v>525017485.79000002</v>
      </c>
      <c r="D14" s="300">
        <v>31221193.840000007</v>
      </c>
      <c r="E14" s="299">
        <v>8536987.2390000019</v>
      </c>
      <c r="F14" s="300">
        <v>533554473.02900004</v>
      </c>
      <c r="G14" s="356">
        <v>525177960.05860007</v>
      </c>
      <c r="H14" s="318">
        <f>G14/(C14+E14)</f>
        <v>0.98430054775317255</v>
      </c>
    </row>
    <row r="15" spans="1:9">
      <c r="A15" s="93">
        <v>8</v>
      </c>
      <c r="B15" s="75" t="s">
        <v>75</v>
      </c>
      <c r="C15" s="299">
        <v>0</v>
      </c>
      <c r="D15" s="300">
        <v>0</v>
      </c>
      <c r="E15" s="299">
        <v>0</v>
      </c>
      <c r="F15" s="300">
        <v>0</v>
      </c>
      <c r="G15" s="356">
        <v>0</v>
      </c>
      <c r="H15" s="318"/>
    </row>
    <row r="16" spans="1:9">
      <c r="A16" s="93">
        <v>9</v>
      </c>
      <c r="B16" s="75" t="s">
        <v>76</v>
      </c>
      <c r="C16" s="299">
        <v>0</v>
      </c>
      <c r="D16" s="300">
        <v>0</v>
      </c>
      <c r="E16" s="299">
        <v>0</v>
      </c>
      <c r="F16" s="300">
        <v>0</v>
      </c>
      <c r="G16" s="356">
        <v>0</v>
      </c>
      <c r="H16" s="318"/>
    </row>
    <row r="17" spans="1:8">
      <c r="A17" s="93">
        <v>10</v>
      </c>
      <c r="B17" s="75" t="s">
        <v>70</v>
      </c>
      <c r="C17" s="299">
        <v>17422360.16</v>
      </c>
      <c r="D17" s="300">
        <v>2975.9799999999996</v>
      </c>
      <c r="E17" s="299">
        <v>1487.9899999999998</v>
      </c>
      <c r="F17" s="300">
        <v>17423848.149999999</v>
      </c>
      <c r="G17" s="356">
        <v>17423848.149999999</v>
      </c>
      <c r="H17" s="318">
        <f t="shared" si="0"/>
        <v>1</v>
      </c>
    </row>
    <row r="18" spans="1:8">
      <c r="A18" s="93">
        <v>11</v>
      </c>
      <c r="B18" s="75" t="s">
        <v>71</v>
      </c>
      <c r="C18" s="299">
        <v>39722701.07000003</v>
      </c>
      <c r="D18" s="300">
        <v>31035.189999999995</v>
      </c>
      <c r="E18" s="299">
        <v>15517.594999999998</v>
      </c>
      <c r="F18" s="300">
        <v>40760889.550000027</v>
      </c>
      <c r="G18" s="356">
        <v>40714873.595600024</v>
      </c>
      <c r="H18" s="318">
        <f t="shared" si="0"/>
        <v>1.0245772196995886</v>
      </c>
    </row>
    <row r="19" spans="1:8">
      <c r="A19" s="93">
        <v>12</v>
      </c>
      <c r="B19" s="75" t="s">
        <v>72</v>
      </c>
      <c r="C19" s="299">
        <v>0</v>
      </c>
      <c r="D19" s="300">
        <v>0</v>
      </c>
      <c r="E19" s="299">
        <v>0</v>
      </c>
      <c r="F19" s="300">
        <v>0</v>
      </c>
      <c r="G19" s="356">
        <v>0</v>
      </c>
      <c r="H19" s="318"/>
    </row>
    <row r="20" spans="1:8">
      <c r="A20" s="93">
        <v>13</v>
      </c>
      <c r="B20" s="75" t="s">
        <v>73</v>
      </c>
      <c r="C20" s="299">
        <v>0</v>
      </c>
      <c r="D20" s="300">
        <v>0</v>
      </c>
      <c r="E20" s="299">
        <v>0</v>
      </c>
      <c r="F20" s="300">
        <v>0</v>
      </c>
      <c r="G20" s="356">
        <v>0</v>
      </c>
      <c r="H20" s="318"/>
    </row>
    <row r="21" spans="1:8">
      <c r="A21" s="93">
        <v>14</v>
      </c>
      <c r="B21" s="75" t="s">
        <v>249</v>
      </c>
      <c r="C21" s="299">
        <v>170403150.90860012</v>
      </c>
      <c r="D21" s="300">
        <v>1687521.0999999996</v>
      </c>
      <c r="E21" s="299">
        <v>536179.81999999983</v>
      </c>
      <c r="F21" s="300">
        <v>158817279.72860011</v>
      </c>
      <c r="G21" s="356">
        <v>156886936.2614001</v>
      </c>
      <c r="H21" s="318">
        <f t="shared" si="0"/>
        <v>0.91779308830036921</v>
      </c>
    </row>
    <row r="22" spans="1:8" ht="13.5" thickBot="1">
      <c r="A22" s="159"/>
      <c r="B22" s="166" t="s">
        <v>69</v>
      </c>
      <c r="C22" s="294">
        <f>SUM(C8:C21)</f>
        <v>984455125.92860007</v>
      </c>
      <c r="D22" s="294">
        <f>SUM(D8:D21)</f>
        <v>32942726.110000007</v>
      </c>
      <c r="E22" s="294">
        <f>SUM(E8:E21)</f>
        <v>9090172.6440000031</v>
      </c>
      <c r="F22" s="294">
        <f>SUM(F8:F21)</f>
        <v>881872470.71260023</v>
      </c>
      <c r="G22" s="294">
        <f>SUM(G8:G21)</f>
        <v>871519598.32060015</v>
      </c>
      <c r="H22" s="319">
        <f>G22/(C22+E22)</f>
        <v>0.87718154328009901</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zoomScale="90" zoomScaleNormal="90" workbookViewId="0">
      <pane xSplit="2" ySplit="6" topLeftCell="C7" activePane="bottomRight" state="frozen"/>
      <selection pane="topRight" activeCell="C1" sqref="C1"/>
      <selection pane="bottomLeft" activeCell="A6" sqref="A6"/>
      <selection pane="bottomRight" activeCell="B36" sqref="B36"/>
    </sheetView>
  </sheetViews>
  <sheetFormatPr defaultColWidth="9.140625" defaultRowHeight="12.75"/>
  <cols>
    <col min="1" max="1" width="10.5703125" style="344" bestFit="1" customWidth="1"/>
    <col min="2" max="2" width="104.140625" style="344" customWidth="1"/>
    <col min="3" max="11" width="12.7109375" style="344" customWidth="1"/>
    <col min="12" max="16384" width="9.140625" style="344"/>
  </cols>
  <sheetData>
    <row r="1" spans="1:11">
      <c r="A1" s="344" t="s">
        <v>189</v>
      </c>
      <c r="B1" s="344" t="str">
        <f>Info!C2</f>
        <v>სს "ხალიკ ბანკი საქართველო"</v>
      </c>
    </row>
    <row r="2" spans="1:11">
      <c r="A2" s="344" t="s">
        <v>190</v>
      </c>
      <c r="B2" s="472">
        <f>'1. key ratios'!B2</f>
        <v>44651</v>
      </c>
      <c r="C2" s="345"/>
      <c r="D2" s="345"/>
    </row>
    <row r="3" spans="1:11">
      <c r="B3" s="345"/>
      <c r="C3" s="345"/>
      <c r="D3" s="345"/>
    </row>
    <row r="4" spans="1:11" ht="13.5" thickBot="1">
      <c r="A4" s="344" t="s">
        <v>520</v>
      </c>
      <c r="B4" s="313" t="s">
        <v>519</v>
      </c>
      <c r="C4" s="345"/>
      <c r="D4" s="345"/>
    </row>
    <row r="5" spans="1:11" ht="30" customHeight="1">
      <c r="A5" s="795"/>
      <c r="B5" s="796"/>
      <c r="C5" s="793" t="s">
        <v>552</v>
      </c>
      <c r="D5" s="793"/>
      <c r="E5" s="793"/>
      <c r="F5" s="793" t="s">
        <v>553</v>
      </c>
      <c r="G5" s="793"/>
      <c r="H5" s="793"/>
      <c r="I5" s="793" t="s">
        <v>554</v>
      </c>
      <c r="J5" s="793"/>
      <c r="K5" s="794"/>
    </row>
    <row r="6" spans="1:11">
      <c r="A6" s="342"/>
      <c r="B6" s="343"/>
      <c r="C6" s="346" t="s">
        <v>28</v>
      </c>
      <c r="D6" s="346" t="s">
        <v>97</v>
      </c>
      <c r="E6" s="346" t="s">
        <v>69</v>
      </c>
      <c r="F6" s="346" t="s">
        <v>28</v>
      </c>
      <c r="G6" s="346" t="s">
        <v>97</v>
      </c>
      <c r="H6" s="346" t="s">
        <v>69</v>
      </c>
      <c r="I6" s="346" t="s">
        <v>28</v>
      </c>
      <c r="J6" s="346" t="s">
        <v>97</v>
      </c>
      <c r="K6" s="348" t="s">
        <v>69</v>
      </c>
    </row>
    <row r="7" spans="1:11">
      <c r="A7" s="349" t="s">
        <v>490</v>
      </c>
      <c r="B7" s="341"/>
      <c r="C7" s="341"/>
      <c r="D7" s="341"/>
      <c r="E7" s="341"/>
      <c r="F7" s="341"/>
      <c r="G7" s="341"/>
      <c r="H7" s="341"/>
      <c r="I7" s="341"/>
      <c r="J7" s="341"/>
      <c r="K7" s="350"/>
    </row>
    <row r="8" spans="1:11">
      <c r="A8" s="340">
        <v>1</v>
      </c>
      <c r="B8" s="325" t="s">
        <v>490</v>
      </c>
      <c r="C8" s="323"/>
      <c r="D8" s="323"/>
      <c r="E8" s="323"/>
      <c r="F8" s="700">
        <v>88370846.434666663</v>
      </c>
      <c r="G8" s="700">
        <v>145070289.75133333</v>
      </c>
      <c r="H8" s="700">
        <v>233441136.18599999</v>
      </c>
      <c r="I8" s="700">
        <v>72708408.868000001</v>
      </c>
      <c r="J8" s="700">
        <v>121277568.57983333</v>
      </c>
      <c r="K8" s="701">
        <v>193985977.44783336</v>
      </c>
    </row>
    <row r="9" spans="1:11">
      <c r="A9" s="349" t="s">
        <v>491</v>
      </c>
      <c r="B9" s="341"/>
      <c r="C9" s="341"/>
      <c r="D9" s="341"/>
      <c r="E9" s="341"/>
      <c r="F9" s="341"/>
      <c r="G9" s="341"/>
      <c r="H9" s="341"/>
      <c r="I9" s="341"/>
      <c r="J9" s="341"/>
      <c r="K9" s="350"/>
    </row>
    <row r="10" spans="1:11">
      <c r="A10" s="351">
        <v>2</v>
      </c>
      <c r="B10" s="326" t="s">
        <v>492</v>
      </c>
      <c r="C10" s="502">
        <v>9871871.5996666253</v>
      </c>
      <c r="D10" s="702">
        <v>50972705.563333392</v>
      </c>
      <c r="E10" s="702">
        <v>60844577.162999749</v>
      </c>
      <c r="F10" s="702">
        <v>2020637.7290749999</v>
      </c>
      <c r="G10" s="702">
        <v>12054226.448849166</v>
      </c>
      <c r="H10" s="702">
        <v>14074864.177924166</v>
      </c>
      <c r="I10" s="702">
        <v>534422.30443333334</v>
      </c>
      <c r="J10" s="702">
        <v>3013786.0621749996</v>
      </c>
      <c r="K10" s="703">
        <v>3548208.3666083333</v>
      </c>
    </row>
    <row r="11" spans="1:11">
      <c r="A11" s="351">
        <v>3</v>
      </c>
      <c r="B11" s="326" t="s">
        <v>493</v>
      </c>
      <c r="C11" s="502">
        <v>171102752.96083337</v>
      </c>
      <c r="D11" s="702">
        <v>596034240.2373333</v>
      </c>
      <c r="E11" s="702">
        <v>767136993.19816661</v>
      </c>
      <c r="F11" s="702">
        <v>110975733.59288333</v>
      </c>
      <c r="G11" s="702">
        <v>81281584.523800001</v>
      </c>
      <c r="H11" s="702">
        <v>192257318.11668333</v>
      </c>
      <c r="I11" s="702">
        <v>98477687.374275014</v>
      </c>
      <c r="J11" s="702">
        <v>104945591.4680576</v>
      </c>
      <c r="K11" s="703">
        <v>203423278.84233266</v>
      </c>
    </row>
    <row r="12" spans="1:11">
      <c r="A12" s="351">
        <v>4</v>
      </c>
      <c r="B12" s="326" t="s">
        <v>494</v>
      </c>
      <c r="C12" s="502">
        <v>0</v>
      </c>
      <c r="D12" s="702">
        <v>0</v>
      </c>
      <c r="E12" s="702">
        <v>0</v>
      </c>
      <c r="F12" s="702">
        <v>0</v>
      </c>
      <c r="G12" s="702">
        <v>0</v>
      </c>
      <c r="H12" s="702">
        <v>0</v>
      </c>
      <c r="I12" s="702">
        <v>0</v>
      </c>
      <c r="J12" s="702">
        <v>0</v>
      </c>
      <c r="K12" s="703">
        <v>0</v>
      </c>
    </row>
    <row r="13" spans="1:11">
      <c r="A13" s="351">
        <v>5</v>
      </c>
      <c r="B13" s="326" t="s">
        <v>495</v>
      </c>
      <c r="C13" s="502">
        <v>13793898.696999995</v>
      </c>
      <c r="D13" s="702">
        <v>22994346.723166663</v>
      </c>
      <c r="E13" s="702">
        <v>36788245.420166664</v>
      </c>
      <c r="F13" s="702">
        <v>3244329.2446266669</v>
      </c>
      <c r="G13" s="702">
        <v>9077100.8036833331</v>
      </c>
      <c r="H13" s="702">
        <v>12321430.04831</v>
      </c>
      <c r="I13" s="702">
        <v>979946.30361666693</v>
      </c>
      <c r="J13" s="702">
        <v>2139284.5956250001</v>
      </c>
      <c r="K13" s="703">
        <v>3119230.8992416672</v>
      </c>
    </row>
    <row r="14" spans="1:11">
      <c r="A14" s="351">
        <v>6</v>
      </c>
      <c r="B14" s="326" t="s">
        <v>510</v>
      </c>
      <c r="C14" s="502">
        <v>0</v>
      </c>
      <c r="D14" s="702">
        <v>0</v>
      </c>
      <c r="E14" s="702">
        <v>0</v>
      </c>
      <c r="F14" s="702">
        <v>0</v>
      </c>
      <c r="G14" s="702">
        <v>0</v>
      </c>
      <c r="H14" s="702">
        <v>0</v>
      </c>
      <c r="I14" s="702">
        <v>0</v>
      </c>
      <c r="J14" s="702">
        <v>0</v>
      </c>
      <c r="K14" s="703">
        <v>0</v>
      </c>
    </row>
    <row r="15" spans="1:11">
      <c r="A15" s="351">
        <v>7</v>
      </c>
      <c r="B15" s="326" t="s">
        <v>497</v>
      </c>
      <c r="C15" s="502">
        <v>4342796.7035000008</v>
      </c>
      <c r="D15" s="702">
        <v>27668087.046166666</v>
      </c>
      <c r="E15" s="702">
        <v>32010883.749666665</v>
      </c>
      <c r="F15" s="702">
        <v>259182.70883333334</v>
      </c>
      <c r="G15" s="702">
        <v>17638437.621333335</v>
      </c>
      <c r="H15" s="702">
        <v>17897620.330166668</v>
      </c>
      <c r="I15" s="702">
        <v>259182.70883333334</v>
      </c>
      <c r="J15" s="702">
        <v>17638437.621333335</v>
      </c>
      <c r="K15" s="703">
        <v>17897620.330166668</v>
      </c>
    </row>
    <row r="16" spans="1:11">
      <c r="A16" s="351">
        <v>8</v>
      </c>
      <c r="B16" s="327" t="s">
        <v>498</v>
      </c>
      <c r="C16" s="502">
        <v>199111319.961</v>
      </c>
      <c r="D16" s="702">
        <v>697669379.57000005</v>
      </c>
      <c r="E16" s="702">
        <v>896780699.53099966</v>
      </c>
      <c r="F16" s="702">
        <v>116499883.27541834</v>
      </c>
      <c r="G16" s="702">
        <v>120051349.39766583</v>
      </c>
      <c r="H16" s="702">
        <v>236551232.67308417</v>
      </c>
      <c r="I16" s="702">
        <v>100251238.69115835</v>
      </c>
      <c r="J16" s="702">
        <v>127737099.74719094</v>
      </c>
      <c r="K16" s="703">
        <v>227988338.43834931</v>
      </c>
    </row>
    <row r="17" spans="1:11">
      <c r="A17" s="349" t="s">
        <v>499</v>
      </c>
      <c r="B17" s="341"/>
      <c r="C17" s="704"/>
      <c r="D17" s="704"/>
      <c r="E17" s="704"/>
      <c r="F17" s="704"/>
      <c r="G17" s="704"/>
      <c r="H17" s="704"/>
      <c r="I17" s="704"/>
      <c r="J17" s="704"/>
      <c r="K17" s="705"/>
    </row>
    <row r="18" spans="1:11">
      <c r="A18" s="351">
        <v>9</v>
      </c>
      <c r="B18" s="326" t="s">
        <v>500</v>
      </c>
      <c r="C18" s="502">
        <v>0</v>
      </c>
      <c r="D18" s="702">
        <v>0</v>
      </c>
      <c r="E18" s="702">
        <v>0</v>
      </c>
      <c r="F18" s="702">
        <v>0</v>
      </c>
      <c r="G18" s="702">
        <v>0</v>
      </c>
      <c r="H18" s="702">
        <v>0</v>
      </c>
      <c r="I18" s="702">
        <v>0</v>
      </c>
      <c r="J18" s="702">
        <v>0</v>
      </c>
      <c r="K18" s="703">
        <v>0</v>
      </c>
    </row>
    <row r="19" spans="1:11">
      <c r="A19" s="351">
        <v>10</v>
      </c>
      <c r="B19" s="326" t="s">
        <v>501</v>
      </c>
      <c r="C19" s="502">
        <v>185293217.6943334</v>
      </c>
      <c r="D19" s="702">
        <v>424760077.87250018</v>
      </c>
      <c r="E19" s="702">
        <v>610053295.56683338</v>
      </c>
      <c r="F19" s="702">
        <v>2782683.2928333334</v>
      </c>
      <c r="G19" s="702">
        <v>6995386.0749166682</v>
      </c>
      <c r="H19" s="702">
        <v>9778069.3677500021</v>
      </c>
      <c r="I19" s="702">
        <v>18445120.859499998</v>
      </c>
      <c r="J19" s="702">
        <v>31376738.779750001</v>
      </c>
      <c r="K19" s="703">
        <v>49821859.639249995</v>
      </c>
    </row>
    <row r="20" spans="1:11">
      <c r="A20" s="351">
        <v>11</v>
      </c>
      <c r="B20" s="326" t="s">
        <v>502</v>
      </c>
      <c r="C20" s="502">
        <v>17681565.673500005</v>
      </c>
      <c r="D20" s="702">
        <v>2666561.4446640001</v>
      </c>
      <c r="E20" s="702">
        <v>20348127.118164003</v>
      </c>
      <c r="F20" s="702">
        <v>15893141.853333335</v>
      </c>
      <c r="G20" s="702">
        <v>1242304.3635</v>
      </c>
      <c r="H20" s="702">
        <v>17135446.216833334</v>
      </c>
      <c r="I20" s="702">
        <v>16282844.206666671</v>
      </c>
      <c r="J20" s="702">
        <v>1242304.3635</v>
      </c>
      <c r="K20" s="703">
        <v>17525148.57016667</v>
      </c>
    </row>
    <row r="21" spans="1:11" ht="13.5" thickBot="1">
      <c r="A21" s="224">
        <v>12</v>
      </c>
      <c r="B21" s="352" t="s">
        <v>503</v>
      </c>
      <c r="C21" s="706">
        <v>202974783.36783335</v>
      </c>
      <c r="D21" s="707">
        <v>427426639.31716388</v>
      </c>
      <c r="E21" s="706">
        <v>630401422.6849972</v>
      </c>
      <c r="F21" s="707">
        <v>18675825.146166667</v>
      </c>
      <c r="G21" s="707">
        <v>8237690.4384166673</v>
      </c>
      <c r="H21" s="707">
        <v>26913515.584583335</v>
      </c>
      <c r="I21" s="707">
        <v>34727965.066166669</v>
      </c>
      <c r="J21" s="707">
        <v>32619043.14325</v>
      </c>
      <c r="K21" s="708">
        <v>67347008.209416673</v>
      </c>
    </row>
    <row r="22" spans="1:11" ht="38.25" customHeight="1" thickBot="1">
      <c r="A22" s="338"/>
      <c r="B22" s="339"/>
      <c r="C22" s="339"/>
      <c r="D22" s="339"/>
      <c r="E22" s="339"/>
      <c r="F22" s="792" t="s">
        <v>504</v>
      </c>
      <c r="G22" s="793"/>
      <c r="H22" s="793"/>
      <c r="I22" s="792" t="s">
        <v>505</v>
      </c>
      <c r="J22" s="793"/>
      <c r="K22" s="794"/>
    </row>
    <row r="23" spans="1:11">
      <c r="A23" s="331">
        <v>13</v>
      </c>
      <c r="B23" s="328" t="s">
        <v>490</v>
      </c>
      <c r="C23" s="337"/>
      <c r="D23" s="337"/>
      <c r="E23" s="337"/>
      <c r="F23" s="709">
        <v>88370846.434666663</v>
      </c>
      <c r="G23" s="709">
        <v>145070289.75133333</v>
      </c>
      <c r="H23" s="709">
        <v>233441136.18599999</v>
      </c>
      <c r="I23" s="709">
        <v>72708408.868000001</v>
      </c>
      <c r="J23" s="709">
        <v>121277568.57983333</v>
      </c>
      <c r="K23" s="710">
        <v>193985977.44783336</v>
      </c>
    </row>
    <row r="24" spans="1:11" ht="13.5" thickBot="1">
      <c r="A24" s="332">
        <v>14</v>
      </c>
      <c r="B24" s="329" t="s">
        <v>506</v>
      </c>
      <c r="C24" s="353"/>
      <c r="D24" s="335"/>
      <c r="E24" s="336"/>
      <c r="F24" s="711">
        <v>97824058.129251674</v>
      </c>
      <c r="G24" s="711">
        <v>111813658.95924917</v>
      </c>
      <c r="H24" s="711">
        <v>209637717.08850083</v>
      </c>
      <c r="I24" s="711">
        <v>65523273.624991685</v>
      </c>
      <c r="J24" s="711">
        <v>95118056.603940934</v>
      </c>
      <c r="K24" s="712">
        <v>160641330.22893262</v>
      </c>
    </row>
    <row r="25" spans="1:11" ht="13.5" thickBot="1">
      <c r="A25" s="333">
        <v>15</v>
      </c>
      <c r="B25" s="330" t="s">
        <v>507</v>
      </c>
      <c r="C25" s="334"/>
      <c r="D25" s="334"/>
      <c r="E25" s="334"/>
      <c r="F25" s="713">
        <v>0.90336516522249777</v>
      </c>
      <c r="G25" s="713">
        <v>1.2974290538529343</v>
      </c>
      <c r="H25" s="713">
        <v>1.1135454985299724</v>
      </c>
      <c r="I25" s="713">
        <v>1.1096577573967212</v>
      </c>
      <c r="J25" s="713">
        <v>1.2750215144198873</v>
      </c>
      <c r="K25" s="714">
        <v>1.2075720312536053</v>
      </c>
    </row>
    <row r="28" spans="1:11" ht="38.25">
      <c r="B28" s="24" t="s">
        <v>551</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K8" sqref="K8"/>
    </sheetView>
  </sheetViews>
  <sheetFormatPr defaultColWidth="9.140625" defaultRowHeight="15"/>
  <cols>
    <col min="1" max="1" width="10.5703125" style="70" bestFit="1" customWidth="1"/>
    <col min="2" max="2" width="95" style="70" customWidth="1"/>
    <col min="3" max="3" width="12.5703125" style="70" bestFit="1" customWidth="1"/>
    <col min="4" max="4" width="10" style="70" bestFit="1" customWidth="1"/>
    <col min="5" max="5" width="18.28515625" style="70" bestFit="1" customWidth="1"/>
    <col min="6" max="13" width="10.7109375" style="70" customWidth="1"/>
    <col min="14" max="14" width="31" style="70" bestFit="1" customWidth="1"/>
    <col min="15" max="16384" width="9.140625" style="13"/>
  </cols>
  <sheetData>
    <row r="1" spans="1:14">
      <c r="A1" s="5" t="s">
        <v>189</v>
      </c>
      <c r="B1" s="70" t="str">
        <f>Info!C2</f>
        <v>სს "ხალიკ ბანკი საქართველო"</v>
      </c>
    </row>
    <row r="2" spans="1:14" ht="14.25" customHeight="1">
      <c r="A2" s="70" t="s">
        <v>190</v>
      </c>
      <c r="B2" s="472">
        <f>'1. key ratios'!B2</f>
        <v>44651</v>
      </c>
    </row>
    <row r="3" spans="1:14" ht="14.25" customHeight="1"/>
    <row r="4" spans="1:14" ht="15.75" thickBot="1">
      <c r="A4" s="2" t="s">
        <v>418</v>
      </c>
      <c r="B4" s="95" t="s">
        <v>78</v>
      </c>
    </row>
    <row r="5" spans="1:14" s="26" customFormat="1" ht="12.75">
      <c r="A5" s="175"/>
      <c r="B5" s="176"/>
      <c r="C5" s="177" t="s">
        <v>0</v>
      </c>
      <c r="D5" s="177" t="s">
        <v>1</v>
      </c>
      <c r="E5" s="177" t="s">
        <v>2</v>
      </c>
      <c r="F5" s="177" t="s">
        <v>3</v>
      </c>
      <c r="G5" s="177" t="s">
        <v>4</v>
      </c>
      <c r="H5" s="177" t="s">
        <v>6</v>
      </c>
      <c r="I5" s="177" t="s">
        <v>238</v>
      </c>
      <c r="J5" s="177" t="s">
        <v>239</v>
      </c>
      <c r="K5" s="177" t="s">
        <v>240</v>
      </c>
      <c r="L5" s="177" t="s">
        <v>241</v>
      </c>
      <c r="M5" s="177" t="s">
        <v>242</v>
      </c>
      <c r="N5" s="178" t="s">
        <v>243</v>
      </c>
    </row>
    <row r="6" spans="1:14" ht="45">
      <c r="A6" s="167"/>
      <c r="B6" s="107"/>
      <c r="C6" s="108" t="s">
        <v>88</v>
      </c>
      <c r="D6" s="109" t="s">
        <v>77</v>
      </c>
      <c r="E6" s="110" t="s">
        <v>87</v>
      </c>
      <c r="F6" s="111">
        <v>0</v>
      </c>
      <c r="G6" s="111">
        <v>0.2</v>
      </c>
      <c r="H6" s="111">
        <v>0.35</v>
      </c>
      <c r="I6" s="111">
        <v>0.5</v>
      </c>
      <c r="J6" s="111">
        <v>0.75</v>
      </c>
      <c r="K6" s="111">
        <v>1</v>
      </c>
      <c r="L6" s="111">
        <v>1.5</v>
      </c>
      <c r="M6" s="111">
        <v>2.5</v>
      </c>
      <c r="N6" s="168" t="s">
        <v>78</v>
      </c>
    </row>
    <row r="7" spans="1:14">
      <c r="A7" s="169">
        <v>1</v>
      </c>
      <c r="B7" s="112" t="s">
        <v>79</v>
      </c>
      <c r="C7" s="301">
        <f>SUM(C8:C13)</f>
        <v>20294642.5</v>
      </c>
      <c r="D7" s="107"/>
      <c r="E7" s="304">
        <f t="shared" ref="E7:M7" si="0">SUM(E8:E13)</f>
        <v>405892.85000000003</v>
      </c>
      <c r="F7" s="301">
        <f>SUM(F8:F13)</f>
        <v>0</v>
      </c>
      <c r="G7" s="301">
        <f t="shared" si="0"/>
        <v>0</v>
      </c>
      <c r="H7" s="301">
        <f t="shared" si="0"/>
        <v>0</v>
      </c>
      <c r="I7" s="301">
        <f t="shared" si="0"/>
        <v>0</v>
      </c>
      <c r="J7" s="301">
        <f t="shared" si="0"/>
        <v>0</v>
      </c>
      <c r="K7" s="301">
        <f t="shared" si="0"/>
        <v>405892.85000000003</v>
      </c>
      <c r="L7" s="301">
        <f t="shared" si="0"/>
        <v>0</v>
      </c>
      <c r="M7" s="301">
        <f t="shared" si="0"/>
        <v>0</v>
      </c>
      <c r="N7" s="170">
        <f>SUM(N8:N13)</f>
        <v>405892.85000000003</v>
      </c>
    </row>
    <row r="8" spans="1:14">
      <c r="A8" s="169">
        <v>1.1000000000000001</v>
      </c>
      <c r="B8" s="113" t="s">
        <v>80</v>
      </c>
      <c r="C8" s="302">
        <v>20294642.5</v>
      </c>
      <c r="D8" s="114">
        <v>0.02</v>
      </c>
      <c r="E8" s="304">
        <f>C8*D8</f>
        <v>405892.85000000003</v>
      </c>
      <c r="F8" s="302"/>
      <c r="G8" s="302"/>
      <c r="H8" s="302"/>
      <c r="I8" s="302"/>
      <c r="J8" s="302"/>
      <c r="K8" s="302">
        <v>405892.85000000003</v>
      </c>
      <c r="L8" s="302"/>
      <c r="M8" s="302"/>
      <c r="N8" s="170">
        <f>SUMPRODUCT($F$6:$M$6,F8:M8)</f>
        <v>405892.85000000003</v>
      </c>
    </row>
    <row r="9" spans="1:14">
      <c r="A9" s="169">
        <v>1.2</v>
      </c>
      <c r="B9" s="113" t="s">
        <v>81</v>
      </c>
      <c r="C9" s="302">
        <v>0</v>
      </c>
      <c r="D9" s="114">
        <v>0.05</v>
      </c>
      <c r="E9" s="304">
        <f>C9*D9</f>
        <v>0</v>
      </c>
      <c r="F9" s="302"/>
      <c r="G9" s="302"/>
      <c r="H9" s="302"/>
      <c r="I9" s="302"/>
      <c r="J9" s="302"/>
      <c r="K9" s="302"/>
      <c r="L9" s="302"/>
      <c r="M9" s="302"/>
      <c r="N9" s="170">
        <f t="shared" ref="N9:N12" si="1">SUMPRODUCT($F$6:$M$6,F9:M9)</f>
        <v>0</v>
      </c>
    </row>
    <row r="10" spans="1:14">
      <c r="A10" s="169">
        <v>1.3</v>
      </c>
      <c r="B10" s="113" t="s">
        <v>82</v>
      </c>
      <c r="C10" s="302">
        <v>0</v>
      </c>
      <c r="D10" s="114">
        <v>0.08</v>
      </c>
      <c r="E10" s="304">
        <f>C10*D10</f>
        <v>0</v>
      </c>
      <c r="F10" s="302"/>
      <c r="G10" s="302"/>
      <c r="H10" s="302"/>
      <c r="I10" s="302"/>
      <c r="J10" s="302"/>
      <c r="K10" s="302"/>
      <c r="L10" s="302"/>
      <c r="M10" s="302"/>
      <c r="N10" s="170">
        <f>SUMPRODUCT($F$6:$M$6,F10:M10)</f>
        <v>0</v>
      </c>
    </row>
    <row r="11" spans="1:14">
      <c r="A11" s="169">
        <v>1.4</v>
      </c>
      <c r="B11" s="113" t="s">
        <v>83</v>
      </c>
      <c r="C11" s="302">
        <v>0</v>
      </c>
      <c r="D11" s="114">
        <v>0.11</v>
      </c>
      <c r="E11" s="304">
        <f>C11*D11</f>
        <v>0</v>
      </c>
      <c r="F11" s="302"/>
      <c r="G11" s="302"/>
      <c r="H11" s="302"/>
      <c r="I11" s="302"/>
      <c r="J11" s="302"/>
      <c r="K11" s="302"/>
      <c r="L11" s="302"/>
      <c r="M11" s="302"/>
      <c r="N11" s="170">
        <f t="shared" si="1"/>
        <v>0</v>
      </c>
    </row>
    <row r="12" spans="1:14">
      <c r="A12" s="169">
        <v>1.5</v>
      </c>
      <c r="B12" s="113" t="s">
        <v>84</v>
      </c>
      <c r="C12" s="302">
        <v>0</v>
      </c>
      <c r="D12" s="114">
        <v>0.14000000000000001</v>
      </c>
      <c r="E12" s="304">
        <f>C12*D12</f>
        <v>0</v>
      </c>
      <c r="F12" s="302"/>
      <c r="G12" s="302"/>
      <c r="H12" s="302"/>
      <c r="I12" s="302"/>
      <c r="J12" s="302"/>
      <c r="K12" s="302"/>
      <c r="L12" s="302"/>
      <c r="M12" s="302"/>
      <c r="N12" s="170">
        <f t="shared" si="1"/>
        <v>0</v>
      </c>
    </row>
    <row r="13" spans="1:14">
      <c r="A13" s="169">
        <v>1.6</v>
      </c>
      <c r="B13" s="115" t="s">
        <v>85</v>
      </c>
      <c r="C13" s="302">
        <v>0</v>
      </c>
      <c r="D13" s="116"/>
      <c r="E13" s="302"/>
      <c r="F13" s="302"/>
      <c r="G13" s="302"/>
      <c r="H13" s="302"/>
      <c r="I13" s="302"/>
      <c r="J13" s="302"/>
      <c r="K13" s="302"/>
      <c r="L13" s="302"/>
      <c r="M13" s="302"/>
      <c r="N13" s="170">
        <f>SUMPRODUCT($F$6:$M$6,F13:M13)</f>
        <v>0</v>
      </c>
    </row>
    <row r="14" spans="1:14">
      <c r="A14" s="169">
        <v>2</v>
      </c>
      <c r="B14" s="117" t="s">
        <v>86</v>
      </c>
      <c r="C14" s="301">
        <f>SUM(C15:C20)</f>
        <v>0</v>
      </c>
      <c r="D14" s="107"/>
      <c r="E14" s="304">
        <f t="shared" ref="E14:M14" si="2">SUM(E15:E20)</f>
        <v>0</v>
      </c>
      <c r="F14" s="302">
        <f t="shared" si="2"/>
        <v>0</v>
      </c>
      <c r="G14" s="302">
        <f t="shared" si="2"/>
        <v>0</v>
      </c>
      <c r="H14" s="302">
        <f t="shared" si="2"/>
        <v>0</v>
      </c>
      <c r="I14" s="302">
        <f t="shared" si="2"/>
        <v>0</v>
      </c>
      <c r="J14" s="302">
        <f t="shared" si="2"/>
        <v>0</v>
      </c>
      <c r="K14" s="302">
        <f t="shared" si="2"/>
        <v>0</v>
      </c>
      <c r="L14" s="302">
        <f t="shared" si="2"/>
        <v>0</v>
      </c>
      <c r="M14" s="302">
        <f t="shared" si="2"/>
        <v>0</v>
      </c>
      <c r="N14" s="170">
        <f>SUM(N15:N20)</f>
        <v>0</v>
      </c>
    </row>
    <row r="15" spans="1:14">
      <c r="A15" s="169">
        <v>2.1</v>
      </c>
      <c r="B15" s="115" t="s">
        <v>80</v>
      </c>
      <c r="C15" s="302"/>
      <c r="D15" s="114">
        <v>5.0000000000000001E-3</v>
      </c>
      <c r="E15" s="304">
        <f>C15*D15</f>
        <v>0</v>
      </c>
      <c r="F15" s="302"/>
      <c r="G15" s="302"/>
      <c r="H15" s="302"/>
      <c r="I15" s="302"/>
      <c r="J15" s="302"/>
      <c r="K15" s="302"/>
      <c r="L15" s="302"/>
      <c r="M15" s="302"/>
      <c r="N15" s="170">
        <f>SUMPRODUCT($F$6:$M$6,F15:M15)</f>
        <v>0</v>
      </c>
    </row>
    <row r="16" spans="1:14">
      <c r="A16" s="169">
        <v>2.2000000000000002</v>
      </c>
      <c r="B16" s="115" t="s">
        <v>81</v>
      </c>
      <c r="C16" s="302"/>
      <c r="D16" s="114">
        <v>0.01</v>
      </c>
      <c r="E16" s="304">
        <f>C16*D16</f>
        <v>0</v>
      </c>
      <c r="F16" s="302"/>
      <c r="G16" s="302"/>
      <c r="H16" s="302"/>
      <c r="I16" s="302"/>
      <c r="J16" s="302"/>
      <c r="K16" s="302"/>
      <c r="L16" s="302"/>
      <c r="M16" s="302"/>
      <c r="N16" s="170">
        <f t="shared" ref="N16:N20" si="3">SUMPRODUCT($F$6:$M$6,F16:M16)</f>
        <v>0</v>
      </c>
    </row>
    <row r="17" spans="1:14">
      <c r="A17" s="169">
        <v>2.2999999999999998</v>
      </c>
      <c r="B17" s="115" t="s">
        <v>82</v>
      </c>
      <c r="C17" s="302"/>
      <c r="D17" s="114">
        <v>0.02</v>
      </c>
      <c r="E17" s="304">
        <f>C17*D17</f>
        <v>0</v>
      </c>
      <c r="F17" s="302"/>
      <c r="G17" s="302"/>
      <c r="H17" s="302"/>
      <c r="I17" s="302"/>
      <c r="J17" s="302"/>
      <c r="K17" s="302"/>
      <c r="L17" s="302"/>
      <c r="M17" s="302"/>
      <c r="N17" s="170">
        <f t="shared" si="3"/>
        <v>0</v>
      </c>
    </row>
    <row r="18" spans="1:14">
      <c r="A18" s="169">
        <v>2.4</v>
      </c>
      <c r="B18" s="115" t="s">
        <v>83</v>
      </c>
      <c r="C18" s="302"/>
      <c r="D18" s="114">
        <v>0.03</v>
      </c>
      <c r="E18" s="304">
        <f>C18*D18</f>
        <v>0</v>
      </c>
      <c r="F18" s="302"/>
      <c r="G18" s="302"/>
      <c r="H18" s="302"/>
      <c r="I18" s="302"/>
      <c r="J18" s="302"/>
      <c r="K18" s="302"/>
      <c r="L18" s="302"/>
      <c r="M18" s="302"/>
      <c r="N18" s="170">
        <f t="shared" si="3"/>
        <v>0</v>
      </c>
    </row>
    <row r="19" spans="1:14">
      <c r="A19" s="169">
        <v>2.5</v>
      </c>
      <c r="B19" s="115" t="s">
        <v>84</v>
      </c>
      <c r="C19" s="302"/>
      <c r="D19" s="114">
        <v>0.04</v>
      </c>
      <c r="E19" s="304">
        <f>C19*D19</f>
        <v>0</v>
      </c>
      <c r="F19" s="302"/>
      <c r="G19" s="302"/>
      <c r="H19" s="302"/>
      <c r="I19" s="302"/>
      <c r="J19" s="302"/>
      <c r="K19" s="302"/>
      <c r="L19" s="302"/>
      <c r="M19" s="302"/>
      <c r="N19" s="170">
        <f t="shared" si="3"/>
        <v>0</v>
      </c>
    </row>
    <row r="20" spans="1:14">
      <c r="A20" s="169">
        <v>2.6</v>
      </c>
      <c r="B20" s="115" t="s">
        <v>85</v>
      </c>
      <c r="C20" s="302"/>
      <c r="D20" s="116"/>
      <c r="E20" s="305"/>
      <c r="F20" s="302"/>
      <c r="G20" s="302"/>
      <c r="H20" s="302"/>
      <c r="I20" s="302"/>
      <c r="J20" s="302"/>
      <c r="K20" s="302"/>
      <c r="L20" s="302"/>
      <c r="M20" s="302"/>
      <c r="N20" s="170">
        <f t="shared" si="3"/>
        <v>0</v>
      </c>
    </row>
    <row r="21" spans="1:14" ht="15.75" thickBot="1">
      <c r="A21" s="171">
        <v>3</v>
      </c>
      <c r="B21" s="172" t="s">
        <v>69</v>
      </c>
      <c r="C21" s="303">
        <f>C14+C7</f>
        <v>20294642.5</v>
      </c>
      <c r="D21" s="173"/>
      <c r="E21" s="306">
        <f>E14+E7</f>
        <v>405892.85000000003</v>
      </c>
      <c r="F21" s="307">
        <f>F7+F14</f>
        <v>0</v>
      </c>
      <c r="G21" s="307">
        <f t="shared" ref="G21:L21" si="4">G7+G14</f>
        <v>0</v>
      </c>
      <c r="H21" s="307">
        <f t="shared" si="4"/>
        <v>0</v>
      </c>
      <c r="I21" s="307">
        <f t="shared" si="4"/>
        <v>0</v>
      </c>
      <c r="J21" s="307">
        <f t="shared" si="4"/>
        <v>0</v>
      </c>
      <c r="K21" s="307">
        <f t="shared" si="4"/>
        <v>405892.85000000003</v>
      </c>
      <c r="L21" s="307">
        <f t="shared" si="4"/>
        <v>0</v>
      </c>
      <c r="M21" s="307">
        <f>M7+M14</f>
        <v>0</v>
      </c>
      <c r="N21" s="174">
        <f>N14+N7</f>
        <v>405892.85000000003</v>
      </c>
    </row>
    <row r="22" spans="1:14">
      <c r="E22" s="308"/>
      <c r="F22" s="308"/>
      <c r="G22" s="308"/>
      <c r="H22" s="308"/>
      <c r="I22" s="308"/>
      <c r="J22" s="308"/>
      <c r="K22" s="308"/>
      <c r="L22" s="308"/>
      <c r="M22" s="30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workbookViewId="0">
      <selection activeCell="C38" sqref="C38"/>
    </sheetView>
  </sheetViews>
  <sheetFormatPr defaultRowHeight="15"/>
  <cols>
    <col min="1" max="1" width="11.42578125" customWidth="1"/>
    <col min="2" max="2" width="76.85546875" style="4" customWidth="1"/>
    <col min="3" max="3" width="22.85546875" customWidth="1"/>
  </cols>
  <sheetData>
    <row r="1" spans="1:3">
      <c r="A1" s="344" t="s">
        <v>189</v>
      </c>
      <c r="B1" t="str">
        <f>Info!C2</f>
        <v>სს "ხალიკ ბანკი საქართველო"</v>
      </c>
    </row>
    <row r="2" spans="1:3">
      <c r="A2" s="344" t="s">
        <v>190</v>
      </c>
      <c r="B2" s="472">
        <f>'1. key ratios'!B2</f>
        <v>44651</v>
      </c>
    </row>
    <row r="3" spans="1:3">
      <c r="A3" s="344"/>
      <c r="B3"/>
    </row>
    <row r="4" spans="1:3">
      <c r="A4" s="344" t="s">
        <v>596</v>
      </c>
      <c r="B4" t="s">
        <v>555</v>
      </c>
    </row>
    <row r="5" spans="1:3">
      <c r="A5" s="402"/>
      <c r="B5" s="402" t="s">
        <v>556</v>
      </c>
      <c r="C5" s="414"/>
    </row>
    <row r="6" spans="1:3">
      <c r="A6" s="403">
        <v>1</v>
      </c>
      <c r="B6" s="415" t="s">
        <v>608</v>
      </c>
      <c r="C6" s="416">
        <v>989031678.92860007</v>
      </c>
    </row>
    <row r="7" spans="1:3">
      <c r="A7" s="403">
        <v>2</v>
      </c>
      <c r="B7" s="415" t="s">
        <v>557</v>
      </c>
      <c r="C7" s="416">
        <v>-6529331</v>
      </c>
    </row>
    <row r="8" spans="1:3">
      <c r="A8" s="404">
        <v>3</v>
      </c>
      <c r="B8" s="417" t="s">
        <v>558</v>
      </c>
      <c r="C8" s="418">
        <f>C6+C7</f>
        <v>982502347.92860007</v>
      </c>
    </row>
    <row r="9" spans="1:3">
      <c r="A9" s="405"/>
      <c r="B9" s="405" t="s">
        <v>559</v>
      </c>
      <c r="C9" s="419"/>
    </row>
    <row r="10" spans="1:3">
      <c r="A10" s="406">
        <v>4</v>
      </c>
      <c r="B10" s="420" t="s">
        <v>560</v>
      </c>
      <c r="C10" s="416"/>
    </row>
    <row r="11" spans="1:3">
      <c r="A11" s="406">
        <v>5</v>
      </c>
      <c r="B11" s="421" t="s">
        <v>561</v>
      </c>
      <c r="C11" s="416"/>
    </row>
    <row r="12" spans="1:3">
      <c r="A12" s="406" t="s">
        <v>562</v>
      </c>
      <c r="B12" s="415" t="s">
        <v>563</v>
      </c>
      <c r="C12" s="418">
        <f>'15. CCR'!E21</f>
        <v>405892.85000000003</v>
      </c>
    </row>
    <row r="13" spans="1:3">
      <c r="A13" s="407">
        <v>6</v>
      </c>
      <c r="B13" s="422" t="s">
        <v>564</v>
      </c>
      <c r="C13" s="416"/>
    </row>
    <row r="14" spans="1:3">
      <c r="A14" s="407">
        <v>7</v>
      </c>
      <c r="B14" s="423" t="s">
        <v>565</v>
      </c>
      <c r="C14" s="416"/>
    </row>
    <row r="15" spans="1:3">
      <c r="A15" s="408">
        <v>8</v>
      </c>
      <c r="B15" s="415" t="s">
        <v>566</v>
      </c>
      <c r="C15" s="416"/>
    </row>
    <row r="16" spans="1:3" ht="24">
      <c r="A16" s="407">
        <v>9</v>
      </c>
      <c r="B16" s="423" t="s">
        <v>567</v>
      </c>
      <c r="C16" s="416"/>
    </row>
    <row r="17" spans="1:3">
      <c r="A17" s="407">
        <v>10</v>
      </c>
      <c r="B17" s="423" t="s">
        <v>568</v>
      </c>
      <c r="C17" s="416"/>
    </row>
    <row r="18" spans="1:3">
      <c r="A18" s="409">
        <v>11</v>
      </c>
      <c r="B18" s="424" t="s">
        <v>569</v>
      </c>
      <c r="C18" s="418">
        <f>SUM(C10:C17)</f>
        <v>405892.85000000003</v>
      </c>
    </row>
    <row r="19" spans="1:3">
      <c r="A19" s="405"/>
      <c r="B19" s="405" t="s">
        <v>570</v>
      </c>
      <c r="C19" s="425"/>
    </row>
    <row r="20" spans="1:3">
      <c r="A20" s="407">
        <v>12</v>
      </c>
      <c r="B20" s="420" t="s">
        <v>571</v>
      </c>
      <c r="C20" s="416"/>
    </row>
    <row r="21" spans="1:3">
      <c r="A21" s="407">
        <v>13</v>
      </c>
      <c r="B21" s="420" t="s">
        <v>572</v>
      </c>
      <c r="C21" s="416"/>
    </row>
    <row r="22" spans="1:3">
      <c r="A22" s="407">
        <v>14</v>
      </c>
      <c r="B22" s="420" t="s">
        <v>573</v>
      </c>
      <c r="C22" s="416"/>
    </row>
    <row r="23" spans="1:3" ht="24">
      <c r="A23" s="407" t="s">
        <v>574</v>
      </c>
      <c r="B23" s="420" t="s">
        <v>575</v>
      </c>
      <c r="C23" s="416"/>
    </row>
    <row r="24" spans="1:3">
      <c r="A24" s="407">
        <v>15</v>
      </c>
      <c r="B24" s="420" t="s">
        <v>576</v>
      </c>
      <c r="C24" s="416"/>
    </row>
    <row r="25" spans="1:3">
      <c r="A25" s="407" t="s">
        <v>577</v>
      </c>
      <c r="B25" s="415" t="s">
        <v>578</v>
      </c>
      <c r="C25" s="416"/>
    </row>
    <row r="26" spans="1:3">
      <c r="A26" s="409">
        <v>16</v>
      </c>
      <c r="B26" s="424" t="s">
        <v>579</v>
      </c>
      <c r="C26" s="418">
        <f>SUM(C20:C25)</f>
        <v>0</v>
      </c>
    </row>
    <row r="27" spans="1:3">
      <c r="A27" s="405"/>
      <c r="B27" s="405" t="s">
        <v>580</v>
      </c>
      <c r="C27" s="419"/>
    </row>
    <row r="28" spans="1:3">
      <c r="A28" s="406">
        <v>17</v>
      </c>
      <c r="B28" s="415" t="s">
        <v>581</v>
      </c>
      <c r="C28" s="416">
        <v>32942728.740000002</v>
      </c>
    </row>
    <row r="29" spans="1:3">
      <c r="A29" s="406">
        <v>18</v>
      </c>
      <c r="B29" s="415" t="s">
        <v>582</v>
      </c>
      <c r="C29" s="416">
        <v>-23852555.57</v>
      </c>
    </row>
    <row r="30" spans="1:3">
      <c r="A30" s="409">
        <v>19</v>
      </c>
      <c r="B30" s="424" t="s">
        <v>583</v>
      </c>
      <c r="C30" s="418">
        <f>C28+C29</f>
        <v>9090173.1700000018</v>
      </c>
    </row>
    <row r="31" spans="1:3">
      <c r="A31" s="410"/>
      <c r="B31" s="405" t="s">
        <v>584</v>
      </c>
      <c r="C31" s="419"/>
    </row>
    <row r="32" spans="1:3">
      <c r="A32" s="406" t="s">
        <v>585</v>
      </c>
      <c r="B32" s="420" t="s">
        <v>586</v>
      </c>
      <c r="C32" s="426"/>
    </row>
    <row r="33" spans="1:3">
      <c r="A33" s="406" t="s">
        <v>587</v>
      </c>
      <c r="B33" s="421" t="s">
        <v>588</v>
      </c>
      <c r="C33" s="426"/>
    </row>
    <row r="34" spans="1:3">
      <c r="A34" s="405"/>
      <c r="B34" s="405" t="s">
        <v>589</v>
      </c>
      <c r="C34" s="419"/>
    </row>
    <row r="35" spans="1:3">
      <c r="A35" s="409">
        <v>20</v>
      </c>
      <c r="B35" s="424" t="s">
        <v>90</v>
      </c>
      <c r="C35" s="418">
        <f>'1. key ratios'!C9</f>
        <v>114273683.11</v>
      </c>
    </row>
    <row r="36" spans="1:3">
      <c r="A36" s="409">
        <v>21</v>
      </c>
      <c r="B36" s="424" t="s">
        <v>590</v>
      </c>
      <c r="C36" s="418">
        <f>C8+C18+C26+C30</f>
        <v>991998413.94860005</v>
      </c>
    </row>
    <row r="37" spans="1:3">
      <c r="A37" s="411"/>
      <c r="B37" s="411" t="s">
        <v>555</v>
      </c>
      <c r="C37" s="419"/>
    </row>
    <row r="38" spans="1:3">
      <c r="A38" s="409">
        <v>22</v>
      </c>
      <c r="B38" s="424" t="s">
        <v>555</v>
      </c>
      <c r="C38" s="715">
        <f>IFERROR(C35/C36,0)</f>
        <v>0.11519542924987079</v>
      </c>
    </row>
    <row r="39" spans="1:3">
      <c r="A39" s="411"/>
      <c r="B39" s="411" t="s">
        <v>591</v>
      </c>
      <c r="C39" s="419"/>
    </row>
    <row r="40" spans="1:3">
      <c r="A40" s="412" t="s">
        <v>592</v>
      </c>
      <c r="B40" s="420" t="s">
        <v>593</v>
      </c>
      <c r="C40" s="426"/>
    </row>
    <row r="41" spans="1:3">
      <c r="A41" s="413" t="s">
        <v>594</v>
      </c>
      <c r="B41" s="421" t="s">
        <v>595</v>
      </c>
      <c r="C41" s="426"/>
    </row>
    <row r="43" spans="1:3">
      <c r="B43" s="435" t="s">
        <v>609</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zoomScale="90" zoomScaleNormal="90" workbookViewId="0">
      <pane xSplit="2" ySplit="6" topLeftCell="C19" activePane="bottomRight" state="frozen"/>
      <selection pane="topRight" activeCell="C1" sqref="C1"/>
      <selection pane="bottomLeft" activeCell="A7" sqref="A7"/>
      <selection pane="bottomRight" activeCell="G16" sqref="G16"/>
    </sheetView>
  </sheetViews>
  <sheetFormatPr defaultRowHeight="15"/>
  <cols>
    <col min="1" max="1" width="9.85546875" style="344" bestFit="1" customWidth="1"/>
    <col min="2" max="2" width="82.5703125" style="24" customWidth="1"/>
    <col min="3" max="7" width="17.5703125" style="344" customWidth="1"/>
  </cols>
  <sheetData>
    <row r="1" spans="1:7">
      <c r="A1" s="344" t="s">
        <v>189</v>
      </c>
      <c r="B1" s="344" t="str">
        <f>Info!C2</f>
        <v>სს "ხალიკ ბანკი საქართველო"</v>
      </c>
    </row>
    <row r="2" spans="1:7">
      <c r="A2" s="344" t="s">
        <v>190</v>
      </c>
      <c r="B2" s="472">
        <f>'1. key ratios'!B2</f>
        <v>44651</v>
      </c>
    </row>
    <row r="3" spans="1:7">
      <c r="B3" s="472"/>
    </row>
    <row r="4" spans="1:7" ht="15.75" thickBot="1">
      <c r="A4" s="344" t="s">
        <v>658</v>
      </c>
      <c r="B4" s="476" t="s">
        <v>623</v>
      </c>
    </row>
    <row r="5" spans="1:7">
      <c r="A5" s="477"/>
      <c r="B5" s="478"/>
      <c r="C5" s="797" t="s">
        <v>624</v>
      </c>
      <c r="D5" s="797"/>
      <c r="E5" s="797"/>
      <c r="F5" s="797"/>
      <c r="G5" s="798" t="s">
        <v>625</v>
      </c>
    </row>
    <row r="6" spans="1:7">
      <c r="A6" s="479"/>
      <c r="B6" s="480"/>
      <c r="C6" s="481" t="s">
        <v>626</v>
      </c>
      <c r="D6" s="482" t="s">
        <v>627</v>
      </c>
      <c r="E6" s="482" t="s">
        <v>628</v>
      </c>
      <c r="F6" s="482" t="s">
        <v>629</v>
      </c>
      <c r="G6" s="799"/>
    </row>
    <row r="7" spans="1:7">
      <c r="A7" s="483"/>
      <c r="B7" s="484" t="s">
        <v>630</v>
      </c>
      <c r="C7" s="485"/>
      <c r="D7" s="485"/>
      <c r="E7" s="485"/>
      <c r="F7" s="485"/>
      <c r="G7" s="486"/>
    </row>
    <row r="8" spans="1:7">
      <c r="A8" s="487">
        <v>1</v>
      </c>
      <c r="B8" s="488" t="s">
        <v>631</v>
      </c>
      <c r="C8" s="489">
        <f>SUM(C9:C10)</f>
        <v>114273683.11</v>
      </c>
      <c r="D8" s="489">
        <f>SUM(D9:D10)</f>
        <v>0</v>
      </c>
      <c r="E8" s="489">
        <f>SUM(E9:E10)</f>
        <v>0</v>
      </c>
      <c r="F8" s="489">
        <f>SUM(F9:F10)</f>
        <v>333743588.41999996</v>
      </c>
      <c r="G8" s="490">
        <f>SUM(G9:G10)</f>
        <v>448017271.52999997</v>
      </c>
    </row>
    <row r="9" spans="1:7">
      <c r="A9" s="487">
        <v>2</v>
      </c>
      <c r="B9" s="491" t="s">
        <v>89</v>
      </c>
      <c r="C9" s="489">
        <v>114273683.11</v>
      </c>
      <c r="D9" s="489">
        <v>0</v>
      </c>
      <c r="E9" s="489">
        <v>0</v>
      </c>
      <c r="F9" s="489">
        <v>31013000</v>
      </c>
      <c r="G9" s="490">
        <v>145286683.11000001</v>
      </c>
    </row>
    <row r="10" spans="1:7">
      <c r="A10" s="487">
        <v>3</v>
      </c>
      <c r="B10" s="491" t="s">
        <v>632</v>
      </c>
      <c r="C10" s="492"/>
      <c r="D10" s="492"/>
      <c r="E10" s="492"/>
      <c r="F10" s="489">
        <v>302730588.41999996</v>
      </c>
      <c r="G10" s="490">
        <v>302730588.41999996</v>
      </c>
    </row>
    <row r="11" spans="1:7" ht="26.25">
      <c r="A11" s="487">
        <v>4</v>
      </c>
      <c r="B11" s="488" t="s">
        <v>633</v>
      </c>
      <c r="C11" s="489">
        <f t="shared" ref="C11:F11" si="0">SUM(C12:C13)</f>
        <v>16561796.320000006</v>
      </c>
      <c r="D11" s="489">
        <f t="shared" si="0"/>
        <v>21572595.840000007</v>
      </c>
      <c r="E11" s="489">
        <f t="shared" si="0"/>
        <v>9725802.8900000006</v>
      </c>
      <c r="F11" s="489">
        <f t="shared" si="0"/>
        <v>8662345.7200000007</v>
      </c>
      <c r="G11" s="490">
        <f>SUM(G12:G13)</f>
        <v>48339887.228000015</v>
      </c>
    </row>
    <row r="12" spans="1:7">
      <c r="A12" s="487">
        <v>5</v>
      </c>
      <c r="B12" s="491" t="s">
        <v>634</v>
      </c>
      <c r="C12" s="489">
        <v>11393519.000000006</v>
      </c>
      <c r="D12" s="493">
        <v>19431183.870000008</v>
      </c>
      <c r="E12" s="489">
        <v>8537787.3499999996</v>
      </c>
      <c r="F12" s="489">
        <v>5256658.32</v>
      </c>
      <c r="G12" s="490">
        <v>42388191.113000013</v>
      </c>
    </row>
    <row r="13" spans="1:7">
      <c r="A13" s="487">
        <v>6</v>
      </c>
      <c r="B13" s="491" t="s">
        <v>635</v>
      </c>
      <c r="C13" s="489">
        <v>5168277.32</v>
      </c>
      <c r="D13" s="493">
        <v>2141411.9700000002</v>
      </c>
      <c r="E13" s="489">
        <v>1188015.54</v>
      </c>
      <c r="F13" s="489">
        <v>3405687.4</v>
      </c>
      <c r="G13" s="490">
        <v>5951696.1150000012</v>
      </c>
    </row>
    <row r="14" spans="1:7">
      <c r="A14" s="487">
        <v>7</v>
      </c>
      <c r="B14" s="488" t="s">
        <v>636</v>
      </c>
      <c r="C14" s="489">
        <f t="shared" ref="C14:F14" si="1">SUM(C15:C16)</f>
        <v>237878588.03999996</v>
      </c>
      <c r="D14" s="489">
        <f t="shared" si="1"/>
        <v>80602950.230000004</v>
      </c>
      <c r="E14" s="489">
        <f t="shared" si="1"/>
        <v>120253241.70999999</v>
      </c>
      <c r="F14" s="489">
        <f t="shared" si="1"/>
        <v>3300823.5</v>
      </c>
      <c r="G14" s="490">
        <f>SUM(G15:G16)</f>
        <v>126492297.545</v>
      </c>
    </row>
    <row r="15" spans="1:7" ht="51.75">
      <c r="A15" s="487">
        <v>8</v>
      </c>
      <c r="B15" s="491" t="s">
        <v>637</v>
      </c>
      <c r="C15" s="489">
        <v>128077290.80999999</v>
      </c>
      <c r="D15" s="493">
        <v>4563057.2299999995</v>
      </c>
      <c r="E15" s="489">
        <v>8481964.5500000007</v>
      </c>
      <c r="F15" s="489">
        <v>1920242.5</v>
      </c>
      <c r="G15" s="490">
        <v>71521277.545000002</v>
      </c>
    </row>
    <row r="16" spans="1:7" ht="26.25">
      <c r="A16" s="487">
        <v>9</v>
      </c>
      <c r="B16" s="491" t="s">
        <v>638</v>
      </c>
      <c r="C16" s="489">
        <v>109801297.22999999</v>
      </c>
      <c r="D16" s="493">
        <v>76039893</v>
      </c>
      <c r="E16" s="489">
        <v>111771277.16</v>
      </c>
      <c r="F16" s="489">
        <v>1380581</v>
      </c>
      <c r="G16" s="490">
        <v>54971020</v>
      </c>
    </row>
    <row r="17" spans="1:7">
      <c r="A17" s="487">
        <v>10</v>
      </c>
      <c r="B17" s="488" t="s">
        <v>639</v>
      </c>
      <c r="C17" s="489"/>
      <c r="D17" s="493"/>
      <c r="E17" s="489"/>
      <c r="F17" s="489"/>
      <c r="G17" s="490"/>
    </row>
    <row r="18" spans="1:7">
      <c r="A18" s="487">
        <v>11</v>
      </c>
      <c r="B18" s="488" t="s">
        <v>96</v>
      </c>
      <c r="C18" s="489">
        <f>SUM(C19:C20)</f>
        <v>0</v>
      </c>
      <c r="D18" s="493">
        <f t="shared" ref="D18:G18" si="2">SUM(D19:D20)</f>
        <v>6329573.4039923446</v>
      </c>
      <c r="E18" s="489">
        <f t="shared" si="2"/>
        <v>12318866.577681739</v>
      </c>
      <c r="F18" s="489">
        <f t="shared" si="2"/>
        <v>16595607.41465842</v>
      </c>
      <c r="G18" s="490">
        <f t="shared" si="2"/>
        <v>0</v>
      </c>
    </row>
    <row r="19" spans="1:7">
      <c r="A19" s="487">
        <v>12</v>
      </c>
      <c r="B19" s="491" t="s">
        <v>640</v>
      </c>
      <c r="C19" s="492"/>
      <c r="D19" s="493"/>
      <c r="E19" s="489"/>
      <c r="F19" s="489"/>
      <c r="G19" s="490"/>
    </row>
    <row r="20" spans="1:7" ht="26.25">
      <c r="A20" s="487">
        <v>13</v>
      </c>
      <c r="B20" s="491" t="s">
        <v>641</v>
      </c>
      <c r="C20" s="489">
        <v>0</v>
      </c>
      <c r="D20" s="489">
        <v>6329573.4039923446</v>
      </c>
      <c r="E20" s="489">
        <v>12318866.577681739</v>
      </c>
      <c r="F20" s="489">
        <v>16595607.41465842</v>
      </c>
      <c r="G20" s="490">
        <v>0</v>
      </c>
    </row>
    <row r="21" spans="1:7">
      <c r="A21" s="494">
        <v>14</v>
      </c>
      <c r="B21" s="495" t="s">
        <v>642</v>
      </c>
      <c r="C21" s="492"/>
      <c r="D21" s="492"/>
      <c r="E21" s="492"/>
      <c r="F21" s="492"/>
      <c r="G21" s="496">
        <f>SUM(G8,G11,G14,G17,G18)</f>
        <v>622849456.30299997</v>
      </c>
    </row>
    <row r="22" spans="1:7">
      <c r="A22" s="497"/>
      <c r="B22" s="517" t="s">
        <v>643</v>
      </c>
      <c r="C22" s="498"/>
      <c r="D22" s="499"/>
      <c r="E22" s="498"/>
      <c r="F22" s="498"/>
      <c r="G22" s="500"/>
    </row>
    <row r="23" spans="1:7">
      <c r="A23" s="487">
        <v>15</v>
      </c>
      <c r="B23" s="488" t="s">
        <v>490</v>
      </c>
      <c r="C23" s="501">
        <v>242062127.69999999</v>
      </c>
      <c r="D23" s="502">
        <v>0</v>
      </c>
      <c r="E23" s="501">
        <v>0</v>
      </c>
      <c r="F23" s="501">
        <v>816631.96</v>
      </c>
      <c r="G23" s="490">
        <v>3626770.7694999999</v>
      </c>
    </row>
    <row r="24" spans="1:7">
      <c r="A24" s="487">
        <v>16</v>
      </c>
      <c r="B24" s="488" t="s">
        <v>644</v>
      </c>
      <c r="C24" s="489">
        <f>SUM(C25:C27,C29,C31)</f>
        <v>346090.36</v>
      </c>
      <c r="D24" s="493">
        <f t="shared" ref="D24:G24" si="3">SUM(D25:D27,D29,D31)</f>
        <v>83431281.102798671</v>
      </c>
      <c r="E24" s="489">
        <f t="shared" si="3"/>
        <v>74172633.21479997</v>
      </c>
      <c r="F24" s="489">
        <f t="shared" si="3"/>
        <v>416603221.50339997</v>
      </c>
      <c r="G24" s="490">
        <f t="shared" si="3"/>
        <v>430835713.49066937</v>
      </c>
    </row>
    <row r="25" spans="1:7" ht="26.25">
      <c r="A25" s="487">
        <v>17</v>
      </c>
      <c r="B25" s="491" t="s">
        <v>645</v>
      </c>
      <c r="C25" s="489">
        <v>0</v>
      </c>
      <c r="D25" s="493">
        <v>0</v>
      </c>
      <c r="E25" s="489">
        <v>0</v>
      </c>
      <c r="F25" s="489">
        <v>0</v>
      </c>
      <c r="G25" s="490">
        <v>0</v>
      </c>
    </row>
    <row r="26" spans="1:7" ht="39">
      <c r="A26" s="487">
        <v>18</v>
      </c>
      <c r="B26" s="491" t="s">
        <v>646</v>
      </c>
      <c r="C26" s="489">
        <v>346090.36</v>
      </c>
      <c r="D26" s="493">
        <v>6333597.2008000007</v>
      </c>
      <c r="E26" s="489">
        <v>16433914.041400002</v>
      </c>
      <c r="F26" s="489">
        <v>572423.46840000001</v>
      </c>
      <c r="G26" s="490">
        <v>9791333.6232200004</v>
      </c>
    </row>
    <row r="27" spans="1:7">
      <c r="A27" s="487">
        <v>19</v>
      </c>
      <c r="B27" s="491" t="s">
        <v>647</v>
      </c>
      <c r="C27" s="489">
        <v>0</v>
      </c>
      <c r="D27" s="493">
        <v>60723494.39299868</v>
      </c>
      <c r="E27" s="489">
        <v>46500155.656600006</v>
      </c>
      <c r="F27" s="489">
        <v>241394537.09480026</v>
      </c>
      <c r="G27" s="490">
        <v>258797181.55537957</v>
      </c>
    </row>
    <row r="28" spans="1:7">
      <c r="A28" s="487">
        <v>20</v>
      </c>
      <c r="B28" s="503" t="s">
        <v>648</v>
      </c>
      <c r="C28" s="489">
        <v>0</v>
      </c>
      <c r="D28" s="493">
        <v>0</v>
      </c>
      <c r="E28" s="489">
        <v>0</v>
      </c>
      <c r="F28" s="489">
        <v>0</v>
      </c>
      <c r="G28" s="490">
        <v>0</v>
      </c>
    </row>
    <row r="29" spans="1:7">
      <c r="A29" s="487">
        <v>21</v>
      </c>
      <c r="B29" s="491" t="s">
        <v>649</v>
      </c>
      <c r="C29" s="489">
        <v>0</v>
      </c>
      <c r="D29" s="493">
        <v>16374189.508999992</v>
      </c>
      <c r="E29" s="489">
        <v>11238563.516799971</v>
      </c>
      <c r="F29" s="489">
        <v>173803810.9401997</v>
      </c>
      <c r="G29" s="490">
        <v>161539615.81206974</v>
      </c>
    </row>
    <row r="30" spans="1:7">
      <c r="A30" s="487">
        <v>22</v>
      </c>
      <c r="B30" s="503" t="s">
        <v>648</v>
      </c>
      <c r="C30" s="489">
        <v>0</v>
      </c>
      <c r="D30" s="493">
        <v>0</v>
      </c>
      <c r="E30" s="489">
        <v>0</v>
      </c>
      <c r="F30" s="489">
        <v>0</v>
      </c>
      <c r="G30" s="490">
        <v>0</v>
      </c>
    </row>
    <row r="31" spans="1:7" ht="26.25">
      <c r="A31" s="487">
        <v>23</v>
      </c>
      <c r="B31" s="491" t="s">
        <v>650</v>
      </c>
      <c r="C31" s="489">
        <v>0</v>
      </c>
      <c r="D31" s="493">
        <v>0</v>
      </c>
      <c r="E31" s="489">
        <v>0</v>
      </c>
      <c r="F31" s="489">
        <v>832450</v>
      </c>
      <c r="G31" s="490">
        <v>707582.5</v>
      </c>
    </row>
    <row r="32" spans="1:7">
      <c r="A32" s="487">
        <v>24</v>
      </c>
      <c r="B32" s="488" t="s">
        <v>651</v>
      </c>
      <c r="C32" s="489">
        <v>0</v>
      </c>
      <c r="D32" s="493">
        <v>0</v>
      </c>
      <c r="E32" s="489">
        <v>0</v>
      </c>
      <c r="F32" s="489">
        <v>0</v>
      </c>
      <c r="G32" s="490">
        <v>0</v>
      </c>
    </row>
    <row r="33" spans="1:7">
      <c r="A33" s="487">
        <v>25</v>
      </c>
      <c r="B33" s="488" t="s">
        <v>166</v>
      </c>
      <c r="C33" s="489">
        <f>SUM(C34:C35)</f>
        <v>24656876.689999912</v>
      </c>
      <c r="D33" s="489">
        <f>SUM(D34:D35)</f>
        <v>29916540.61313061</v>
      </c>
      <c r="E33" s="489">
        <f>SUM(E34:E35)</f>
        <v>16934997.90400023</v>
      </c>
      <c r="F33" s="489">
        <f>SUM(F34:F35)</f>
        <v>84669557.221870333</v>
      </c>
      <c r="G33" s="490">
        <f>SUM(G34:G35)</f>
        <v>133120947.62543565</v>
      </c>
    </row>
    <row r="34" spans="1:7">
      <c r="A34" s="487">
        <v>26</v>
      </c>
      <c r="B34" s="491" t="s">
        <v>652</v>
      </c>
      <c r="C34" s="492"/>
      <c r="D34" s="493"/>
      <c r="E34" s="489"/>
      <c r="F34" s="489"/>
      <c r="G34" s="490"/>
    </row>
    <row r="35" spans="1:7">
      <c r="A35" s="487">
        <v>27</v>
      </c>
      <c r="B35" s="491" t="s">
        <v>653</v>
      </c>
      <c r="C35" s="489">
        <v>24656876.689999912</v>
      </c>
      <c r="D35" s="493">
        <v>29916540.61313061</v>
      </c>
      <c r="E35" s="489">
        <v>16934997.90400023</v>
      </c>
      <c r="F35" s="489">
        <v>84669557.221870333</v>
      </c>
      <c r="G35" s="490">
        <v>133120947.62543565</v>
      </c>
    </row>
    <row r="36" spans="1:7">
      <c r="A36" s="487">
        <v>28</v>
      </c>
      <c r="B36" s="488" t="s">
        <v>654</v>
      </c>
      <c r="C36" s="489">
        <v>25672146.449999999</v>
      </c>
      <c r="D36" s="493">
        <v>4975486.43</v>
      </c>
      <c r="E36" s="489">
        <v>915452.41</v>
      </c>
      <c r="F36" s="489">
        <v>1255293.1300000001</v>
      </c>
      <c r="G36" s="490">
        <v>1999393.1725000001</v>
      </c>
    </row>
    <row r="37" spans="1:7">
      <c r="A37" s="494">
        <v>29</v>
      </c>
      <c r="B37" s="495" t="s">
        <v>655</v>
      </c>
      <c r="C37" s="492"/>
      <c r="D37" s="492"/>
      <c r="E37" s="492"/>
      <c r="F37" s="492"/>
      <c r="G37" s="496">
        <f>SUM(G23:G24,G32:G33,G36)</f>
        <v>569582825.05810511</v>
      </c>
    </row>
    <row r="38" spans="1:7">
      <c r="A38" s="483"/>
      <c r="B38" s="504"/>
      <c r="C38" s="505"/>
      <c r="D38" s="505"/>
      <c r="E38" s="505"/>
      <c r="F38" s="505"/>
      <c r="G38" s="506"/>
    </row>
    <row r="39" spans="1:7" ht="15.75" thickBot="1">
      <c r="A39" s="507">
        <v>30</v>
      </c>
      <c r="B39" s="508" t="s">
        <v>623</v>
      </c>
      <c r="C39" s="353"/>
      <c r="D39" s="335"/>
      <c r="E39" s="335"/>
      <c r="F39" s="509"/>
      <c r="G39" s="510">
        <f>IFERROR(G21/G37,0)</f>
        <v>1.0935186752505415</v>
      </c>
    </row>
    <row r="42" spans="1:7" ht="39">
      <c r="B42" s="24" t="s">
        <v>656</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zoomScaleNormal="100" workbookViewId="0">
      <pane xSplit="1" ySplit="5" topLeftCell="B27" activePane="bottomRight" state="frozen"/>
      <selection pane="topRight" activeCell="B1" sqref="B1"/>
      <selection pane="bottomLeft" activeCell="A6" sqref="A6"/>
      <selection pane="bottomRight" activeCell="E25" sqref="E25"/>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18" t="s">
        <v>189</v>
      </c>
      <c r="B1" s="434" t="str">
        <f>Info!C2</f>
        <v>სს "ხალიკ ბანკი საქართველო"</v>
      </c>
    </row>
    <row r="2" spans="1:8">
      <c r="A2" s="18" t="s">
        <v>190</v>
      </c>
      <c r="B2" s="454">
        <v>44651</v>
      </c>
      <c r="C2" s="30"/>
      <c r="D2" s="19"/>
      <c r="E2" s="19"/>
      <c r="F2" s="19"/>
      <c r="G2" s="19"/>
      <c r="H2" s="1"/>
    </row>
    <row r="3" spans="1:8">
      <c r="A3" s="18"/>
      <c r="C3" s="30"/>
      <c r="D3" s="19"/>
      <c r="E3" s="19"/>
      <c r="F3" s="19"/>
      <c r="G3" s="19"/>
      <c r="H3" s="1"/>
    </row>
    <row r="4" spans="1:8" ht="16.5" thickBot="1">
      <c r="A4" s="71" t="s">
        <v>405</v>
      </c>
      <c r="B4" s="208" t="s">
        <v>224</v>
      </c>
      <c r="C4" s="209"/>
      <c r="D4" s="210"/>
      <c r="E4" s="210"/>
      <c r="F4" s="210"/>
      <c r="G4" s="210"/>
      <c r="H4" s="1"/>
    </row>
    <row r="5" spans="1:8" ht="15">
      <c r="A5" s="321" t="s">
        <v>27</v>
      </c>
      <c r="B5" s="322"/>
      <c r="C5" s="455" t="str">
        <f>INT((MONTH($B$2))/3)&amp;"Q"&amp;"-"&amp;YEAR($B$2)</f>
        <v>1Q-2022</v>
      </c>
      <c r="D5" s="455" t="str">
        <f>IF(INT(MONTH($B$2))=3, "4"&amp;"Q"&amp;"-"&amp;YEAR($B$2)-1, IF(INT(MONTH($B$2))=6, "1"&amp;"Q"&amp;"-"&amp;YEAR($B$2), IF(INT(MONTH($B$2))=9, "2"&amp;"Q"&amp;"-"&amp;YEAR($B$2),IF(INT(MONTH($B$2))=12, "3"&amp;"Q"&amp;"-"&amp;YEAR($B$2), 0))))</f>
        <v>4Q-2021</v>
      </c>
      <c r="E5" s="455" t="str">
        <f>IF(INT(MONTH($B$2))=3, "3"&amp;"Q"&amp;"-"&amp;YEAR($B$2)-1, IF(INT(MONTH($B$2))=6, "4"&amp;"Q"&amp;"-"&amp;YEAR($B$2)-1, IF(INT(MONTH($B$2))=9, "1"&amp;"Q"&amp;"-"&amp;YEAR($B$2),IF(INT(MONTH($B$2))=12, "2"&amp;"Q"&amp;"-"&amp;YEAR($B$2), 0))))</f>
        <v>3Q-2021</v>
      </c>
      <c r="F5" s="455" t="str">
        <f>IF(INT(MONTH($B$2))=3, "2"&amp;"Q"&amp;"-"&amp;YEAR($B$2)-1, IF(INT(MONTH($B$2))=6, "3"&amp;"Q"&amp;"-"&amp;YEAR($B$2)-1, IF(INT(MONTH($B$2))=9, "4"&amp;"Q"&amp;"-"&amp;YEAR($B$2)-1,IF(INT(MONTH($B$2))=12, "1"&amp;"Q"&amp;"-"&amp;YEAR($B$2), 0))))</f>
        <v>2Q-2021</v>
      </c>
      <c r="G5" s="456" t="str">
        <f>IF(INT(MONTH($B$2))=3, "1"&amp;"Q"&amp;"-"&amp;YEAR($B$2)-1, IF(INT(MONTH($B$2))=6, "2"&amp;"Q"&amp;"-"&amp;YEAR($B$2)-1, IF(INT(MONTH($B$2))=9, "3"&amp;"Q"&amp;"-"&amp;YEAR($B$2)-1,IF(INT(MONTH($B$2))=12, "4"&amp;"Q"&amp;"-"&amp;YEAR($B$2)-1, 0))))</f>
        <v>1Q-2021</v>
      </c>
    </row>
    <row r="6" spans="1:8" ht="15">
      <c r="A6" s="457"/>
      <c r="B6" s="458" t="s">
        <v>187</v>
      </c>
      <c r="C6" s="323"/>
      <c r="D6" s="323"/>
      <c r="E6" s="323"/>
      <c r="F6" s="323"/>
      <c r="G6" s="324"/>
    </row>
    <row r="7" spans="1:8" ht="15">
      <c r="A7" s="457"/>
      <c r="B7" s="459" t="s">
        <v>191</v>
      </c>
      <c r="C7" s="323"/>
      <c r="D7" s="323"/>
      <c r="E7" s="323"/>
      <c r="F7" s="323"/>
      <c r="G7" s="324"/>
    </row>
    <row r="8" spans="1:8" ht="15">
      <c r="A8" s="439">
        <v>1</v>
      </c>
      <c r="B8" s="440" t="s">
        <v>24</v>
      </c>
      <c r="C8" s="460">
        <v>114273683.11</v>
      </c>
      <c r="D8" s="461">
        <v>110553165</v>
      </c>
      <c r="E8" s="461">
        <v>104417244</v>
      </c>
      <c r="F8" s="461">
        <v>97232125</v>
      </c>
      <c r="G8" s="462">
        <v>93458882</v>
      </c>
    </row>
    <row r="9" spans="1:8" ht="15">
      <c r="A9" s="439">
        <v>2</v>
      </c>
      <c r="B9" s="440" t="s">
        <v>90</v>
      </c>
      <c r="C9" s="460">
        <v>114273683.11</v>
      </c>
      <c r="D9" s="461">
        <v>110553165</v>
      </c>
      <c r="E9" s="461">
        <v>104417244</v>
      </c>
      <c r="F9" s="461">
        <v>97232125</v>
      </c>
      <c r="G9" s="462">
        <v>93458882</v>
      </c>
    </row>
    <row r="10" spans="1:8" ht="15">
      <c r="A10" s="439">
        <v>3</v>
      </c>
      <c r="B10" s="440" t="s">
        <v>89</v>
      </c>
      <c r="C10" s="460">
        <v>156185751.75633252</v>
      </c>
      <c r="D10" s="461">
        <v>152498908.23152125</v>
      </c>
      <c r="E10" s="461">
        <v>145383607.26999998</v>
      </c>
      <c r="F10" s="461">
        <v>137251365.40000001</v>
      </c>
      <c r="G10" s="462">
        <v>135207939.84999999</v>
      </c>
    </row>
    <row r="11" spans="1:8" ht="15">
      <c r="A11" s="439">
        <v>4</v>
      </c>
      <c r="B11" s="440" t="s">
        <v>614</v>
      </c>
      <c r="C11" s="460">
        <v>63291119.264022753</v>
      </c>
      <c r="D11" s="461">
        <v>58157043.430187099</v>
      </c>
      <c r="E11" s="461">
        <v>51961178.577858374</v>
      </c>
      <c r="F11" s="461">
        <v>45042965.129491702</v>
      </c>
      <c r="G11" s="462">
        <v>42682182.710000746</v>
      </c>
    </row>
    <row r="12" spans="1:8" ht="15">
      <c r="A12" s="439">
        <v>5</v>
      </c>
      <c r="B12" s="440" t="s">
        <v>615</v>
      </c>
      <c r="C12" s="460">
        <v>84419405.606022686</v>
      </c>
      <c r="D12" s="461">
        <v>77574442.177130118</v>
      </c>
      <c r="E12" s="461">
        <v>69308229.843704909</v>
      </c>
      <c r="F12" s="461">
        <v>60080453.409388363</v>
      </c>
      <c r="G12" s="462">
        <v>56932151.795061879</v>
      </c>
    </row>
    <row r="13" spans="1:8" ht="15">
      <c r="A13" s="439">
        <v>6</v>
      </c>
      <c r="B13" s="440" t="s">
        <v>616</v>
      </c>
      <c r="C13" s="460">
        <v>119779500.66489604</v>
      </c>
      <c r="D13" s="461">
        <v>120401661.87184264</v>
      </c>
      <c r="E13" s="461">
        <v>107668901.84483157</v>
      </c>
      <c r="F13" s="461">
        <v>93004826.507578462</v>
      </c>
      <c r="G13" s="462">
        <v>88376642.90051344</v>
      </c>
    </row>
    <row r="14" spans="1:8" ht="15">
      <c r="A14" s="457"/>
      <c r="B14" s="458" t="s">
        <v>618</v>
      </c>
      <c r="C14" s="323"/>
      <c r="D14" s="323"/>
      <c r="E14" s="323"/>
      <c r="F14" s="323"/>
      <c r="G14" s="324"/>
    </row>
    <row r="15" spans="1:8" ht="15" customHeight="1">
      <c r="A15" s="439">
        <v>7</v>
      </c>
      <c r="B15" s="440" t="s">
        <v>617</v>
      </c>
      <c r="C15" s="463">
        <v>928800731.45242</v>
      </c>
      <c r="D15" s="461">
        <v>931551037.7115792</v>
      </c>
      <c r="E15" s="461">
        <v>837197729.17607963</v>
      </c>
      <c r="F15" s="461">
        <v>730215462.47918248</v>
      </c>
      <c r="G15" s="462">
        <v>686111984.05228972</v>
      </c>
    </row>
    <row r="16" spans="1:8" ht="15">
      <c r="A16" s="457"/>
      <c r="B16" s="458" t="s">
        <v>622</v>
      </c>
      <c r="C16" s="323"/>
      <c r="D16" s="323"/>
      <c r="E16" s="323"/>
      <c r="F16" s="323"/>
      <c r="G16" s="324"/>
    </row>
    <row r="17" spans="1:7" s="3" customFormat="1" ht="15">
      <c r="A17" s="439"/>
      <c r="B17" s="459" t="s">
        <v>603</v>
      </c>
      <c r="C17" s="323"/>
      <c r="D17" s="323"/>
      <c r="E17" s="323"/>
      <c r="F17" s="323"/>
      <c r="G17" s="324"/>
    </row>
    <row r="18" spans="1:7" ht="15">
      <c r="A18" s="438">
        <v>8</v>
      </c>
      <c r="B18" s="464" t="s">
        <v>612</v>
      </c>
      <c r="C18" s="473">
        <v>0.12303358432039944</v>
      </c>
      <c r="D18" s="474">
        <v>0.11867644447220159</v>
      </c>
      <c r="E18" s="474">
        <v>0.12472232109702598</v>
      </c>
      <c r="F18" s="474">
        <v>0.13315539042392158</v>
      </c>
      <c r="G18" s="475">
        <v>0.13621520126789877</v>
      </c>
    </row>
    <row r="19" spans="1:7" ht="15" customHeight="1">
      <c r="A19" s="438">
        <v>9</v>
      </c>
      <c r="B19" s="464" t="s">
        <v>611</v>
      </c>
      <c r="C19" s="473">
        <v>0.12303358432039944</v>
      </c>
      <c r="D19" s="474">
        <v>0.11867644447220159</v>
      </c>
      <c r="E19" s="474">
        <v>0.12472232109702598</v>
      </c>
      <c r="F19" s="474">
        <v>0.13315539042392158</v>
      </c>
      <c r="G19" s="475">
        <v>0.13621520126789877</v>
      </c>
    </row>
    <row r="20" spans="1:7" ht="15">
      <c r="A20" s="438">
        <v>10</v>
      </c>
      <c r="B20" s="464" t="s">
        <v>613</v>
      </c>
      <c r="C20" s="473">
        <v>0.16815851502624865</v>
      </c>
      <c r="D20" s="474">
        <v>0.1637042975188408</v>
      </c>
      <c r="E20" s="474">
        <v>0.17365504253466849</v>
      </c>
      <c r="F20" s="474">
        <v>0.18796009185290685</v>
      </c>
      <c r="G20" s="475">
        <v>0.19706395310491409</v>
      </c>
    </row>
    <row r="21" spans="1:7" ht="15">
      <c r="A21" s="438">
        <v>11</v>
      </c>
      <c r="B21" s="440" t="s">
        <v>614</v>
      </c>
      <c r="C21" s="473">
        <v>6.8142839600320651E-2</v>
      </c>
      <c r="D21" s="474">
        <v>6.2430335081858718E-2</v>
      </c>
      <c r="E21" s="474">
        <v>6.2065599041931811E-2</v>
      </c>
      <c r="F21" s="474">
        <v>6.1684485530564645E-2</v>
      </c>
      <c r="G21" s="475">
        <v>6.2208770145527538E-2</v>
      </c>
    </row>
    <row r="22" spans="1:7" ht="15">
      <c r="A22" s="438">
        <v>12</v>
      </c>
      <c r="B22" s="440" t="s">
        <v>615</v>
      </c>
      <c r="C22" s="473">
        <v>9.0890761330485959E-2</v>
      </c>
      <c r="D22" s="474">
        <v>8.3274494940929061E-2</v>
      </c>
      <c r="E22" s="474">
        <v>8.2785974481696167E-2</v>
      </c>
      <c r="F22" s="474">
        <v>8.2277706370948264E-2</v>
      </c>
      <c r="G22" s="475">
        <v>8.2977929431885547E-2</v>
      </c>
    </row>
    <row r="23" spans="1:7" ht="15">
      <c r="A23" s="438">
        <v>13</v>
      </c>
      <c r="B23" s="440" t="s">
        <v>616</v>
      </c>
      <c r="C23" s="473">
        <v>0.12896146246309456</v>
      </c>
      <c r="D23" s="474">
        <v>0.1292485940089958</v>
      </c>
      <c r="E23" s="474">
        <v>0.12860629943513216</v>
      </c>
      <c r="F23" s="474">
        <v>0.12736627925107777</v>
      </c>
      <c r="G23" s="475">
        <v>0.12880789864439696</v>
      </c>
    </row>
    <row r="24" spans="1:7" ht="15">
      <c r="A24" s="457"/>
      <c r="B24" s="458" t="s">
        <v>7</v>
      </c>
      <c r="C24" s="323"/>
      <c r="D24" s="323"/>
      <c r="E24" s="323"/>
      <c r="F24" s="323"/>
      <c r="G24" s="324"/>
    </row>
    <row r="25" spans="1:7" ht="15" customHeight="1">
      <c r="A25" s="465">
        <v>14</v>
      </c>
      <c r="B25" s="466" t="s">
        <v>8</v>
      </c>
      <c r="C25" s="667">
        <v>6.785767502684989E-2</v>
      </c>
      <c r="D25" s="668">
        <v>7.0996030650170461E-2</v>
      </c>
      <c r="E25" s="668">
        <v>7.1152577170614476E-2</v>
      </c>
      <c r="F25" s="668">
        <v>7.1986571929448226E-2</v>
      </c>
      <c r="G25" s="669">
        <v>7.1964933367923839E-2</v>
      </c>
    </row>
    <row r="26" spans="1:7" ht="15">
      <c r="A26" s="465">
        <v>15</v>
      </c>
      <c r="B26" s="466" t="s">
        <v>9</v>
      </c>
      <c r="C26" s="667">
        <v>3.4561277509920885E-2</v>
      </c>
      <c r="D26" s="668">
        <v>2.8853543877150761E-2</v>
      </c>
      <c r="E26" s="668">
        <v>2.7892907360479488E-2</v>
      </c>
      <c r="F26" s="668">
        <v>2.7330154762073962E-2</v>
      </c>
      <c r="G26" s="669">
        <v>2.662745801076272E-2</v>
      </c>
    </row>
    <row r="27" spans="1:7" ht="15">
      <c r="A27" s="465">
        <v>16</v>
      </c>
      <c r="B27" s="466" t="s">
        <v>10</v>
      </c>
      <c r="C27" s="667">
        <v>1.3914228457733751E-2</v>
      </c>
      <c r="D27" s="668">
        <v>2.2578621041568908E-2</v>
      </c>
      <c r="E27" s="668">
        <v>2.2111788915519671E-2</v>
      </c>
      <c r="F27" s="668">
        <v>2.0447361840320845E-2</v>
      </c>
      <c r="G27" s="669">
        <v>1.7395135748386217E-2</v>
      </c>
    </row>
    <row r="28" spans="1:7" ht="15">
      <c r="A28" s="465">
        <v>17</v>
      </c>
      <c r="B28" s="466" t="s">
        <v>225</v>
      </c>
      <c r="C28" s="667">
        <v>3.3296397516929005E-2</v>
      </c>
      <c r="D28" s="668">
        <v>4.2142486773019704E-2</v>
      </c>
      <c r="E28" s="668">
        <v>4.3259669810134981E-2</v>
      </c>
      <c r="F28" s="668">
        <v>4.4656417167374264E-2</v>
      </c>
      <c r="G28" s="669">
        <v>4.5337475357161108E-2</v>
      </c>
    </row>
    <row r="29" spans="1:7" ht="15">
      <c r="A29" s="465">
        <v>18</v>
      </c>
      <c r="B29" s="466" t="s">
        <v>11</v>
      </c>
      <c r="C29" s="667">
        <v>1.6741602076584976E-2</v>
      </c>
      <c r="D29" s="668">
        <v>2.7434685512411561E-2</v>
      </c>
      <c r="E29" s="668">
        <v>2.7667343189778783E-2</v>
      </c>
      <c r="F29" s="668">
        <v>2.2494739779568743E-2</v>
      </c>
      <c r="G29" s="669">
        <v>2.2451442265729073E-2</v>
      </c>
    </row>
    <row r="30" spans="1:7" ht="15">
      <c r="A30" s="465">
        <v>19</v>
      </c>
      <c r="B30" s="466" t="s">
        <v>12</v>
      </c>
      <c r="C30" s="667">
        <v>0.13658369651629262</v>
      </c>
      <c r="D30" s="668">
        <v>0.19688625087962838</v>
      </c>
      <c r="E30" s="668">
        <v>0.19364784805177956</v>
      </c>
      <c r="F30" s="668">
        <v>0.15380730897296296</v>
      </c>
      <c r="G30" s="669">
        <v>0.14803119872587431</v>
      </c>
    </row>
    <row r="31" spans="1:7" ht="15">
      <c r="A31" s="457"/>
      <c r="B31" s="458" t="s">
        <v>13</v>
      </c>
      <c r="C31" s="323"/>
      <c r="D31" s="323"/>
      <c r="E31" s="323"/>
      <c r="F31" s="323"/>
      <c r="G31" s="324"/>
    </row>
    <row r="32" spans="1:7" ht="15">
      <c r="A32" s="465">
        <v>20</v>
      </c>
      <c r="B32" s="466" t="s">
        <v>14</v>
      </c>
      <c r="C32" s="667">
        <v>7.5341586270082694E-2</v>
      </c>
      <c r="D32" s="668">
        <v>7.3861947969386596E-2</v>
      </c>
      <c r="E32" s="668">
        <v>9.9002807475713273E-2</v>
      </c>
      <c r="F32" s="668">
        <v>0.10603832241973278</v>
      </c>
      <c r="G32" s="669">
        <v>0.12194945033723455</v>
      </c>
    </row>
    <row r="33" spans="1:7" ht="15" customHeight="1">
      <c r="A33" s="465">
        <v>21</v>
      </c>
      <c r="B33" s="466" t="s">
        <v>15</v>
      </c>
      <c r="C33" s="667">
        <v>5.3179188207088342E-2</v>
      </c>
      <c r="D33" s="668">
        <v>5.2557302352659714E-2</v>
      </c>
      <c r="E33" s="668">
        <v>6.0819272213118482E-2</v>
      </c>
      <c r="F33" s="668">
        <v>7.9659961832198034E-2</v>
      </c>
      <c r="G33" s="669">
        <v>8.6837871758791096E-2</v>
      </c>
    </row>
    <row r="34" spans="1:7" ht="15">
      <c r="A34" s="465">
        <v>22</v>
      </c>
      <c r="B34" s="466" t="s">
        <v>16</v>
      </c>
      <c r="C34" s="667">
        <v>0.72093964072043371</v>
      </c>
      <c r="D34" s="668">
        <v>0.7221732044365029</v>
      </c>
      <c r="E34" s="668">
        <v>0.71977179354528709</v>
      </c>
      <c r="F34" s="668">
        <v>0.70645130041633664</v>
      </c>
      <c r="G34" s="669">
        <v>0.72900259752692098</v>
      </c>
    </row>
    <row r="35" spans="1:7" ht="15" customHeight="1">
      <c r="A35" s="465">
        <v>23</v>
      </c>
      <c r="B35" s="466" t="s">
        <v>17</v>
      </c>
      <c r="C35" s="667">
        <v>0.668146934833866</v>
      </c>
      <c r="D35" s="668">
        <v>0.66770310732548221</v>
      </c>
      <c r="E35" s="668">
        <v>0.6917772200058111</v>
      </c>
      <c r="F35" s="668">
        <v>0.67366190004830984</v>
      </c>
      <c r="G35" s="669">
        <v>0.6901482677866343</v>
      </c>
    </row>
    <row r="36" spans="1:7" ht="15">
      <c r="A36" s="465">
        <v>24</v>
      </c>
      <c r="B36" s="466" t="s">
        <v>18</v>
      </c>
      <c r="C36" s="667">
        <v>0.35305477293947973</v>
      </c>
      <c r="D36" s="668">
        <v>0.40092491860335244</v>
      </c>
      <c r="E36" s="668">
        <v>0.30161798523773614</v>
      </c>
      <c r="F36" s="668">
        <v>0.28784715044421172</v>
      </c>
      <c r="G36" s="669">
        <v>0.16909851824742092</v>
      </c>
    </row>
    <row r="37" spans="1:7" ht="15" customHeight="1">
      <c r="A37" s="457"/>
      <c r="B37" s="458" t="s">
        <v>19</v>
      </c>
      <c r="C37" s="323"/>
      <c r="D37" s="323"/>
      <c r="E37" s="323"/>
      <c r="F37" s="323"/>
      <c r="G37" s="324"/>
    </row>
    <row r="38" spans="1:7" ht="15" customHeight="1">
      <c r="A38" s="465">
        <v>25</v>
      </c>
      <c r="B38" s="466" t="s">
        <v>20</v>
      </c>
      <c r="C38" s="667">
        <v>0.24793326056589512</v>
      </c>
      <c r="D38" s="667">
        <v>0.23726568021521488</v>
      </c>
      <c r="E38" s="667">
        <v>0.24253092119939842</v>
      </c>
      <c r="F38" s="667">
        <v>0.24460029969852023</v>
      </c>
      <c r="G38" s="671">
        <v>0.20322718401638926</v>
      </c>
    </row>
    <row r="39" spans="1:7" ht="15" customHeight="1">
      <c r="A39" s="465">
        <v>26</v>
      </c>
      <c r="B39" s="466" t="s">
        <v>21</v>
      </c>
      <c r="C39" s="667">
        <v>0.76502371097796251</v>
      </c>
      <c r="D39" s="667">
        <v>0.76724763896666226</v>
      </c>
      <c r="E39" s="667">
        <v>0.80119442734561253</v>
      </c>
      <c r="F39" s="667">
        <v>0.80483332334537316</v>
      </c>
      <c r="G39" s="671">
        <v>0.85566491164997349</v>
      </c>
    </row>
    <row r="40" spans="1:7" ht="15" customHeight="1">
      <c r="A40" s="465">
        <v>27</v>
      </c>
      <c r="B40" s="467" t="s">
        <v>22</v>
      </c>
      <c r="C40" s="667">
        <v>0.23076770599406063</v>
      </c>
      <c r="D40" s="667">
        <v>0.2875557051036749</v>
      </c>
      <c r="E40" s="667">
        <v>0.22411063069758203</v>
      </c>
      <c r="F40" s="667">
        <v>0.20882743972783704</v>
      </c>
      <c r="G40" s="671">
        <v>0.19666256224548187</v>
      </c>
    </row>
    <row r="41" spans="1:7" ht="15" customHeight="1">
      <c r="A41" s="471"/>
      <c r="B41" s="458" t="s">
        <v>524</v>
      </c>
      <c r="C41" s="323"/>
      <c r="D41" s="323"/>
      <c r="E41" s="323"/>
      <c r="F41" s="323"/>
      <c r="G41" s="324"/>
    </row>
    <row r="42" spans="1:7" ht="15" customHeight="1">
      <c r="A42" s="465">
        <v>28</v>
      </c>
      <c r="B42" s="516" t="s">
        <v>508</v>
      </c>
      <c r="C42" s="467">
        <v>233441136.18599999</v>
      </c>
      <c r="D42" s="467">
        <v>201846789.41261044</v>
      </c>
      <c r="E42" s="467">
        <v>165669132.44143599</v>
      </c>
      <c r="F42" s="467">
        <v>166793048.11459017</v>
      </c>
      <c r="G42" s="470">
        <v>112578003.08849999</v>
      </c>
    </row>
    <row r="43" spans="1:7" ht="15">
      <c r="A43" s="465">
        <v>29</v>
      </c>
      <c r="B43" s="466" t="s">
        <v>509</v>
      </c>
      <c r="C43" s="467">
        <v>209637717.08850083</v>
      </c>
      <c r="D43" s="468">
        <v>175621778.87442183</v>
      </c>
      <c r="E43" s="468">
        <v>146808762.23263481</v>
      </c>
      <c r="F43" s="468">
        <v>139064503.14336678</v>
      </c>
      <c r="G43" s="469">
        <v>101570803.18257138</v>
      </c>
    </row>
    <row r="44" spans="1:7" ht="15">
      <c r="A44" s="511">
        <v>30</v>
      </c>
      <c r="B44" s="512" t="s">
        <v>507</v>
      </c>
      <c r="C44" s="666">
        <v>1.1135454985299724</v>
      </c>
      <c r="D44" s="666">
        <v>1.1493266422095678</v>
      </c>
      <c r="E44" s="666">
        <v>1.128468968214001</v>
      </c>
      <c r="F44" s="666">
        <v>1.1993934062572171</v>
      </c>
      <c r="G44" s="670">
        <v>1.1083697239859707</v>
      </c>
    </row>
    <row r="45" spans="1:7" ht="15">
      <c r="A45" s="511"/>
      <c r="B45" s="458" t="s">
        <v>623</v>
      </c>
      <c r="C45" s="323"/>
      <c r="D45" s="323"/>
      <c r="E45" s="323"/>
      <c r="F45" s="323"/>
      <c r="G45" s="324"/>
    </row>
    <row r="46" spans="1:7" ht="15">
      <c r="A46" s="511">
        <v>31</v>
      </c>
      <c r="B46" s="512" t="s">
        <v>630</v>
      </c>
      <c r="C46" s="513">
        <v>622849456.30299997</v>
      </c>
      <c r="D46" s="514">
        <v>703519723.27250004</v>
      </c>
      <c r="E46" s="514">
        <v>585720015.58899999</v>
      </c>
      <c r="F46" s="514">
        <v>498491890.0395</v>
      </c>
      <c r="G46" s="515">
        <v>479345416.62850004</v>
      </c>
    </row>
    <row r="47" spans="1:7" ht="15">
      <c r="A47" s="511">
        <v>32</v>
      </c>
      <c r="B47" s="512" t="s">
        <v>643</v>
      </c>
      <c r="C47" s="513">
        <v>569582825.05810511</v>
      </c>
      <c r="D47" s="514">
        <v>580745005.39191997</v>
      </c>
      <c r="E47" s="514">
        <v>497867535.08625978</v>
      </c>
      <c r="F47" s="514">
        <v>442966655.69926625</v>
      </c>
      <c r="G47" s="515">
        <v>424045233.53169209</v>
      </c>
    </row>
    <row r="48" spans="1:7" thickBot="1">
      <c r="A48" s="122">
        <v>33</v>
      </c>
      <c r="B48" s="242" t="s">
        <v>657</v>
      </c>
      <c r="C48" s="672">
        <v>1.0935186752505415</v>
      </c>
      <c r="D48" s="673">
        <v>1.2114089948956595</v>
      </c>
      <c r="E48" s="673">
        <v>1.1764575400312436</v>
      </c>
      <c r="F48" s="673">
        <v>1.1253485643351229</v>
      </c>
      <c r="G48" s="674">
        <v>1.1304110475107485</v>
      </c>
    </row>
    <row r="49" spans="1:7">
      <c r="A49" s="21"/>
    </row>
    <row r="50" spans="1:7" ht="39.75">
      <c r="B50" s="24" t="s">
        <v>602</v>
      </c>
    </row>
    <row r="51" spans="1:7" ht="65.25">
      <c r="B51" s="371" t="s">
        <v>523</v>
      </c>
      <c r="D51" s="344"/>
      <c r="E51" s="344"/>
      <c r="F51" s="344"/>
      <c r="G51" s="344"/>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G26" sqref="G26"/>
    </sheetView>
  </sheetViews>
  <sheetFormatPr defaultColWidth="9.140625" defaultRowHeight="12.75"/>
  <cols>
    <col min="1" max="1" width="11.85546875" style="522" bestFit="1" customWidth="1"/>
    <col min="2" max="2" width="105.140625" style="522" bestFit="1" customWidth="1"/>
    <col min="3" max="8" width="17.140625" style="721" customWidth="1"/>
    <col min="9" max="16384" width="9.140625" style="522"/>
  </cols>
  <sheetData>
    <row r="1" spans="1:8" ht="13.5">
      <c r="A1" s="521" t="s">
        <v>189</v>
      </c>
      <c r="B1" s="434" t="str">
        <f>Info!C2</f>
        <v>სს "ხალიკ ბანკი საქართველო"</v>
      </c>
    </row>
    <row r="2" spans="1:8">
      <c r="A2" s="523" t="s">
        <v>190</v>
      </c>
      <c r="B2" s="525">
        <f>'1. key ratios'!B2</f>
        <v>44651</v>
      </c>
    </row>
    <row r="3" spans="1:8">
      <c r="A3" s="524" t="s">
        <v>663</v>
      </c>
    </row>
    <row r="5" spans="1:8">
      <c r="A5" s="800" t="s">
        <v>664</v>
      </c>
      <c r="B5" s="801"/>
      <c r="C5" s="806" t="s">
        <v>665</v>
      </c>
      <c r="D5" s="807"/>
      <c r="E5" s="807"/>
      <c r="F5" s="807"/>
      <c r="G5" s="807"/>
      <c r="H5" s="808"/>
    </row>
    <row r="6" spans="1:8">
      <c r="A6" s="802"/>
      <c r="B6" s="803"/>
      <c r="C6" s="809"/>
      <c r="D6" s="810"/>
      <c r="E6" s="810"/>
      <c r="F6" s="810"/>
      <c r="G6" s="810"/>
      <c r="H6" s="811"/>
    </row>
    <row r="7" spans="1:8" ht="25.5">
      <c r="A7" s="804"/>
      <c r="B7" s="805"/>
      <c r="C7" s="722" t="s">
        <v>666</v>
      </c>
      <c r="D7" s="722" t="s">
        <v>667</v>
      </c>
      <c r="E7" s="722" t="s">
        <v>668</v>
      </c>
      <c r="F7" s="722" t="s">
        <v>669</v>
      </c>
      <c r="G7" s="723" t="s">
        <v>940</v>
      </c>
      <c r="H7" s="722" t="s">
        <v>69</v>
      </c>
    </row>
    <row r="8" spans="1:8">
      <c r="A8" s="527">
        <v>1</v>
      </c>
      <c r="B8" s="528" t="s">
        <v>217</v>
      </c>
      <c r="C8" s="724">
        <v>174382600</v>
      </c>
      <c r="D8" s="724">
        <v>0</v>
      </c>
      <c r="E8" s="724">
        <v>10917179.000000002</v>
      </c>
      <c r="F8" s="724">
        <v>5686000</v>
      </c>
      <c r="G8" s="724">
        <v>0</v>
      </c>
      <c r="H8" s="717">
        <f>SUM(C8:G8)</f>
        <v>190985779</v>
      </c>
    </row>
    <row r="9" spans="1:8">
      <c r="A9" s="527">
        <v>2</v>
      </c>
      <c r="B9" s="528" t="s">
        <v>218</v>
      </c>
      <c r="C9" s="724">
        <v>0</v>
      </c>
      <c r="D9" s="724">
        <v>0</v>
      </c>
      <c r="E9" s="724">
        <v>0</v>
      </c>
      <c r="F9" s="724">
        <v>0</v>
      </c>
      <c r="G9" s="724">
        <v>0</v>
      </c>
      <c r="H9" s="717">
        <f t="shared" ref="H9:H21" si="0">SUM(C9:G9)</f>
        <v>0</v>
      </c>
    </row>
    <row r="10" spans="1:8">
      <c r="A10" s="527">
        <v>3</v>
      </c>
      <c r="B10" s="528" t="s">
        <v>219</v>
      </c>
      <c r="C10" s="724">
        <v>0</v>
      </c>
      <c r="D10" s="724">
        <v>0</v>
      </c>
      <c r="E10" s="724">
        <v>0</v>
      </c>
      <c r="F10" s="724">
        <v>0</v>
      </c>
      <c r="G10" s="724">
        <v>0</v>
      </c>
      <c r="H10" s="717">
        <f t="shared" si="0"/>
        <v>0</v>
      </c>
    </row>
    <row r="11" spans="1:8">
      <c r="A11" s="527">
        <v>4</v>
      </c>
      <c r="B11" s="528" t="s">
        <v>220</v>
      </c>
      <c r="C11" s="724">
        <v>0</v>
      </c>
      <c r="D11" s="724">
        <v>0</v>
      </c>
      <c r="E11" s="724">
        <v>0</v>
      </c>
      <c r="F11" s="724">
        <v>0</v>
      </c>
      <c r="G11" s="724">
        <v>0</v>
      </c>
      <c r="H11" s="717">
        <f t="shared" si="0"/>
        <v>0</v>
      </c>
    </row>
    <row r="12" spans="1:8">
      <c r="A12" s="527">
        <v>5</v>
      </c>
      <c r="B12" s="528" t="s">
        <v>221</v>
      </c>
      <c r="C12" s="724">
        <v>0</v>
      </c>
      <c r="D12" s="724">
        <v>0</v>
      </c>
      <c r="E12" s="724">
        <v>0</v>
      </c>
      <c r="F12" s="724">
        <v>0</v>
      </c>
      <c r="G12" s="724">
        <v>0</v>
      </c>
      <c r="H12" s="717">
        <f t="shared" si="0"/>
        <v>0</v>
      </c>
    </row>
    <row r="13" spans="1:8">
      <c r="A13" s="527">
        <v>6</v>
      </c>
      <c r="B13" s="528" t="s">
        <v>222</v>
      </c>
      <c r="C13" s="724">
        <v>40053053.890000001</v>
      </c>
      <c r="D13" s="724">
        <v>0</v>
      </c>
      <c r="E13" s="724">
        <v>0</v>
      </c>
      <c r="F13" s="724">
        <v>850595.11</v>
      </c>
      <c r="G13" s="724">
        <v>0</v>
      </c>
      <c r="H13" s="717">
        <f t="shared" si="0"/>
        <v>40903649</v>
      </c>
    </row>
    <row r="14" spans="1:8">
      <c r="A14" s="527">
        <v>7</v>
      </c>
      <c r="B14" s="528" t="s">
        <v>74</v>
      </c>
      <c r="C14" s="724">
        <v>0</v>
      </c>
      <c r="D14" s="724">
        <v>101201820.49000002</v>
      </c>
      <c r="E14" s="724">
        <v>102671450.40000001</v>
      </c>
      <c r="F14" s="724">
        <v>327096259.94000024</v>
      </c>
      <c r="G14" s="724">
        <v>4298326.8099999996</v>
      </c>
      <c r="H14" s="717">
        <f t="shared" si="0"/>
        <v>535267857.64000028</v>
      </c>
    </row>
    <row r="15" spans="1:8">
      <c r="A15" s="527">
        <v>8</v>
      </c>
      <c r="B15" s="530" t="s">
        <v>75</v>
      </c>
      <c r="C15" s="724">
        <v>0</v>
      </c>
      <c r="D15" s="724">
        <v>0</v>
      </c>
      <c r="E15" s="724">
        <v>0</v>
      </c>
      <c r="F15" s="724">
        <v>0</v>
      </c>
      <c r="G15" s="724">
        <v>0</v>
      </c>
      <c r="H15" s="717">
        <f t="shared" si="0"/>
        <v>0</v>
      </c>
    </row>
    <row r="16" spans="1:8">
      <c r="A16" s="527">
        <v>9</v>
      </c>
      <c r="B16" s="528" t="s">
        <v>76</v>
      </c>
      <c r="C16" s="724">
        <v>0</v>
      </c>
      <c r="D16" s="724">
        <v>0</v>
      </c>
      <c r="E16" s="724">
        <v>0</v>
      </c>
      <c r="F16" s="724">
        <v>0</v>
      </c>
      <c r="G16" s="724">
        <v>0</v>
      </c>
      <c r="H16" s="717">
        <f t="shared" si="0"/>
        <v>0</v>
      </c>
    </row>
    <row r="17" spans="1:8">
      <c r="A17" s="527">
        <v>10</v>
      </c>
      <c r="B17" s="641" t="s">
        <v>691</v>
      </c>
      <c r="C17" s="724">
        <v>0</v>
      </c>
      <c r="D17" s="724">
        <v>796846.04</v>
      </c>
      <c r="E17" s="724">
        <v>4273548.34</v>
      </c>
      <c r="F17" s="724">
        <v>7834963.3099999996</v>
      </c>
      <c r="G17" s="724">
        <v>4517061.9099999992</v>
      </c>
      <c r="H17" s="717">
        <f t="shared" si="0"/>
        <v>17422419.599999998</v>
      </c>
    </row>
    <row r="18" spans="1:8">
      <c r="A18" s="527">
        <v>11</v>
      </c>
      <c r="B18" s="528" t="s">
        <v>71</v>
      </c>
      <c r="C18" s="724">
        <v>0</v>
      </c>
      <c r="D18" s="724">
        <v>56025.930000000022</v>
      </c>
      <c r="E18" s="724">
        <v>1799026.5899999999</v>
      </c>
      <c r="F18" s="724">
        <v>39359908.720000036</v>
      </c>
      <c r="G18" s="724">
        <v>420.01</v>
      </c>
      <c r="H18" s="717">
        <f t="shared" si="0"/>
        <v>41215381.250000037</v>
      </c>
    </row>
    <row r="19" spans="1:8">
      <c r="A19" s="527">
        <v>12</v>
      </c>
      <c r="B19" s="528" t="s">
        <v>72</v>
      </c>
      <c r="C19" s="724">
        <v>0</v>
      </c>
      <c r="D19" s="724">
        <v>0</v>
      </c>
      <c r="E19" s="724">
        <v>0</v>
      </c>
      <c r="F19" s="724">
        <v>0</v>
      </c>
      <c r="G19" s="724">
        <v>0</v>
      </c>
      <c r="H19" s="717">
        <f t="shared" si="0"/>
        <v>0</v>
      </c>
    </row>
    <row r="20" spans="1:8">
      <c r="A20" s="531">
        <v>13</v>
      </c>
      <c r="B20" s="530" t="s">
        <v>73</v>
      </c>
      <c r="C20" s="724">
        <v>0</v>
      </c>
      <c r="D20" s="724">
        <v>0</v>
      </c>
      <c r="E20" s="724">
        <v>0</v>
      </c>
      <c r="F20" s="724">
        <v>0</v>
      </c>
      <c r="G20" s="724">
        <v>0</v>
      </c>
      <c r="H20" s="717">
        <f t="shared" si="0"/>
        <v>0</v>
      </c>
    </row>
    <row r="21" spans="1:8">
      <c r="A21" s="527">
        <v>14</v>
      </c>
      <c r="B21" s="528" t="s">
        <v>670</v>
      </c>
      <c r="C21" s="724">
        <v>12122051</v>
      </c>
      <c r="D21" s="724">
        <v>14243136.170000004</v>
      </c>
      <c r="E21" s="724">
        <v>20616282.849999994</v>
      </c>
      <c r="F21" s="724">
        <v>103767634.00999993</v>
      </c>
      <c r="G21" s="724">
        <v>25337949.43</v>
      </c>
      <c r="H21" s="717">
        <f t="shared" si="0"/>
        <v>176087053.45999992</v>
      </c>
    </row>
    <row r="22" spans="1:8">
      <c r="A22" s="532">
        <v>15</v>
      </c>
      <c r="B22" s="529" t="s">
        <v>69</v>
      </c>
      <c r="C22" s="717">
        <f>SUM(C18:C21)+SUM(C8:C16)</f>
        <v>226557704.88999999</v>
      </c>
      <c r="D22" s="717">
        <f t="shared" ref="D22:G22" si="1">SUM(D18:D21)+SUM(D8:D16)</f>
        <v>115500982.59000003</v>
      </c>
      <c r="E22" s="717">
        <f t="shared" si="1"/>
        <v>136003938.84</v>
      </c>
      <c r="F22" s="717">
        <f t="shared" si="1"/>
        <v>476760397.78000021</v>
      </c>
      <c r="G22" s="717">
        <f t="shared" si="1"/>
        <v>29636696.25</v>
      </c>
      <c r="H22" s="717">
        <f>SUM(H18:H21)+SUM(H8:H16)</f>
        <v>984459720.35000026</v>
      </c>
    </row>
    <row r="26" spans="1:8" ht="38.25">
      <c r="B26" s="640" t="s">
        <v>939</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70" zoomScaleNormal="70" workbookViewId="0">
      <selection activeCell="I13" sqref="I13"/>
    </sheetView>
  </sheetViews>
  <sheetFormatPr defaultColWidth="9.140625" defaultRowHeight="12.75"/>
  <cols>
    <col min="1" max="1" width="11.85546875" style="533" bestFit="1" customWidth="1"/>
    <col min="2" max="2" width="114.7109375" style="522" customWidth="1"/>
    <col min="3" max="3" width="22.42578125" style="721" customWidth="1"/>
    <col min="4" max="4" width="23.5703125" style="721" customWidth="1"/>
    <col min="5" max="7" width="22.140625" style="729" customWidth="1"/>
    <col min="8" max="8" width="22.140625" style="721" customWidth="1"/>
    <col min="9" max="9" width="41.42578125" style="522" customWidth="1"/>
    <col min="10" max="16384" width="9.140625" style="522"/>
  </cols>
  <sheetData>
    <row r="1" spans="1:9" ht="13.5">
      <c r="A1" s="521" t="s">
        <v>189</v>
      </c>
      <c r="B1" s="434" t="str">
        <f>Info!C2</f>
        <v>სს "ხალიკ ბანკი საქართველო"</v>
      </c>
      <c r="E1" s="721"/>
      <c r="F1" s="721"/>
      <c r="G1" s="721"/>
    </row>
    <row r="2" spans="1:9">
      <c r="A2" s="523" t="s">
        <v>190</v>
      </c>
      <c r="B2" s="525">
        <f>'1. key ratios'!B2</f>
        <v>44651</v>
      </c>
      <c r="E2" s="721"/>
      <c r="F2" s="721"/>
      <c r="G2" s="721"/>
    </row>
    <row r="3" spans="1:9">
      <c r="A3" s="524" t="s">
        <v>671</v>
      </c>
      <c r="E3" s="721"/>
      <c r="F3" s="721"/>
      <c r="G3" s="721"/>
    </row>
    <row r="4" spans="1:9">
      <c r="C4" s="727" t="s">
        <v>672</v>
      </c>
      <c r="D4" s="727" t="s">
        <v>673</v>
      </c>
      <c r="E4" s="727" t="s">
        <v>674</v>
      </c>
      <c r="F4" s="727" t="s">
        <v>675</v>
      </c>
      <c r="G4" s="727" t="s">
        <v>676</v>
      </c>
      <c r="H4" s="727" t="s">
        <v>677</v>
      </c>
      <c r="I4" s="534" t="s">
        <v>678</v>
      </c>
    </row>
    <row r="5" spans="1:9" ht="33.950000000000003" customHeight="1">
      <c r="A5" s="800" t="s">
        <v>681</v>
      </c>
      <c r="B5" s="801"/>
      <c r="C5" s="814" t="s">
        <v>682</v>
      </c>
      <c r="D5" s="814"/>
      <c r="E5" s="814" t="s">
        <v>683</v>
      </c>
      <c r="F5" s="814" t="s">
        <v>684</v>
      </c>
      <c r="G5" s="812" t="s">
        <v>685</v>
      </c>
      <c r="H5" s="812" t="s">
        <v>686</v>
      </c>
      <c r="I5" s="535" t="s">
        <v>687</v>
      </c>
    </row>
    <row r="6" spans="1:9" ht="38.25">
      <c r="A6" s="804"/>
      <c r="B6" s="805"/>
      <c r="C6" s="728" t="s">
        <v>688</v>
      </c>
      <c r="D6" s="728" t="s">
        <v>689</v>
      </c>
      <c r="E6" s="814"/>
      <c r="F6" s="814"/>
      <c r="G6" s="813"/>
      <c r="H6" s="813"/>
      <c r="I6" s="535" t="s">
        <v>690</v>
      </c>
    </row>
    <row r="7" spans="1:9">
      <c r="A7" s="536">
        <v>1</v>
      </c>
      <c r="B7" s="528" t="s">
        <v>217</v>
      </c>
      <c r="C7" s="724">
        <v>0</v>
      </c>
      <c r="D7" s="724">
        <v>190985779</v>
      </c>
      <c r="E7" s="726">
        <v>0</v>
      </c>
      <c r="F7" s="726">
        <v>0</v>
      </c>
      <c r="G7" s="726">
        <v>0</v>
      </c>
      <c r="H7" s="724">
        <v>0</v>
      </c>
      <c r="I7" s="539">
        <f t="shared" ref="I7:I23" si="0">C7+D7-E7-F7-G7</f>
        <v>190985779</v>
      </c>
    </row>
    <row r="8" spans="1:9">
      <c r="A8" s="536">
        <v>2</v>
      </c>
      <c r="B8" s="528" t="s">
        <v>218</v>
      </c>
      <c r="C8" s="724">
        <v>0</v>
      </c>
      <c r="D8" s="724">
        <v>0</v>
      </c>
      <c r="E8" s="726">
        <v>0</v>
      </c>
      <c r="F8" s="726">
        <v>0</v>
      </c>
      <c r="G8" s="726">
        <v>0</v>
      </c>
      <c r="H8" s="724">
        <v>0</v>
      </c>
      <c r="I8" s="539">
        <f t="shared" si="0"/>
        <v>0</v>
      </c>
    </row>
    <row r="9" spans="1:9">
      <c r="A9" s="536">
        <v>3</v>
      </c>
      <c r="B9" s="528" t="s">
        <v>219</v>
      </c>
      <c r="C9" s="724">
        <v>0</v>
      </c>
      <c r="D9" s="724">
        <v>0</v>
      </c>
      <c r="E9" s="726">
        <v>0</v>
      </c>
      <c r="F9" s="726">
        <v>0</v>
      </c>
      <c r="G9" s="726">
        <v>0</v>
      </c>
      <c r="H9" s="724">
        <v>0</v>
      </c>
      <c r="I9" s="539">
        <f t="shared" si="0"/>
        <v>0</v>
      </c>
    </row>
    <row r="10" spans="1:9">
      <c r="A10" s="536">
        <v>4</v>
      </c>
      <c r="B10" s="528" t="s">
        <v>220</v>
      </c>
      <c r="C10" s="724">
        <v>0</v>
      </c>
      <c r="D10" s="724">
        <v>0</v>
      </c>
      <c r="E10" s="726">
        <v>0</v>
      </c>
      <c r="F10" s="726">
        <v>0</v>
      </c>
      <c r="G10" s="726">
        <v>0</v>
      </c>
      <c r="H10" s="724">
        <v>0</v>
      </c>
      <c r="I10" s="539">
        <f t="shared" si="0"/>
        <v>0</v>
      </c>
    </row>
    <row r="11" spans="1:9">
      <c r="A11" s="536">
        <v>5</v>
      </c>
      <c r="B11" s="528" t="s">
        <v>221</v>
      </c>
      <c r="C11" s="724">
        <v>0</v>
      </c>
      <c r="D11" s="724">
        <v>0</v>
      </c>
      <c r="E11" s="726">
        <v>0</v>
      </c>
      <c r="F11" s="726">
        <v>0</v>
      </c>
      <c r="G11" s="726">
        <v>0</v>
      </c>
      <c r="H11" s="724">
        <v>0</v>
      </c>
      <c r="I11" s="539">
        <f t="shared" si="0"/>
        <v>0</v>
      </c>
    </row>
    <row r="12" spans="1:9">
      <c r="A12" s="536">
        <v>6</v>
      </c>
      <c r="B12" s="528" t="s">
        <v>222</v>
      </c>
      <c r="C12" s="724">
        <v>0</v>
      </c>
      <c r="D12" s="724">
        <v>40903649</v>
      </c>
      <c r="E12" s="726">
        <v>0</v>
      </c>
      <c r="F12" s="726">
        <v>0</v>
      </c>
      <c r="G12" s="726">
        <v>0</v>
      </c>
      <c r="H12" s="724">
        <v>0</v>
      </c>
      <c r="I12" s="539">
        <f t="shared" si="0"/>
        <v>40903649</v>
      </c>
    </row>
    <row r="13" spans="1:9">
      <c r="A13" s="536">
        <v>7</v>
      </c>
      <c r="B13" s="528" t="s">
        <v>74</v>
      </c>
      <c r="C13" s="724">
        <v>35701861.32</v>
      </c>
      <c r="D13" s="724">
        <v>518843852.92999995</v>
      </c>
      <c r="E13" s="726">
        <v>19281157.659999982</v>
      </c>
      <c r="F13" s="726">
        <v>8673325.520000007</v>
      </c>
      <c r="G13" s="726">
        <v>0</v>
      </c>
      <c r="H13" s="724">
        <v>0</v>
      </c>
      <c r="I13" s="539">
        <f t="shared" si="0"/>
        <v>526591231.07000005</v>
      </c>
    </row>
    <row r="14" spans="1:9">
      <c r="A14" s="536">
        <v>8</v>
      </c>
      <c r="B14" s="530" t="s">
        <v>75</v>
      </c>
      <c r="C14" s="724">
        <v>0</v>
      </c>
      <c r="D14" s="724">
        <v>0</v>
      </c>
      <c r="E14" s="726">
        <v>0</v>
      </c>
      <c r="F14" s="726">
        <v>0</v>
      </c>
      <c r="G14" s="726">
        <v>0</v>
      </c>
      <c r="H14" s="724">
        <v>0</v>
      </c>
      <c r="I14" s="539">
        <f t="shared" si="0"/>
        <v>0</v>
      </c>
    </row>
    <row r="15" spans="1:9">
      <c r="A15" s="536">
        <v>9</v>
      </c>
      <c r="B15" s="528" t="s">
        <v>76</v>
      </c>
      <c r="C15" s="724">
        <v>0</v>
      </c>
      <c r="D15" s="724">
        <v>0</v>
      </c>
      <c r="E15" s="726">
        <v>0</v>
      </c>
      <c r="F15" s="726">
        <v>0</v>
      </c>
      <c r="G15" s="726">
        <v>0</v>
      </c>
      <c r="H15" s="724">
        <v>0</v>
      </c>
      <c r="I15" s="539">
        <f t="shared" si="0"/>
        <v>0</v>
      </c>
    </row>
    <row r="16" spans="1:9">
      <c r="A16" s="536">
        <v>10</v>
      </c>
      <c r="B16" s="641" t="s">
        <v>691</v>
      </c>
      <c r="C16" s="724">
        <v>26092148.079999987</v>
      </c>
      <c r="D16" s="724">
        <v>78.98</v>
      </c>
      <c r="E16" s="726">
        <v>8669874.7699999977</v>
      </c>
      <c r="F16" s="726">
        <v>0</v>
      </c>
      <c r="G16" s="726">
        <v>0</v>
      </c>
      <c r="H16" s="724">
        <v>0</v>
      </c>
      <c r="I16" s="539">
        <f t="shared" si="0"/>
        <v>17422352.289999992</v>
      </c>
    </row>
    <row r="17" spans="1:9">
      <c r="A17" s="536">
        <v>11</v>
      </c>
      <c r="B17" s="528" t="s">
        <v>71</v>
      </c>
      <c r="C17" s="724">
        <v>2233479.4300000002</v>
      </c>
      <c r="D17" s="724">
        <v>39722701.070000023</v>
      </c>
      <c r="E17" s="726">
        <v>740853.28999999992</v>
      </c>
      <c r="F17" s="726">
        <v>786388.7</v>
      </c>
      <c r="G17" s="726">
        <v>0</v>
      </c>
      <c r="H17" s="724">
        <v>0</v>
      </c>
      <c r="I17" s="539">
        <f t="shared" si="0"/>
        <v>40428938.51000002</v>
      </c>
    </row>
    <row r="18" spans="1:9">
      <c r="A18" s="536">
        <v>12</v>
      </c>
      <c r="B18" s="528" t="s">
        <v>72</v>
      </c>
      <c r="C18" s="724">
        <v>0</v>
      </c>
      <c r="D18" s="724">
        <v>0</v>
      </c>
      <c r="E18" s="726">
        <v>0</v>
      </c>
      <c r="F18" s="726">
        <v>0</v>
      </c>
      <c r="G18" s="726">
        <v>0</v>
      </c>
      <c r="H18" s="724">
        <v>0</v>
      </c>
      <c r="I18" s="539">
        <f t="shared" si="0"/>
        <v>0</v>
      </c>
    </row>
    <row r="19" spans="1:9">
      <c r="A19" s="540">
        <v>13</v>
      </c>
      <c r="B19" s="530" t="s">
        <v>73</v>
      </c>
      <c r="C19" s="724">
        <v>0</v>
      </c>
      <c r="D19" s="724">
        <v>0</v>
      </c>
      <c r="E19" s="726">
        <v>0</v>
      </c>
      <c r="F19" s="726">
        <v>0</v>
      </c>
      <c r="G19" s="726">
        <v>0</v>
      </c>
      <c r="H19" s="724">
        <v>0</v>
      </c>
      <c r="I19" s="539">
        <f t="shared" si="0"/>
        <v>0</v>
      </c>
    </row>
    <row r="20" spans="1:9">
      <c r="A20" s="536">
        <v>14</v>
      </c>
      <c r="B20" s="528" t="s">
        <v>670</v>
      </c>
      <c r="C20" s="724">
        <v>33506870.420000009</v>
      </c>
      <c r="D20" s="724">
        <v>162010170.26000011</v>
      </c>
      <c r="E20" s="726">
        <v>14853916.58</v>
      </c>
      <c r="F20" s="726">
        <v>2122942.1599999983</v>
      </c>
      <c r="G20" s="726">
        <v>0</v>
      </c>
      <c r="H20" s="724">
        <v>0</v>
      </c>
      <c r="I20" s="539">
        <f t="shared" si="0"/>
        <v>178540181.94000012</v>
      </c>
    </row>
    <row r="21" spans="1:9" s="542" customFormat="1">
      <c r="A21" s="541">
        <v>15</v>
      </c>
      <c r="B21" s="529" t="s">
        <v>69</v>
      </c>
      <c r="C21" s="717">
        <f>SUM(C7:C15)+SUM(C17:C20)</f>
        <v>71442211.170000017</v>
      </c>
      <c r="D21" s="717">
        <f t="shared" ref="D21:H21" si="1">SUM(D7:D15)+SUM(D17:D20)</f>
        <v>952466152.26000011</v>
      </c>
      <c r="E21" s="717">
        <f t="shared" si="1"/>
        <v>34875927.529999979</v>
      </c>
      <c r="F21" s="717">
        <f t="shared" si="1"/>
        <v>11582656.380000006</v>
      </c>
      <c r="G21" s="717">
        <f t="shared" si="1"/>
        <v>0</v>
      </c>
      <c r="H21" s="717">
        <f t="shared" si="1"/>
        <v>0</v>
      </c>
      <c r="I21" s="539">
        <f t="shared" si="0"/>
        <v>977449779.5200001</v>
      </c>
    </row>
    <row r="22" spans="1:9">
      <c r="A22" s="543">
        <v>16</v>
      </c>
      <c r="B22" s="544" t="s">
        <v>692</v>
      </c>
      <c r="C22" s="724">
        <v>54707274.820000008</v>
      </c>
      <c r="D22" s="724">
        <v>678255742.29999912</v>
      </c>
      <c r="E22" s="726">
        <v>27029528.440000016</v>
      </c>
      <c r="F22" s="726">
        <v>11582656.380000008</v>
      </c>
      <c r="G22" s="726">
        <v>0</v>
      </c>
      <c r="H22" s="724">
        <v>0</v>
      </c>
      <c r="I22" s="539">
        <f t="shared" si="0"/>
        <v>694350832.29999912</v>
      </c>
    </row>
    <row r="23" spans="1:9">
      <c r="A23" s="543">
        <v>17</v>
      </c>
      <c r="B23" s="544" t="s">
        <v>693</v>
      </c>
      <c r="C23" s="724">
        <v>0</v>
      </c>
      <c r="D23" s="724">
        <v>16896749.100000001</v>
      </c>
      <c r="E23" s="726">
        <v>0</v>
      </c>
      <c r="F23" s="726">
        <v>0</v>
      </c>
      <c r="G23" s="726">
        <v>0</v>
      </c>
      <c r="H23" s="724">
        <v>0</v>
      </c>
      <c r="I23" s="539">
        <f t="shared" si="0"/>
        <v>16896749.100000001</v>
      </c>
    </row>
    <row r="26" spans="1:9" ht="42.6" customHeight="1">
      <c r="B26" s="640" t="s">
        <v>939</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zoomScale="55" zoomScaleNormal="55" workbookViewId="0">
      <selection activeCell="C7" sqref="C7:H33"/>
    </sheetView>
  </sheetViews>
  <sheetFormatPr defaultColWidth="9.140625" defaultRowHeight="12.75"/>
  <cols>
    <col min="1" max="1" width="11" style="522" bestFit="1" customWidth="1"/>
    <col min="2" max="2" width="93.42578125" style="522" customWidth="1"/>
    <col min="3" max="8" width="22" style="522" customWidth="1"/>
    <col min="9" max="9" width="42.28515625" style="522" bestFit="1" customWidth="1"/>
    <col min="10" max="16384" width="9.140625" style="522"/>
  </cols>
  <sheetData>
    <row r="1" spans="1:9" ht="13.5">
      <c r="A1" s="521" t="s">
        <v>189</v>
      </c>
      <c r="B1" s="434" t="str">
        <f>Info!C2</f>
        <v>სს "ხალიკ ბანკი საქართველო"</v>
      </c>
    </row>
    <row r="2" spans="1:9">
      <c r="A2" s="523" t="s">
        <v>190</v>
      </c>
      <c r="B2" s="525">
        <f>'1. key ratios'!B2</f>
        <v>44651</v>
      </c>
    </row>
    <row r="3" spans="1:9">
      <c r="A3" s="524" t="s">
        <v>694</v>
      </c>
    </row>
    <row r="4" spans="1:9">
      <c r="C4" s="534" t="s">
        <v>672</v>
      </c>
      <c r="D4" s="534" t="s">
        <v>673</v>
      </c>
      <c r="E4" s="534" t="s">
        <v>674</v>
      </c>
      <c r="F4" s="534" t="s">
        <v>675</v>
      </c>
      <c r="G4" s="534" t="s">
        <v>676</v>
      </c>
      <c r="H4" s="534" t="s">
        <v>677</v>
      </c>
      <c r="I4" s="534" t="s">
        <v>678</v>
      </c>
    </row>
    <row r="5" spans="1:9" ht="41.45" customHeight="1">
      <c r="A5" s="800" t="s">
        <v>950</v>
      </c>
      <c r="B5" s="801"/>
      <c r="C5" s="817" t="s">
        <v>682</v>
      </c>
      <c r="D5" s="817"/>
      <c r="E5" s="817" t="s">
        <v>683</v>
      </c>
      <c r="F5" s="817" t="s">
        <v>684</v>
      </c>
      <c r="G5" s="815" t="s">
        <v>685</v>
      </c>
      <c r="H5" s="815" t="s">
        <v>686</v>
      </c>
      <c r="I5" s="535" t="s">
        <v>687</v>
      </c>
    </row>
    <row r="6" spans="1:9" ht="41.45" customHeight="1">
      <c r="A6" s="804"/>
      <c r="B6" s="805"/>
      <c r="C6" s="586" t="s">
        <v>688</v>
      </c>
      <c r="D6" s="586" t="s">
        <v>689</v>
      </c>
      <c r="E6" s="817"/>
      <c r="F6" s="817"/>
      <c r="G6" s="816"/>
      <c r="H6" s="816"/>
      <c r="I6" s="535" t="s">
        <v>690</v>
      </c>
    </row>
    <row r="7" spans="1:9">
      <c r="A7" s="537">
        <v>1</v>
      </c>
      <c r="B7" s="546" t="s">
        <v>695</v>
      </c>
      <c r="C7" s="724">
        <v>2030437.0899999996</v>
      </c>
      <c r="D7" s="724">
        <v>205952870.03</v>
      </c>
      <c r="E7" s="724">
        <v>712563.73999999987</v>
      </c>
      <c r="F7" s="724">
        <v>278695.44000000006</v>
      </c>
      <c r="G7" s="724">
        <v>0</v>
      </c>
      <c r="H7" s="724">
        <v>0</v>
      </c>
      <c r="I7" s="539">
        <f t="shared" ref="I7:I34" si="0">C7+D7-E7-F7-G7</f>
        <v>206992047.94</v>
      </c>
    </row>
    <row r="8" spans="1:9">
      <c r="A8" s="537">
        <v>2</v>
      </c>
      <c r="B8" s="546" t="s">
        <v>696</v>
      </c>
      <c r="C8" s="724">
        <v>5654077.8600000013</v>
      </c>
      <c r="D8" s="724">
        <v>80317056.579999998</v>
      </c>
      <c r="E8" s="724">
        <v>1920517.0790000006</v>
      </c>
      <c r="F8" s="724">
        <v>756780.81000000017</v>
      </c>
      <c r="G8" s="724">
        <v>0</v>
      </c>
      <c r="H8" s="724">
        <v>0</v>
      </c>
      <c r="I8" s="539">
        <f t="shared" si="0"/>
        <v>83293836.550999999</v>
      </c>
    </row>
    <row r="9" spans="1:9">
      <c r="A9" s="537">
        <v>3</v>
      </c>
      <c r="B9" s="546" t="s">
        <v>697</v>
      </c>
      <c r="C9" s="724">
        <v>0</v>
      </c>
      <c r="D9" s="724">
        <v>0</v>
      </c>
      <c r="E9" s="724">
        <v>0</v>
      </c>
      <c r="F9" s="724">
        <v>0</v>
      </c>
      <c r="G9" s="724">
        <v>0</v>
      </c>
      <c r="H9" s="724">
        <v>0</v>
      </c>
      <c r="I9" s="539">
        <f t="shared" si="0"/>
        <v>0</v>
      </c>
    </row>
    <row r="10" spans="1:9">
      <c r="A10" s="537">
        <v>4</v>
      </c>
      <c r="B10" s="546" t="s">
        <v>698</v>
      </c>
      <c r="C10" s="724">
        <v>3290960.2499999995</v>
      </c>
      <c r="D10" s="724">
        <v>35295806.769999996</v>
      </c>
      <c r="E10" s="724">
        <v>2358090.0199999991</v>
      </c>
      <c r="F10" s="724">
        <v>429798.89</v>
      </c>
      <c r="G10" s="724">
        <v>0</v>
      </c>
      <c r="H10" s="724">
        <v>0</v>
      </c>
      <c r="I10" s="539">
        <f t="shared" si="0"/>
        <v>35798878.109999999</v>
      </c>
    </row>
    <row r="11" spans="1:9">
      <c r="A11" s="537">
        <v>5</v>
      </c>
      <c r="B11" s="546" t="s">
        <v>699</v>
      </c>
      <c r="C11" s="724">
        <v>9615928.5700000003</v>
      </c>
      <c r="D11" s="724">
        <v>131329775.88000004</v>
      </c>
      <c r="E11" s="724">
        <v>4928319.74</v>
      </c>
      <c r="F11" s="724">
        <v>2209464.2000000002</v>
      </c>
      <c r="G11" s="724">
        <v>0</v>
      </c>
      <c r="H11" s="724">
        <v>0</v>
      </c>
      <c r="I11" s="539">
        <f t="shared" si="0"/>
        <v>133807920.51000004</v>
      </c>
    </row>
    <row r="12" spans="1:9">
      <c r="A12" s="537">
        <v>6</v>
      </c>
      <c r="B12" s="546" t="s">
        <v>700</v>
      </c>
      <c r="C12" s="724">
        <v>1327436.68</v>
      </c>
      <c r="D12" s="724">
        <v>35380767.539999999</v>
      </c>
      <c r="E12" s="724">
        <v>629325.80000000005</v>
      </c>
      <c r="F12" s="724">
        <v>655346.11999999976</v>
      </c>
      <c r="G12" s="724">
        <v>0</v>
      </c>
      <c r="H12" s="724">
        <v>0</v>
      </c>
      <c r="I12" s="539">
        <f t="shared" si="0"/>
        <v>35423532.300000004</v>
      </c>
    </row>
    <row r="13" spans="1:9">
      <c r="A13" s="537">
        <v>7</v>
      </c>
      <c r="B13" s="546" t="s">
        <v>701</v>
      </c>
      <c r="C13" s="724">
        <v>539185.6</v>
      </c>
      <c r="D13" s="724">
        <v>4284830.4799999995</v>
      </c>
      <c r="E13" s="724">
        <v>430430.13999999996</v>
      </c>
      <c r="F13" s="724">
        <v>31290.829999999998</v>
      </c>
      <c r="G13" s="724">
        <v>0</v>
      </c>
      <c r="H13" s="724">
        <v>0</v>
      </c>
      <c r="I13" s="539">
        <f t="shared" si="0"/>
        <v>4362295.1099999994</v>
      </c>
    </row>
    <row r="14" spans="1:9">
      <c r="A14" s="537">
        <v>8</v>
      </c>
      <c r="B14" s="546" t="s">
        <v>702</v>
      </c>
      <c r="C14" s="724">
        <v>315086.44000000006</v>
      </c>
      <c r="D14" s="724">
        <v>1482537.4600000004</v>
      </c>
      <c r="E14" s="724">
        <v>95077.47</v>
      </c>
      <c r="F14" s="724">
        <v>29437.800000000003</v>
      </c>
      <c r="G14" s="724">
        <v>0</v>
      </c>
      <c r="H14" s="724">
        <v>0</v>
      </c>
      <c r="I14" s="539">
        <f t="shared" si="0"/>
        <v>1673108.6300000004</v>
      </c>
    </row>
    <row r="15" spans="1:9">
      <c r="A15" s="537">
        <v>9</v>
      </c>
      <c r="B15" s="546" t="s">
        <v>703</v>
      </c>
      <c r="C15" s="724">
        <v>3723829.9699999997</v>
      </c>
      <c r="D15" s="724">
        <v>11771480.1</v>
      </c>
      <c r="E15" s="724">
        <v>1118460.95</v>
      </c>
      <c r="F15" s="724">
        <v>233086.54</v>
      </c>
      <c r="G15" s="724">
        <v>0</v>
      </c>
      <c r="H15" s="724">
        <v>0</v>
      </c>
      <c r="I15" s="539">
        <f t="shared" si="0"/>
        <v>14143762.580000002</v>
      </c>
    </row>
    <row r="16" spans="1:9">
      <c r="A16" s="537">
        <v>10</v>
      </c>
      <c r="B16" s="546" t="s">
        <v>704</v>
      </c>
      <c r="C16" s="724">
        <v>94506.97</v>
      </c>
      <c r="D16" s="724">
        <v>85740.559999999969</v>
      </c>
      <c r="E16" s="724">
        <v>35434.83</v>
      </c>
      <c r="F16" s="724">
        <v>257.01</v>
      </c>
      <c r="G16" s="724">
        <v>0</v>
      </c>
      <c r="H16" s="724">
        <v>0</v>
      </c>
      <c r="I16" s="539">
        <f t="shared" si="0"/>
        <v>144555.68999999994</v>
      </c>
    </row>
    <row r="17" spans="1:10">
      <c r="A17" s="537">
        <v>11</v>
      </c>
      <c r="B17" s="546" t="s">
        <v>705</v>
      </c>
      <c r="C17" s="724">
        <v>32504.49</v>
      </c>
      <c r="D17" s="724">
        <v>16138319.24</v>
      </c>
      <c r="E17" s="724">
        <v>23605.9</v>
      </c>
      <c r="F17" s="724">
        <v>314086.67</v>
      </c>
      <c r="G17" s="724">
        <v>0</v>
      </c>
      <c r="H17" s="724">
        <v>0</v>
      </c>
      <c r="I17" s="539">
        <f t="shared" si="0"/>
        <v>15833131.16</v>
      </c>
    </row>
    <row r="18" spans="1:10">
      <c r="A18" s="537">
        <v>12</v>
      </c>
      <c r="B18" s="546" t="s">
        <v>706</v>
      </c>
      <c r="C18" s="724">
        <v>4370819.3199999984</v>
      </c>
      <c r="D18" s="724">
        <v>91766593.899999931</v>
      </c>
      <c r="E18" s="724">
        <v>2243834.8119999999</v>
      </c>
      <c r="F18" s="724">
        <v>1694125.3299999998</v>
      </c>
      <c r="G18" s="724">
        <v>0</v>
      </c>
      <c r="H18" s="724">
        <v>0</v>
      </c>
      <c r="I18" s="539">
        <f t="shared" si="0"/>
        <v>92199453.07799992</v>
      </c>
    </row>
    <row r="19" spans="1:10">
      <c r="A19" s="537">
        <v>13</v>
      </c>
      <c r="B19" s="546" t="s">
        <v>707</v>
      </c>
      <c r="C19" s="724">
        <v>2379550.9100000006</v>
      </c>
      <c r="D19" s="724">
        <v>53224530.87999998</v>
      </c>
      <c r="E19" s="724">
        <v>1623890.5210000002</v>
      </c>
      <c r="F19" s="724">
        <v>935911.89000000048</v>
      </c>
      <c r="G19" s="724">
        <v>0</v>
      </c>
      <c r="H19" s="724">
        <v>0</v>
      </c>
      <c r="I19" s="539">
        <f t="shared" si="0"/>
        <v>53044279.378999986</v>
      </c>
    </row>
    <row r="20" spans="1:10">
      <c r="A20" s="537">
        <v>14</v>
      </c>
      <c r="B20" s="546" t="s">
        <v>708</v>
      </c>
      <c r="C20" s="724">
        <v>1679203.72</v>
      </c>
      <c r="D20" s="724">
        <v>59985006.869999982</v>
      </c>
      <c r="E20" s="724">
        <v>1721269.8899999997</v>
      </c>
      <c r="F20" s="724">
        <v>944752.57000000018</v>
      </c>
      <c r="G20" s="724">
        <v>0</v>
      </c>
      <c r="H20" s="724">
        <v>0</v>
      </c>
      <c r="I20" s="539">
        <f t="shared" si="0"/>
        <v>58998188.12999998</v>
      </c>
    </row>
    <row r="21" spans="1:10">
      <c r="A21" s="537">
        <v>15</v>
      </c>
      <c r="B21" s="546" t="s">
        <v>709</v>
      </c>
      <c r="C21" s="724">
        <v>3803074.6199999996</v>
      </c>
      <c r="D21" s="724">
        <v>11729516.340000002</v>
      </c>
      <c r="E21" s="724">
        <v>1336319.4600000002</v>
      </c>
      <c r="F21" s="724">
        <v>194403.8</v>
      </c>
      <c r="G21" s="724">
        <v>0</v>
      </c>
      <c r="H21" s="724">
        <v>0</v>
      </c>
      <c r="I21" s="539">
        <f t="shared" si="0"/>
        <v>14001867.699999999</v>
      </c>
    </row>
    <row r="22" spans="1:10">
      <c r="A22" s="537">
        <v>16</v>
      </c>
      <c r="B22" s="546" t="s">
        <v>710</v>
      </c>
      <c r="C22" s="724">
        <v>513.26</v>
      </c>
      <c r="D22" s="724">
        <v>1485986.14</v>
      </c>
      <c r="E22" s="724">
        <v>513.26</v>
      </c>
      <c r="F22" s="724">
        <v>29525.09</v>
      </c>
      <c r="G22" s="724">
        <v>0</v>
      </c>
      <c r="H22" s="724">
        <v>0</v>
      </c>
      <c r="I22" s="539">
        <f t="shared" si="0"/>
        <v>1456461.0499999998</v>
      </c>
    </row>
    <row r="23" spans="1:10">
      <c r="A23" s="537">
        <v>17</v>
      </c>
      <c r="B23" s="546" t="s">
        <v>711</v>
      </c>
      <c r="C23" s="724">
        <v>253284.28999999998</v>
      </c>
      <c r="D23" s="724">
        <v>13463714.079999996</v>
      </c>
      <c r="E23" s="724">
        <v>1006480.06</v>
      </c>
      <c r="F23" s="724">
        <v>86153.52</v>
      </c>
      <c r="G23" s="724">
        <v>0</v>
      </c>
      <c r="H23" s="724">
        <v>0</v>
      </c>
      <c r="I23" s="539">
        <f t="shared" si="0"/>
        <v>12624364.789999995</v>
      </c>
    </row>
    <row r="24" spans="1:10">
      <c r="A24" s="537">
        <v>18</v>
      </c>
      <c r="B24" s="546" t="s">
        <v>712</v>
      </c>
      <c r="C24" s="724">
        <v>23291.64</v>
      </c>
      <c r="D24" s="724">
        <v>5029964.71</v>
      </c>
      <c r="E24" s="724">
        <v>9761.8799999999992</v>
      </c>
      <c r="F24" s="724">
        <v>96895.33</v>
      </c>
      <c r="G24" s="724">
        <v>0</v>
      </c>
      <c r="H24" s="724">
        <v>0</v>
      </c>
      <c r="I24" s="539">
        <f t="shared" si="0"/>
        <v>4946599.1399999997</v>
      </c>
    </row>
    <row r="25" spans="1:10">
      <c r="A25" s="537">
        <v>19</v>
      </c>
      <c r="B25" s="546" t="s">
        <v>713</v>
      </c>
      <c r="C25" s="724">
        <v>0</v>
      </c>
      <c r="D25" s="724">
        <v>708104.22</v>
      </c>
      <c r="E25" s="724">
        <v>0</v>
      </c>
      <c r="F25" s="724">
        <v>14148.099999999999</v>
      </c>
      <c r="G25" s="724">
        <v>0</v>
      </c>
      <c r="H25" s="724">
        <v>0</v>
      </c>
      <c r="I25" s="539">
        <f t="shared" si="0"/>
        <v>693956.12</v>
      </c>
    </row>
    <row r="26" spans="1:10">
      <c r="A26" s="537">
        <v>20</v>
      </c>
      <c r="B26" s="546" t="s">
        <v>714</v>
      </c>
      <c r="C26" s="724">
        <v>249864.09</v>
      </c>
      <c r="D26" s="724">
        <v>25721557.949999996</v>
      </c>
      <c r="E26" s="724">
        <v>154515.25</v>
      </c>
      <c r="F26" s="724">
        <v>491082.68999999994</v>
      </c>
      <c r="G26" s="724">
        <v>0</v>
      </c>
      <c r="H26" s="724">
        <v>0</v>
      </c>
      <c r="I26" s="539">
        <f t="shared" si="0"/>
        <v>25325824.099999994</v>
      </c>
      <c r="J26" s="547"/>
    </row>
    <row r="27" spans="1:10">
      <c r="A27" s="537">
        <v>21</v>
      </c>
      <c r="B27" s="546" t="s">
        <v>715</v>
      </c>
      <c r="C27" s="724">
        <v>1778543.14</v>
      </c>
      <c r="D27" s="724">
        <v>1179914.76</v>
      </c>
      <c r="E27" s="724">
        <v>533562.93999999994</v>
      </c>
      <c r="F27" s="724">
        <v>23434.399999999998</v>
      </c>
      <c r="G27" s="724">
        <v>0</v>
      </c>
      <c r="H27" s="724">
        <v>0</v>
      </c>
      <c r="I27" s="539">
        <f t="shared" si="0"/>
        <v>2401460.56</v>
      </c>
      <c r="J27" s="547"/>
    </row>
    <row r="28" spans="1:10">
      <c r="A28" s="537">
        <v>22</v>
      </c>
      <c r="B28" s="546" t="s">
        <v>716</v>
      </c>
      <c r="C28" s="724">
        <v>438616.29000000004</v>
      </c>
      <c r="D28" s="724">
        <v>906532.02</v>
      </c>
      <c r="E28" s="724">
        <v>219541.99</v>
      </c>
      <c r="F28" s="724">
        <v>8109.32</v>
      </c>
      <c r="G28" s="724">
        <v>0</v>
      </c>
      <c r="H28" s="724">
        <v>0</v>
      </c>
      <c r="I28" s="539">
        <f t="shared" si="0"/>
        <v>1117497</v>
      </c>
      <c r="J28" s="547"/>
    </row>
    <row r="29" spans="1:10">
      <c r="A29" s="537">
        <v>23</v>
      </c>
      <c r="B29" s="546" t="s">
        <v>717</v>
      </c>
      <c r="C29" s="724">
        <v>10317954.1</v>
      </c>
      <c r="D29" s="724">
        <v>66913679.999999993</v>
      </c>
      <c r="E29" s="724">
        <v>4598618.9410000015</v>
      </c>
      <c r="F29" s="724">
        <v>1082086.4100000001</v>
      </c>
      <c r="G29" s="724">
        <v>0</v>
      </c>
      <c r="H29" s="724">
        <v>0</v>
      </c>
      <c r="I29" s="539">
        <f t="shared" si="0"/>
        <v>71550928.748999998</v>
      </c>
      <c r="J29" s="547"/>
    </row>
    <row r="30" spans="1:10">
      <c r="A30" s="537">
        <v>24</v>
      </c>
      <c r="B30" s="546" t="s">
        <v>718</v>
      </c>
      <c r="C30" s="724">
        <v>14090</v>
      </c>
      <c r="D30" s="724">
        <v>29092279.350000001</v>
      </c>
      <c r="E30" s="724">
        <v>140584.71000000002</v>
      </c>
      <c r="F30" s="724">
        <v>547489.02</v>
      </c>
      <c r="G30" s="724">
        <v>0</v>
      </c>
      <c r="H30" s="724">
        <v>0</v>
      </c>
      <c r="I30" s="539">
        <f t="shared" si="0"/>
        <v>28418295.620000001</v>
      </c>
      <c r="J30" s="547"/>
    </row>
    <row r="31" spans="1:10">
      <c r="A31" s="537">
        <v>25</v>
      </c>
      <c r="B31" s="546" t="s">
        <v>719</v>
      </c>
      <c r="C31" s="724">
        <v>2774515.52</v>
      </c>
      <c r="D31" s="724">
        <v>26898604.440000027</v>
      </c>
      <c r="E31" s="724">
        <v>1188809.0570000003</v>
      </c>
      <c r="F31" s="724">
        <v>496294.6</v>
      </c>
      <c r="G31" s="724">
        <v>0</v>
      </c>
      <c r="H31" s="724">
        <v>0</v>
      </c>
      <c r="I31" s="539">
        <f t="shared" si="0"/>
        <v>27988016.303000025</v>
      </c>
      <c r="J31" s="547"/>
    </row>
    <row r="32" spans="1:10">
      <c r="A32" s="537">
        <v>26</v>
      </c>
      <c r="B32" s="546" t="s">
        <v>720</v>
      </c>
      <c r="C32" s="724">
        <v>0</v>
      </c>
      <c r="D32" s="724">
        <v>0</v>
      </c>
      <c r="E32" s="724">
        <v>0</v>
      </c>
      <c r="F32" s="724">
        <v>0</v>
      </c>
      <c r="G32" s="724">
        <v>0</v>
      </c>
      <c r="H32" s="724">
        <v>0</v>
      </c>
      <c r="I32" s="539">
        <f t="shared" si="0"/>
        <v>0</v>
      </c>
      <c r="J32" s="547"/>
    </row>
    <row r="33" spans="1:10">
      <c r="A33" s="537">
        <v>27</v>
      </c>
      <c r="B33" s="538" t="s">
        <v>166</v>
      </c>
      <c r="C33" s="724">
        <v>16734936.35</v>
      </c>
      <c r="D33" s="724">
        <v>42320224.960000098</v>
      </c>
      <c r="E33" s="724">
        <v>7846399.0899999999</v>
      </c>
      <c r="F33" s="724">
        <v>0</v>
      </c>
      <c r="G33" s="724">
        <v>0</v>
      </c>
      <c r="H33" s="724">
        <v>0</v>
      </c>
      <c r="I33" s="539">
        <f t="shared" si="0"/>
        <v>51208762.220000103</v>
      </c>
      <c r="J33" s="547"/>
    </row>
    <row r="34" spans="1:10">
      <c r="A34" s="537">
        <v>28</v>
      </c>
      <c r="B34" s="548" t="s">
        <v>69</v>
      </c>
      <c r="C34" s="529">
        <f>SUM(C7:C33)</f>
        <v>71442211.170000002</v>
      </c>
      <c r="D34" s="529">
        <f t="shared" ref="D34:H34" si="1">SUM(D7:D33)</f>
        <v>952465395.26000047</v>
      </c>
      <c r="E34" s="529">
        <f t="shared" si="1"/>
        <v>34875927.530000001</v>
      </c>
      <c r="F34" s="529">
        <f t="shared" si="1"/>
        <v>11582656.379999999</v>
      </c>
      <c r="G34" s="529">
        <f t="shared" si="1"/>
        <v>0</v>
      </c>
      <c r="H34" s="529">
        <f t="shared" si="1"/>
        <v>0</v>
      </c>
      <c r="I34" s="539">
        <f t="shared" si="0"/>
        <v>977449022.52000046</v>
      </c>
      <c r="J34" s="547"/>
    </row>
    <row r="35" spans="1:10">
      <c r="A35" s="547"/>
      <c r="B35" s="547"/>
      <c r="C35" s="547"/>
      <c r="D35" s="547"/>
      <c r="E35" s="547"/>
      <c r="F35" s="547"/>
      <c r="G35" s="547"/>
      <c r="H35" s="547"/>
      <c r="I35" s="547"/>
      <c r="J35" s="547"/>
    </row>
    <row r="36" spans="1:10">
      <c r="A36" s="547"/>
      <c r="B36" s="549"/>
      <c r="C36" s="547"/>
      <c r="D36" s="547"/>
      <c r="E36" s="547"/>
      <c r="F36" s="547"/>
      <c r="G36" s="547"/>
      <c r="H36" s="547"/>
      <c r="I36" s="547"/>
      <c r="J36" s="547"/>
    </row>
    <row r="37" spans="1:10">
      <c r="A37" s="547"/>
      <c r="B37" s="547"/>
      <c r="C37" s="547"/>
      <c r="D37" s="547"/>
      <c r="E37" s="547"/>
      <c r="F37" s="547"/>
      <c r="G37" s="547"/>
      <c r="H37" s="547"/>
      <c r="I37" s="547"/>
      <c r="J37" s="547"/>
    </row>
    <row r="38" spans="1:10">
      <c r="A38" s="547"/>
      <c r="B38" s="547"/>
      <c r="C38" s="547"/>
      <c r="D38" s="547"/>
      <c r="E38" s="547"/>
      <c r="F38" s="547"/>
      <c r="G38" s="547"/>
      <c r="H38" s="547"/>
      <c r="I38" s="547"/>
      <c r="J38" s="547"/>
    </row>
    <row r="39" spans="1:10">
      <c r="A39" s="547"/>
      <c r="B39" s="547"/>
      <c r="C39" s="547"/>
      <c r="D39" s="547"/>
      <c r="E39" s="547"/>
      <c r="F39" s="547"/>
      <c r="G39" s="547"/>
      <c r="H39" s="547"/>
      <c r="I39" s="547"/>
      <c r="J39" s="547"/>
    </row>
    <row r="40" spans="1:10">
      <c r="A40" s="547"/>
      <c r="B40" s="547"/>
      <c r="C40" s="547"/>
      <c r="D40" s="547"/>
      <c r="E40" s="547"/>
      <c r="F40" s="547"/>
      <c r="G40" s="547"/>
      <c r="H40" s="547"/>
      <c r="I40" s="547"/>
      <c r="J40" s="547"/>
    </row>
    <row r="41" spans="1:10">
      <c r="A41" s="547"/>
      <c r="B41" s="547"/>
      <c r="C41" s="547"/>
      <c r="D41" s="547"/>
      <c r="E41" s="547"/>
      <c r="F41" s="547"/>
      <c r="G41" s="547"/>
      <c r="H41" s="547"/>
      <c r="I41" s="547"/>
      <c r="J41" s="547"/>
    </row>
    <row r="42" spans="1:10">
      <c r="A42" s="550"/>
      <c r="B42" s="550"/>
      <c r="C42" s="547"/>
      <c r="D42" s="547"/>
      <c r="E42" s="547"/>
      <c r="F42" s="547"/>
      <c r="G42" s="547"/>
      <c r="H42" s="547"/>
      <c r="I42" s="547"/>
      <c r="J42" s="547"/>
    </row>
    <row r="43" spans="1:10">
      <c r="A43" s="550"/>
      <c r="B43" s="550"/>
      <c r="C43" s="547"/>
      <c r="D43" s="547"/>
      <c r="E43" s="547"/>
      <c r="F43" s="547"/>
      <c r="G43" s="547"/>
      <c r="H43" s="547"/>
      <c r="I43" s="547"/>
      <c r="J43" s="547"/>
    </row>
    <row r="44" spans="1:10">
      <c r="A44" s="547"/>
      <c r="B44" s="551"/>
      <c r="C44" s="547"/>
      <c r="D44" s="547"/>
      <c r="E44" s="547"/>
      <c r="F44" s="547"/>
      <c r="G44" s="547"/>
      <c r="H44" s="547"/>
      <c r="I44" s="547"/>
      <c r="J44" s="547"/>
    </row>
    <row r="45" spans="1:10">
      <c r="A45" s="547"/>
      <c r="B45" s="551"/>
      <c r="C45" s="547"/>
      <c r="D45" s="547"/>
      <c r="E45" s="547"/>
      <c r="F45" s="547"/>
      <c r="G45" s="547"/>
      <c r="H45" s="547"/>
      <c r="I45" s="547"/>
      <c r="J45" s="547"/>
    </row>
    <row r="46" spans="1:10">
      <c r="A46" s="547"/>
      <c r="B46" s="551"/>
      <c r="C46" s="547"/>
      <c r="D46" s="547"/>
      <c r="E46" s="547"/>
      <c r="F46" s="547"/>
      <c r="G46" s="547"/>
      <c r="H46" s="547"/>
      <c r="I46" s="547"/>
      <c r="J46" s="547"/>
    </row>
    <row r="47" spans="1:10">
      <c r="A47" s="547"/>
      <c r="B47" s="547"/>
      <c r="C47" s="547"/>
      <c r="D47" s="547"/>
      <c r="E47" s="547"/>
      <c r="F47" s="547"/>
      <c r="G47" s="547"/>
      <c r="H47" s="547"/>
      <c r="I47" s="547"/>
      <c r="J47" s="547"/>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70" zoomScaleNormal="70" workbookViewId="0">
      <selection activeCell="C7" sqref="C7:C18"/>
    </sheetView>
  </sheetViews>
  <sheetFormatPr defaultColWidth="9.140625" defaultRowHeight="12.75"/>
  <cols>
    <col min="1" max="1" width="11.85546875" style="522" bestFit="1" customWidth="1"/>
    <col min="2" max="2" width="108" style="522" bestFit="1" customWidth="1"/>
    <col min="3" max="3" width="35.5703125" style="718" customWidth="1"/>
    <col min="4" max="4" width="38.42578125" style="545" customWidth="1"/>
    <col min="5" max="16384" width="9.140625" style="522"/>
  </cols>
  <sheetData>
    <row r="1" spans="1:4" ht="13.5">
      <c r="A1" s="521" t="s">
        <v>189</v>
      </c>
      <c r="B1" s="434" t="str">
        <f>Info!C2</f>
        <v>სს "ხალიკ ბანკი საქართველო"</v>
      </c>
      <c r="D1" s="522"/>
    </row>
    <row r="2" spans="1:4">
      <c r="A2" s="523" t="s">
        <v>190</v>
      </c>
      <c r="B2" s="525">
        <f>'1. key ratios'!B2</f>
        <v>44651</v>
      </c>
      <c r="D2" s="522"/>
    </row>
    <row r="3" spans="1:4">
      <c r="A3" s="524" t="s">
        <v>721</v>
      </c>
      <c r="D3" s="522"/>
    </row>
    <row r="5" spans="1:4" ht="51">
      <c r="A5" s="818" t="s">
        <v>722</v>
      </c>
      <c r="B5" s="818"/>
      <c r="C5" s="719" t="s">
        <v>723</v>
      </c>
      <c r="D5" s="637" t="s">
        <v>724</v>
      </c>
    </row>
    <row r="6" spans="1:4">
      <c r="A6" s="552">
        <v>1</v>
      </c>
      <c r="B6" s="553" t="s">
        <v>725</v>
      </c>
      <c r="C6" s="717">
        <v>38804107.819000028</v>
      </c>
      <c r="D6" s="537"/>
    </row>
    <row r="7" spans="1:4">
      <c r="A7" s="554">
        <v>2</v>
      </c>
      <c r="B7" s="553" t="s">
        <v>726</v>
      </c>
      <c r="C7" s="724">
        <f>SUM(C8:C11)</f>
        <v>3792481.2061462309</v>
      </c>
      <c r="D7" s="537">
        <f>SUM(D8:D11)</f>
        <v>0</v>
      </c>
    </row>
    <row r="8" spans="1:4">
      <c r="A8" s="555">
        <v>2.1</v>
      </c>
      <c r="B8" s="556" t="s">
        <v>727</v>
      </c>
      <c r="C8" s="724">
        <v>2119731.9460345074</v>
      </c>
      <c r="D8" s="537"/>
    </row>
    <row r="9" spans="1:4">
      <c r="A9" s="555">
        <v>2.2000000000000002</v>
      </c>
      <c r="B9" s="556" t="s">
        <v>728</v>
      </c>
      <c r="C9" s="724">
        <v>1649372.1531527776</v>
      </c>
      <c r="D9" s="537"/>
    </row>
    <row r="10" spans="1:4">
      <c r="A10" s="555">
        <v>2.2999999999999998</v>
      </c>
      <c r="B10" s="556" t="s">
        <v>729</v>
      </c>
      <c r="C10" s="724">
        <v>23377.106958946293</v>
      </c>
      <c r="D10" s="537"/>
    </row>
    <row r="11" spans="1:4">
      <c r="A11" s="555">
        <v>2.4</v>
      </c>
      <c r="B11" s="556" t="s">
        <v>730</v>
      </c>
      <c r="C11" s="724">
        <v>0</v>
      </c>
      <c r="D11" s="537"/>
    </row>
    <row r="12" spans="1:4">
      <c r="A12" s="552">
        <v>3</v>
      </c>
      <c r="B12" s="553" t="s">
        <v>731</v>
      </c>
      <c r="C12" s="724">
        <f>SUM(C13:C18)</f>
        <v>3984405.5151462364</v>
      </c>
      <c r="D12" s="537">
        <f>SUM(D13:D18)</f>
        <v>0</v>
      </c>
    </row>
    <row r="13" spans="1:4">
      <c r="A13" s="555">
        <v>3.1</v>
      </c>
      <c r="B13" s="556" t="s">
        <v>732</v>
      </c>
      <c r="C13" s="724">
        <v>0</v>
      </c>
      <c r="D13" s="537"/>
    </row>
    <row r="14" spans="1:4">
      <c r="A14" s="555">
        <v>3.2</v>
      </c>
      <c r="B14" s="556" t="s">
        <v>733</v>
      </c>
      <c r="C14" s="724">
        <v>1304985.9291735247</v>
      </c>
      <c r="D14" s="537"/>
    </row>
    <row r="15" spans="1:4">
      <c r="A15" s="555">
        <v>3.3</v>
      </c>
      <c r="B15" s="556" t="s">
        <v>734</v>
      </c>
      <c r="C15" s="724">
        <v>2238323.7238898091</v>
      </c>
      <c r="D15" s="537"/>
    </row>
    <row r="16" spans="1:4">
      <c r="A16" s="555">
        <v>3.4</v>
      </c>
      <c r="B16" s="556" t="s">
        <v>735</v>
      </c>
      <c r="C16" s="724">
        <v>338487.64406230854</v>
      </c>
      <c r="D16" s="537"/>
    </row>
    <row r="17" spans="1:4">
      <c r="A17" s="554">
        <v>3.5</v>
      </c>
      <c r="B17" s="556" t="s">
        <v>736</v>
      </c>
      <c r="C17" s="724">
        <v>102608.21802059411</v>
      </c>
      <c r="D17" s="537"/>
    </row>
    <row r="18" spans="1:4">
      <c r="A18" s="555">
        <v>3.6</v>
      </c>
      <c r="B18" s="556" t="s">
        <v>737</v>
      </c>
      <c r="C18" s="724">
        <v>0</v>
      </c>
      <c r="D18" s="537"/>
    </row>
    <row r="19" spans="1:4">
      <c r="A19" s="557">
        <v>4</v>
      </c>
      <c r="B19" s="553" t="s">
        <v>738</v>
      </c>
      <c r="C19" s="717">
        <f>C6+C7-C12</f>
        <v>38612183.510000028</v>
      </c>
      <c r="D19" s="529">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70" zoomScaleNormal="70" workbookViewId="0">
      <selection activeCell="D17" sqref="D17"/>
    </sheetView>
  </sheetViews>
  <sheetFormatPr defaultColWidth="9.140625" defaultRowHeight="12.75"/>
  <cols>
    <col min="1" max="1" width="11.85546875" style="522" bestFit="1" customWidth="1"/>
    <col min="2" max="2" width="124.7109375" style="522" customWidth="1"/>
    <col min="3" max="3" width="21.5703125" style="721" customWidth="1"/>
    <col min="4" max="4" width="49.140625" style="545" customWidth="1"/>
    <col min="5" max="16384" width="9.140625" style="522"/>
  </cols>
  <sheetData>
    <row r="1" spans="1:4" ht="13.5">
      <c r="A1" s="521" t="s">
        <v>189</v>
      </c>
      <c r="B1" s="434" t="str">
        <f>Info!C2</f>
        <v>სს "ხალიკ ბანკი საქართველო"</v>
      </c>
      <c r="D1" s="522"/>
    </row>
    <row r="2" spans="1:4">
      <c r="A2" s="523" t="s">
        <v>190</v>
      </c>
      <c r="B2" s="525">
        <f>'1. key ratios'!B2</f>
        <v>44651</v>
      </c>
      <c r="D2" s="522"/>
    </row>
    <row r="3" spans="1:4">
      <c r="A3" s="524" t="s">
        <v>739</v>
      </c>
      <c r="D3" s="522"/>
    </row>
    <row r="4" spans="1:4">
      <c r="A4" s="524"/>
      <c r="D4" s="522"/>
    </row>
    <row r="5" spans="1:4" ht="15" customHeight="1">
      <c r="A5" s="819" t="s">
        <v>740</v>
      </c>
      <c r="B5" s="820"/>
      <c r="C5" s="806" t="s">
        <v>741</v>
      </c>
      <c r="D5" s="823" t="s">
        <v>742</v>
      </c>
    </row>
    <row r="6" spans="1:4">
      <c r="A6" s="821"/>
      <c r="B6" s="822"/>
      <c r="C6" s="809"/>
      <c r="D6" s="823"/>
    </row>
    <row r="7" spans="1:4">
      <c r="A7" s="548">
        <v>1</v>
      </c>
      <c r="B7" s="529" t="s">
        <v>743</v>
      </c>
      <c r="C7" s="717">
        <v>54533752.759999983</v>
      </c>
      <c r="D7" s="558"/>
    </row>
    <row r="8" spans="1:4">
      <c r="A8" s="538">
        <v>2</v>
      </c>
      <c r="B8" s="538" t="s">
        <v>744</v>
      </c>
      <c r="C8" s="724">
        <v>4907170.6437484464</v>
      </c>
      <c r="D8" s="558"/>
    </row>
    <row r="9" spans="1:4">
      <c r="A9" s="538">
        <v>3</v>
      </c>
      <c r="B9" s="559" t="s">
        <v>745</v>
      </c>
      <c r="C9" s="724">
        <v>10606.326251552895</v>
      </c>
      <c r="D9" s="558"/>
    </row>
    <row r="10" spans="1:4">
      <c r="A10" s="538">
        <v>4</v>
      </c>
      <c r="B10" s="538" t="s">
        <v>746</v>
      </c>
      <c r="C10" s="724">
        <f>SUM(C11:C18)</f>
        <v>4747738.8299999991</v>
      </c>
      <c r="D10" s="558"/>
    </row>
    <row r="11" spans="1:4">
      <c r="A11" s="538">
        <v>5</v>
      </c>
      <c r="B11" s="560" t="s">
        <v>747</v>
      </c>
      <c r="C11" s="724">
        <v>136758.97</v>
      </c>
      <c r="D11" s="558"/>
    </row>
    <row r="12" spans="1:4">
      <c r="A12" s="538">
        <v>6</v>
      </c>
      <c r="B12" s="560" t="s">
        <v>748</v>
      </c>
      <c r="C12" s="724">
        <v>101396.14</v>
      </c>
      <c r="D12" s="558"/>
    </row>
    <row r="13" spans="1:4">
      <c r="A13" s="538">
        <v>7</v>
      </c>
      <c r="B13" s="560" t="s">
        <v>749</v>
      </c>
      <c r="C13" s="724">
        <v>4496707.9855529647</v>
      </c>
      <c r="D13" s="558"/>
    </row>
    <row r="14" spans="1:4">
      <c r="A14" s="538">
        <v>8</v>
      </c>
      <c r="B14" s="560" t="s">
        <v>750</v>
      </c>
      <c r="C14" s="724">
        <v>1457.3500000000004</v>
      </c>
      <c r="D14" s="726">
        <v>994519.17</v>
      </c>
    </row>
    <row r="15" spans="1:4">
      <c r="A15" s="538">
        <v>9</v>
      </c>
      <c r="B15" s="560" t="s">
        <v>751</v>
      </c>
      <c r="C15" s="720">
        <v>0</v>
      </c>
      <c r="D15" s="725">
        <v>0</v>
      </c>
    </row>
    <row r="16" spans="1:4">
      <c r="A16" s="538">
        <v>10</v>
      </c>
      <c r="B16" s="560" t="s">
        <v>752</v>
      </c>
      <c r="C16" s="724">
        <v>0</v>
      </c>
      <c r="D16" s="558"/>
    </row>
    <row r="17" spans="1:4">
      <c r="A17" s="538">
        <v>11</v>
      </c>
      <c r="B17" s="560" t="s">
        <v>753</v>
      </c>
      <c r="C17" s="724">
        <v>0</v>
      </c>
      <c r="D17" s="725">
        <v>0</v>
      </c>
    </row>
    <row r="18" spans="1:4" ht="25.5">
      <c r="A18" s="538">
        <v>12</v>
      </c>
      <c r="B18" s="560" t="s">
        <v>754</v>
      </c>
      <c r="C18" s="724">
        <v>11418.384447034252</v>
      </c>
      <c r="D18" s="558"/>
    </row>
    <row r="19" spans="1:4">
      <c r="A19" s="548">
        <v>13</v>
      </c>
      <c r="B19" s="561" t="s">
        <v>755</v>
      </c>
      <c r="C19" s="717">
        <f>C7+C8+C9-C10</f>
        <v>54703790.899999984</v>
      </c>
      <c r="D19" s="562"/>
    </row>
    <row r="22" spans="1:4">
      <c r="B22" s="521"/>
    </row>
    <row r="23" spans="1:4">
      <c r="B23" s="523"/>
    </row>
    <row r="24" spans="1:4">
      <c r="B24" s="524"/>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topLeftCell="H1" zoomScale="85" zoomScaleNormal="85" workbookViewId="0">
      <selection activeCell="P35" sqref="P35"/>
    </sheetView>
  </sheetViews>
  <sheetFormatPr defaultColWidth="9.140625" defaultRowHeight="12.75"/>
  <cols>
    <col min="1" max="1" width="11.85546875" style="522" bestFit="1" customWidth="1"/>
    <col min="2" max="2" width="80.7109375" style="522" customWidth="1"/>
    <col min="3" max="3" width="17.85546875" style="522" bestFit="1" customWidth="1"/>
    <col min="4" max="5" width="22.28515625" style="522" customWidth="1"/>
    <col min="6" max="6" width="23.42578125" style="522" customWidth="1"/>
    <col min="7" max="14" width="22.28515625" style="522" customWidth="1"/>
    <col min="15" max="15" width="23.42578125" style="522" bestFit="1" customWidth="1"/>
    <col min="16" max="16" width="21.85546875" style="522" bestFit="1" customWidth="1"/>
    <col min="17" max="19" width="19.140625" style="522" bestFit="1" customWidth="1"/>
    <col min="20" max="20" width="16.140625" style="522" customWidth="1"/>
    <col min="21" max="21" width="17.5703125" style="522" customWidth="1"/>
    <col min="22" max="22" width="20" style="522" customWidth="1"/>
    <col min="23" max="16384" width="9.140625" style="522"/>
  </cols>
  <sheetData>
    <row r="1" spans="1:22" ht="13.5">
      <c r="A1" s="521" t="s">
        <v>189</v>
      </c>
      <c r="B1" s="434" t="str">
        <f>Info!C2</f>
        <v>სს "ხალიკ ბანკი საქართველო"</v>
      </c>
    </row>
    <row r="2" spans="1:22">
      <c r="A2" s="523" t="s">
        <v>190</v>
      </c>
      <c r="B2" s="525">
        <f>'1. key ratios'!B2</f>
        <v>44651</v>
      </c>
      <c r="C2" s="533"/>
    </row>
    <row r="3" spans="1:22">
      <c r="A3" s="524" t="s">
        <v>756</v>
      </c>
    </row>
    <row r="5" spans="1:22" ht="15" customHeight="1">
      <c r="A5" s="824" t="s">
        <v>757</v>
      </c>
      <c r="B5" s="825"/>
      <c r="C5" s="830" t="s">
        <v>758</v>
      </c>
      <c r="D5" s="831"/>
      <c r="E5" s="831"/>
      <c r="F5" s="831"/>
      <c r="G5" s="831"/>
      <c r="H5" s="831"/>
      <c r="I5" s="831"/>
      <c r="J5" s="831"/>
      <c r="K5" s="831"/>
      <c r="L5" s="831"/>
      <c r="M5" s="831"/>
      <c r="N5" s="831"/>
      <c r="O5" s="831"/>
      <c r="P5" s="831"/>
      <c r="Q5" s="831"/>
      <c r="R5" s="831"/>
      <c r="S5" s="831"/>
      <c r="T5" s="831"/>
      <c r="U5" s="832"/>
      <c r="V5" s="563"/>
    </row>
    <row r="6" spans="1:22">
      <c r="A6" s="826"/>
      <c r="B6" s="827"/>
      <c r="C6" s="833" t="s">
        <v>69</v>
      </c>
      <c r="D6" s="835" t="s">
        <v>759</v>
      </c>
      <c r="E6" s="835"/>
      <c r="F6" s="836"/>
      <c r="G6" s="837" t="s">
        <v>760</v>
      </c>
      <c r="H6" s="838"/>
      <c r="I6" s="838"/>
      <c r="J6" s="838"/>
      <c r="K6" s="839"/>
      <c r="L6" s="564"/>
      <c r="M6" s="840" t="s">
        <v>761</v>
      </c>
      <c r="N6" s="840"/>
      <c r="O6" s="816"/>
      <c r="P6" s="816"/>
      <c r="Q6" s="816"/>
      <c r="R6" s="816"/>
      <c r="S6" s="816"/>
      <c r="T6" s="816"/>
      <c r="U6" s="816"/>
      <c r="V6" s="565"/>
    </row>
    <row r="7" spans="1:22" ht="25.5">
      <c r="A7" s="828"/>
      <c r="B7" s="829"/>
      <c r="C7" s="834"/>
      <c r="D7" s="566"/>
      <c r="E7" s="535" t="s">
        <v>762</v>
      </c>
      <c r="F7" s="642" t="s">
        <v>763</v>
      </c>
      <c r="G7" s="533"/>
      <c r="H7" s="642" t="s">
        <v>762</v>
      </c>
      <c r="I7" s="535" t="s">
        <v>789</v>
      </c>
      <c r="J7" s="535" t="s">
        <v>764</v>
      </c>
      <c r="K7" s="642" t="s">
        <v>765</v>
      </c>
      <c r="L7" s="567"/>
      <c r="M7" s="586" t="s">
        <v>766</v>
      </c>
      <c r="N7" s="535" t="s">
        <v>764</v>
      </c>
      <c r="O7" s="535" t="s">
        <v>767</v>
      </c>
      <c r="P7" s="535" t="s">
        <v>768</v>
      </c>
      <c r="Q7" s="535" t="s">
        <v>769</v>
      </c>
      <c r="R7" s="535" t="s">
        <v>770</v>
      </c>
      <c r="S7" s="535" t="s">
        <v>771</v>
      </c>
      <c r="T7" s="568" t="s">
        <v>772</v>
      </c>
      <c r="U7" s="535" t="s">
        <v>773</v>
      </c>
      <c r="V7" s="563"/>
    </row>
    <row r="8" spans="1:22">
      <c r="A8" s="569">
        <v>1</v>
      </c>
      <c r="B8" s="529" t="s">
        <v>774</v>
      </c>
      <c r="C8" s="717">
        <v>726076973.73000002</v>
      </c>
      <c r="D8" s="724">
        <v>579132802.07000041</v>
      </c>
      <c r="E8" s="724">
        <v>20924070.739999998</v>
      </c>
      <c r="F8" s="724">
        <v>0</v>
      </c>
      <c r="G8" s="724">
        <v>92240380.760000005</v>
      </c>
      <c r="H8" s="724">
        <v>14081913.289999999</v>
      </c>
      <c r="I8" s="724">
        <v>10991822.790000001</v>
      </c>
      <c r="J8" s="724">
        <v>4835630.5599999996</v>
      </c>
      <c r="K8" s="724">
        <v>0</v>
      </c>
      <c r="L8" s="724">
        <v>54703790.899999991</v>
      </c>
      <c r="M8" s="724">
        <v>6808058.3300000001</v>
      </c>
      <c r="N8" s="724">
        <v>1836606.1800000002</v>
      </c>
      <c r="O8" s="724">
        <v>7582287.04</v>
      </c>
      <c r="P8" s="724">
        <v>4286419.07</v>
      </c>
      <c r="Q8" s="724">
        <v>8411114.5099999998</v>
      </c>
      <c r="R8" s="724">
        <v>5510095.96</v>
      </c>
      <c r="S8" s="724">
        <v>81343.799999999988</v>
      </c>
      <c r="T8" s="724">
        <v>57167.55</v>
      </c>
      <c r="U8" s="717">
        <v>1228922.8700000001</v>
      </c>
      <c r="V8" s="547"/>
    </row>
    <row r="9" spans="1:22">
      <c r="A9" s="537">
        <v>1.1000000000000001</v>
      </c>
      <c r="B9" s="570" t="s">
        <v>775</v>
      </c>
      <c r="C9" s="730">
        <v>0</v>
      </c>
      <c r="D9" s="724">
        <v>0</v>
      </c>
      <c r="E9" s="724">
        <v>0</v>
      </c>
      <c r="F9" s="724">
        <v>0</v>
      </c>
      <c r="G9" s="724">
        <v>0</v>
      </c>
      <c r="H9" s="724">
        <v>0</v>
      </c>
      <c r="I9" s="724">
        <v>0</v>
      </c>
      <c r="J9" s="724">
        <v>0</v>
      </c>
      <c r="K9" s="724">
        <v>0</v>
      </c>
      <c r="L9" s="724">
        <v>0</v>
      </c>
      <c r="M9" s="724">
        <v>0</v>
      </c>
      <c r="N9" s="724">
        <v>0</v>
      </c>
      <c r="O9" s="724">
        <v>0</v>
      </c>
      <c r="P9" s="724">
        <v>0</v>
      </c>
      <c r="Q9" s="724">
        <v>0</v>
      </c>
      <c r="R9" s="724">
        <v>0</v>
      </c>
      <c r="S9" s="724">
        <v>0</v>
      </c>
      <c r="T9" s="724">
        <v>0</v>
      </c>
      <c r="U9" s="724">
        <v>0</v>
      </c>
      <c r="V9" s="547"/>
    </row>
    <row r="10" spans="1:22">
      <c r="A10" s="537">
        <v>1.2</v>
      </c>
      <c r="B10" s="570" t="s">
        <v>776</v>
      </c>
      <c r="C10" s="730">
        <v>0</v>
      </c>
      <c r="D10" s="724">
        <v>0</v>
      </c>
      <c r="E10" s="724">
        <v>0</v>
      </c>
      <c r="F10" s="724">
        <v>0</v>
      </c>
      <c r="G10" s="724">
        <v>0</v>
      </c>
      <c r="H10" s="724">
        <v>0</v>
      </c>
      <c r="I10" s="724">
        <v>0</v>
      </c>
      <c r="J10" s="724">
        <v>0</v>
      </c>
      <c r="K10" s="724">
        <v>0</v>
      </c>
      <c r="L10" s="724">
        <v>0</v>
      </c>
      <c r="M10" s="724">
        <v>0</v>
      </c>
      <c r="N10" s="724">
        <v>0</v>
      </c>
      <c r="O10" s="724">
        <v>0</v>
      </c>
      <c r="P10" s="724">
        <v>0</v>
      </c>
      <c r="Q10" s="724">
        <v>0</v>
      </c>
      <c r="R10" s="724">
        <v>0</v>
      </c>
      <c r="S10" s="724">
        <v>0</v>
      </c>
      <c r="T10" s="724">
        <v>0</v>
      </c>
      <c r="U10" s="724">
        <v>0</v>
      </c>
      <c r="V10" s="547"/>
    </row>
    <row r="11" spans="1:22">
      <c r="A11" s="537">
        <v>1.3</v>
      </c>
      <c r="B11" s="570" t="s">
        <v>777</v>
      </c>
      <c r="C11" s="730">
        <v>0</v>
      </c>
      <c r="D11" s="724">
        <v>0</v>
      </c>
      <c r="E11" s="724">
        <v>0</v>
      </c>
      <c r="F11" s="724">
        <v>0</v>
      </c>
      <c r="G11" s="724">
        <v>0</v>
      </c>
      <c r="H11" s="724">
        <v>0</v>
      </c>
      <c r="I11" s="724">
        <v>0</v>
      </c>
      <c r="J11" s="724">
        <v>0</v>
      </c>
      <c r="K11" s="724">
        <v>0</v>
      </c>
      <c r="L11" s="724">
        <v>0</v>
      </c>
      <c r="M11" s="724">
        <v>0</v>
      </c>
      <c r="N11" s="724">
        <v>0</v>
      </c>
      <c r="O11" s="724">
        <v>0</v>
      </c>
      <c r="P11" s="724">
        <v>0</v>
      </c>
      <c r="Q11" s="724">
        <v>0</v>
      </c>
      <c r="R11" s="724">
        <v>0</v>
      </c>
      <c r="S11" s="724">
        <v>0</v>
      </c>
      <c r="T11" s="724">
        <v>0</v>
      </c>
      <c r="U11" s="724">
        <v>0</v>
      </c>
      <c r="V11" s="547"/>
    </row>
    <row r="12" spans="1:22">
      <c r="A12" s="537">
        <v>1.4</v>
      </c>
      <c r="B12" s="570" t="s">
        <v>778</v>
      </c>
      <c r="C12" s="730">
        <v>28318485.559999999</v>
      </c>
      <c r="D12" s="724">
        <v>23621786.489999998</v>
      </c>
      <c r="E12" s="724">
        <v>0</v>
      </c>
      <c r="F12" s="724">
        <v>0</v>
      </c>
      <c r="G12" s="724">
        <v>87616</v>
      </c>
      <c r="H12" s="724">
        <v>0</v>
      </c>
      <c r="I12" s="724">
        <v>0</v>
      </c>
      <c r="J12" s="724">
        <v>0</v>
      </c>
      <c r="K12" s="724">
        <v>0</v>
      </c>
      <c r="L12" s="724">
        <v>4609083.07</v>
      </c>
      <c r="M12" s="724">
        <v>0</v>
      </c>
      <c r="N12" s="724">
        <v>0</v>
      </c>
      <c r="O12" s="724">
        <v>181150.34</v>
      </c>
      <c r="P12" s="724">
        <v>0</v>
      </c>
      <c r="Q12" s="724">
        <v>3006784.91</v>
      </c>
      <c r="R12" s="724">
        <v>1416164.17</v>
      </c>
      <c r="S12" s="724">
        <v>0</v>
      </c>
      <c r="T12" s="724">
        <v>0</v>
      </c>
      <c r="U12" s="724">
        <v>68398.990000000005</v>
      </c>
      <c r="V12" s="547"/>
    </row>
    <row r="13" spans="1:22">
      <c r="A13" s="537">
        <v>1.5</v>
      </c>
      <c r="B13" s="570" t="s">
        <v>779</v>
      </c>
      <c r="C13" s="730">
        <v>442153245.53000009</v>
      </c>
      <c r="D13" s="724">
        <v>343209982.6400004</v>
      </c>
      <c r="E13" s="724">
        <v>13816304.789999997</v>
      </c>
      <c r="F13" s="724">
        <v>0</v>
      </c>
      <c r="G13" s="724">
        <v>70143005.969999999</v>
      </c>
      <c r="H13" s="724">
        <v>10136145.449999999</v>
      </c>
      <c r="I13" s="724">
        <v>6278554.5600000005</v>
      </c>
      <c r="J13" s="724">
        <v>3658235.4899999998</v>
      </c>
      <c r="K13" s="724">
        <v>0</v>
      </c>
      <c r="L13" s="724">
        <v>28800256.919999994</v>
      </c>
      <c r="M13" s="724">
        <v>5325590.6500000004</v>
      </c>
      <c r="N13" s="724">
        <v>412186.56</v>
      </c>
      <c r="O13" s="724">
        <v>3584187.09</v>
      </c>
      <c r="P13" s="724">
        <v>1432344.44</v>
      </c>
      <c r="Q13" s="724">
        <v>2824466.3</v>
      </c>
      <c r="R13" s="724">
        <v>2311507.96</v>
      </c>
      <c r="S13" s="724">
        <v>0</v>
      </c>
      <c r="T13" s="724">
        <v>0</v>
      </c>
      <c r="U13" s="724">
        <v>59012.3</v>
      </c>
      <c r="V13" s="547"/>
    </row>
    <row r="14" spans="1:22">
      <c r="A14" s="537">
        <v>1.6</v>
      </c>
      <c r="B14" s="570" t="s">
        <v>780</v>
      </c>
      <c r="C14" s="730">
        <v>255605242.63999987</v>
      </c>
      <c r="D14" s="724">
        <v>212301032.93999997</v>
      </c>
      <c r="E14" s="724">
        <v>7107765.9500000011</v>
      </c>
      <c r="F14" s="724">
        <v>0</v>
      </c>
      <c r="G14" s="724">
        <v>22009758.79000001</v>
      </c>
      <c r="H14" s="724">
        <v>3945767.8400000003</v>
      </c>
      <c r="I14" s="724">
        <v>4713268.2300000004</v>
      </c>
      <c r="J14" s="724">
        <v>1177395.07</v>
      </c>
      <c r="K14" s="724">
        <v>0</v>
      </c>
      <c r="L14" s="724">
        <v>21294450.909999996</v>
      </c>
      <c r="M14" s="724">
        <v>1482467.6800000002</v>
      </c>
      <c r="N14" s="724">
        <v>1424419.62</v>
      </c>
      <c r="O14" s="724">
        <v>3816949.6100000003</v>
      </c>
      <c r="P14" s="724">
        <v>2854074.63</v>
      </c>
      <c r="Q14" s="724">
        <v>2579863.2999999998</v>
      </c>
      <c r="R14" s="724">
        <v>1782423.83</v>
      </c>
      <c r="S14" s="724">
        <v>81343.799999999988</v>
      </c>
      <c r="T14" s="724">
        <v>57167.55</v>
      </c>
      <c r="U14" s="724">
        <v>1101511.58</v>
      </c>
      <c r="V14" s="547"/>
    </row>
    <row r="15" spans="1:22">
      <c r="A15" s="569">
        <v>2</v>
      </c>
      <c r="B15" s="548" t="s">
        <v>781</v>
      </c>
      <c r="C15" s="717">
        <v>16603179</v>
      </c>
      <c r="D15" s="724">
        <v>16603179</v>
      </c>
      <c r="E15" s="724">
        <v>0</v>
      </c>
      <c r="F15" s="724">
        <v>0</v>
      </c>
      <c r="G15" s="724">
        <v>0</v>
      </c>
      <c r="H15" s="724">
        <v>0</v>
      </c>
      <c r="I15" s="724">
        <v>0</v>
      </c>
      <c r="J15" s="724">
        <v>0</v>
      </c>
      <c r="K15" s="724">
        <v>0</v>
      </c>
      <c r="L15" s="724">
        <v>0</v>
      </c>
      <c r="M15" s="724">
        <v>0</v>
      </c>
      <c r="N15" s="724">
        <v>0</v>
      </c>
      <c r="O15" s="724">
        <v>0</v>
      </c>
      <c r="P15" s="724">
        <v>0</v>
      </c>
      <c r="Q15" s="724">
        <v>0</v>
      </c>
      <c r="R15" s="724">
        <v>0</v>
      </c>
      <c r="S15" s="724">
        <v>0</v>
      </c>
      <c r="T15" s="724">
        <v>0</v>
      </c>
      <c r="U15" s="724">
        <v>0</v>
      </c>
      <c r="V15" s="547"/>
    </row>
    <row r="16" spans="1:22">
      <c r="A16" s="537">
        <v>2.1</v>
      </c>
      <c r="B16" s="570" t="s">
        <v>775</v>
      </c>
      <c r="C16" s="730"/>
      <c r="D16" s="724"/>
      <c r="E16" s="724"/>
      <c r="F16" s="724"/>
      <c r="G16" s="724"/>
      <c r="H16" s="724"/>
      <c r="I16" s="724"/>
      <c r="J16" s="724"/>
      <c r="K16" s="724"/>
      <c r="L16" s="724"/>
      <c r="M16" s="724"/>
      <c r="N16" s="724"/>
      <c r="O16" s="724"/>
      <c r="P16" s="724"/>
      <c r="Q16" s="724"/>
      <c r="R16" s="724"/>
      <c r="S16" s="724"/>
      <c r="T16" s="724"/>
      <c r="U16" s="724"/>
      <c r="V16" s="547"/>
    </row>
    <row r="17" spans="1:22">
      <c r="A17" s="537">
        <v>2.2000000000000002</v>
      </c>
      <c r="B17" s="570" t="s">
        <v>776</v>
      </c>
      <c r="C17" s="730">
        <v>16603179</v>
      </c>
      <c r="D17" s="724">
        <v>16603179</v>
      </c>
      <c r="E17" s="724"/>
      <c r="F17" s="724"/>
      <c r="G17" s="724"/>
      <c r="H17" s="724"/>
      <c r="I17" s="724"/>
      <c r="J17" s="724"/>
      <c r="K17" s="724"/>
      <c r="L17" s="724"/>
      <c r="M17" s="724"/>
      <c r="N17" s="724"/>
      <c r="O17" s="724"/>
      <c r="P17" s="724"/>
      <c r="Q17" s="724"/>
      <c r="R17" s="724"/>
      <c r="S17" s="724"/>
      <c r="T17" s="724"/>
      <c r="U17" s="724"/>
      <c r="V17" s="547"/>
    </row>
    <row r="18" spans="1:22">
      <c r="A18" s="537">
        <v>2.2999999999999998</v>
      </c>
      <c r="B18" s="570" t="s">
        <v>777</v>
      </c>
      <c r="C18" s="730"/>
      <c r="D18" s="724"/>
      <c r="E18" s="724"/>
      <c r="F18" s="724"/>
      <c r="G18" s="724"/>
      <c r="H18" s="724"/>
      <c r="I18" s="724"/>
      <c r="J18" s="724"/>
      <c r="K18" s="724"/>
      <c r="L18" s="724"/>
      <c r="M18" s="724"/>
      <c r="N18" s="724"/>
      <c r="O18" s="724"/>
      <c r="P18" s="724"/>
      <c r="Q18" s="724"/>
      <c r="R18" s="724"/>
      <c r="S18" s="724"/>
      <c r="T18" s="724"/>
      <c r="U18" s="724"/>
      <c r="V18" s="547"/>
    </row>
    <row r="19" spans="1:22">
      <c r="A19" s="537">
        <v>2.4</v>
      </c>
      <c r="B19" s="570" t="s">
        <v>778</v>
      </c>
      <c r="C19" s="730"/>
      <c r="D19" s="724"/>
      <c r="E19" s="724"/>
      <c r="F19" s="724"/>
      <c r="G19" s="724"/>
      <c r="H19" s="724"/>
      <c r="I19" s="724"/>
      <c r="J19" s="724"/>
      <c r="K19" s="724"/>
      <c r="L19" s="724"/>
      <c r="M19" s="724"/>
      <c r="N19" s="724"/>
      <c r="O19" s="724"/>
      <c r="P19" s="724"/>
      <c r="Q19" s="724"/>
      <c r="R19" s="724"/>
      <c r="S19" s="724"/>
      <c r="T19" s="724"/>
      <c r="U19" s="724"/>
      <c r="V19" s="547"/>
    </row>
    <row r="20" spans="1:22">
      <c r="A20" s="537">
        <v>2.5</v>
      </c>
      <c r="B20" s="570" t="s">
        <v>779</v>
      </c>
      <c r="C20" s="730"/>
      <c r="D20" s="724"/>
      <c r="E20" s="724"/>
      <c r="F20" s="724"/>
      <c r="G20" s="724"/>
      <c r="H20" s="724"/>
      <c r="I20" s="724"/>
      <c r="J20" s="724"/>
      <c r="K20" s="724"/>
      <c r="L20" s="724"/>
      <c r="M20" s="724"/>
      <c r="N20" s="724"/>
      <c r="O20" s="724"/>
      <c r="P20" s="724"/>
      <c r="Q20" s="724"/>
      <c r="R20" s="724"/>
      <c r="S20" s="724"/>
      <c r="T20" s="724"/>
      <c r="U20" s="724"/>
      <c r="V20" s="547"/>
    </row>
    <row r="21" spans="1:22">
      <c r="A21" s="537">
        <v>2.6</v>
      </c>
      <c r="B21" s="570" t="s">
        <v>780</v>
      </c>
      <c r="C21" s="730"/>
      <c r="D21" s="724"/>
      <c r="E21" s="724"/>
      <c r="F21" s="724"/>
      <c r="G21" s="724"/>
      <c r="H21" s="724"/>
      <c r="I21" s="724"/>
      <c r="J21" s="724"/>
      <c r="K21" s="724"/>
      <c r="L21" s="724"/>
      <c r="M21" s="724"/>
      <c r="N21" s="724"/>
      <c r="O21" s="724"/>
      <c r="P21" s="724"/>
      <c r="Q21" s="724"/>
      <c r="R21" s="724"/>
      <c r="S21" s="724"/>
      <c r="T21" s="724"/>
      <c r="U21" s="724"/>
      <c r="V21" s="547"/>
    </row>
    <row r="22" spans="1:22">
      <c r="A22" s="569">
        <v>3</v>
      </c>
      <c r="B22" s="529" t="s">
        <v>782</v>
      </c>
      <c r="C22" s="717">
        <v>33081871.960000005</v>
      </c>
      <c r="D22" s="724">
        <v>31815902.290000003</v>
      </c>
      <c r="E22" s="571">
        <v>0</v>
      </c>
      <c r="F22" s="571"/>
      <c r="G22" s="716">
        <v>1147067.1200000001</v>
      </c>
      <c r="H22" s="571"/>
      <c r="I22" s="571"/>
      <c r="J22" s="571"/>
      <c r="K22" s="571"/>
      <c r="L22" s="716">
        <v>118902.54999999999</v>
      </c>
      <c r="M22" s="571"/>
      <c r="N22" s="571"/>
      <c r="O22" s="571"/>
      <c r="P22" s="571"/>
      <c r="Q22" s="571"/>
      <c r="R22" s="571"/>
      <c r="S22" s="571"/>
      <c r="T22" s="571"/>
      <c r="U22" s="731">
        <v>18756.28</v>
      </c>
      <c r="V22" s="547"/>
    </row>
    <row r="23" spans="1:22">
      <c r="A23" s="537">
        <v>3.1</v>
      </c>
      <c r="B23" s="570" t="s">
        <v>775</v>
      </c>
      <c r="C23" s="730">
        <v>0</v>
      </c>
      <c r="D23" s="724">
        <v>0</v>
      </c>
      <c r="E23" s="571">
        <v>0</v>
      </c>
      <c r="F23" s="571"/>
      <c r="G23" s="720">
        <v>0</v>
      </c>
      <c r="H23" s="571"/>
      <c r="I23" s="571"/>
      <c r="J23" s="571"/>
      <c r="K23" s="571"/>
      <c r="L23" s="720">
        <v>0</v>
      </c>
      <c r="M23" s="571"/>
      <c r="N23" s="571"/>
      <c r="O23" s="571"/>
      <c r="P23" s="571"/>
      <c r="Q23" s="571"/>
      <c r="R23" s="571"/>
      <c r="S23" s="571"/>
      <c r="T23" s="571"/>
      <c r="U23" s="724">
        <v>0</v>
      </c>
      <c r="V23" s="547"/>
    </row>
    <row r="24" spans="1:22">
      <c r="A24" s="537">
        <v>3.2</v>
      </c>
      <c r="B24" s="570" t="s">
        <v>776</v>
      </c>
      <c r="C24" s="730">
        <v>0</v>
      </c>
      <c r="D24" s="724">
        <v>0</v>
      </c>
      <c r="E24" s="571">
        <v>0</v>
      </c>
      <c r="F24" s="571"/>
      <c r="G24" s="720">
        <v>0</v>
      </c>
      <c r="H24" s="571"/>
      <c r="I24" s="571"/>
      <c r="J24" s="571"/>
      <c r="K24" s="571"/>
      <c r="L24" s="720">
        <v>0</v>
      </c>
      <c r="M24" s="571"/>
      <c r="N24" s="571"/>
      <c r="O24" s="571"/>
      <c r="P24" s="571"/>
      <c r="Q24" s="571"/>
      <c r="R24" s="571"/>
      <c r="S24" s="571"/>
      <c r="T24" s="571"/>
      <c r="U24" s="724">
        <v>0</v>
      </c>
      <c r="V24" s="547"/>
    </row>
    <row r="25" spans="1:22">
      <c r="A25" s="537">
        <v>3.3</v>
      </c>
      <c r="B25" s="570" t="s">
        <v>777</v>
      </c>
      <c r="C25" s="730">
        <v>0</v>
      </c>
      <c r="D25" s="724">
        <v>0</v>
      </c>
      <c r="E25" s="571">
        <v>0</v>
      </c>
      <c r="F25" s="571"/>
      <c r="G25" s="720">
        <v>0</v>
      </c>
      <c r="H25" s="571"/>
      <c r="I25" s="571"/>
      <c r="J25" s="571"/>
      <c r="K25" s="571"/>
      <c r="L25" s="720">
        <v>0</v>
      </c>
      <c r="M25" s="571"/>
      <c r="N25" s="571"/>
      <c r="O25" s="571"/>
      <c r="P25" s="571"/>
      <c r="Q25" s="571"/>
      <c r="R25" s="571"/>
      <c r="S25" s="571"/>
      <c r="T25" s="571"/>
      <c r="U25" s="724">
        <v>0</v>
      </c>
      <c r="V25" s="547"/>
    </row>
    <row r="26" spans="1:22">
      <c r="A26" s="537">
        <v>3.4</v>
      </c>
      <c r="B26" s="570" t="s">
        <v>778</v>
      </c>
      <c r="C26" s="730">
        <v>62243.09</v>
      </c>
      <c r="D26" s="724">
        <v>62243.09</v>
      </c>
      <c r="E26" s="571">
        <v>0</v>
      </c>
      <c r="F26" s="571"/>
      <c r="G26" s="720">
        <v>0</v>
      </c>
      <c r="H26" s="571"/>
      <c r="I26" s="571"/>
      <c r="J26" s="571"/>
      <c r="K26" s="571"/>
      <c r="L26" s="720">
        <v>0</v>
      </c>
      <c r="M26" s="571"/>
      <c r="N26" s="571"/>
      <c r="O26" s="571"/>
      <c r="P26" s="571"/>
      <c r="Q26" s="571"/>
      <c r="R26" s="571"/>
      <c r="S26" s="571"/>
      <c r="T26" s="571"/>
      <c r="U26" s="724">
        <v>0</v>
      </c>
      <c r="V26" s="547"/>
    </row>
    <row r="27" spans="1:22">
      <c r="A27" s="537">
        <v>3.5</v>
      </c>
      <c r="B27" s="570" t="s">
        <v>779</v>
      </c>
      <c r="C27" s="730">
        <v>30437788.570000004</v>
      </c>
      <c r="D27" s="724">
        <v>29222116.07</v>
      </c>
      <c r="E27" s="571">
        <v>0</v>
      </c>
      <c r="F27" s="571"/>
      <c r="G27" s="720">
        <v>1127779.5</v>
      </c>
      <c r="H27" s="571"/>
      <c r="I27" s="571"/>
      <c r="J27" s="571"/>
      <c r="K27" s="571"/>
      <c r="L27" s="720">
        <v>87893</v>
      </c>
      <c r="M27" s="571"/>
      <c r="N27" s="571"/>
      <c r="O27" s="571"/>
      <c r="P27" s="571"/>
      <c r="Q27" s="571"/>
      <c r="R27" s="571"/>
      <c r="S27" s="571"/>
      <c r="T27" s="571"/>
      <c r="U27" s="724">
        <v>0</v>
      </c>
      <c r="V27" s="547"/>
    </row>
    <row r="28" spans="1:22">
      <c r="A28" s="537">
        <v>3.6</v>
      </c>
      <c r="B28" s="570" t="s">
        <v>780</v>
      </c>
      <c r="C28" s="730">
        <v>2581840.3000000012</v>
      </c>
      <c r="D28" s="724">
        <v>2531543.1300000013</v>
      </c>
      <c r="E28" s="571">
        <v>0</v>
      </c>
      <c r="F28" s="571"/>
      <c r="G28" s="720">
        <v>19287.620000000003</v>
      </c>
      <c r="H28" s="571"/>
      <c r="I28" s="571"/>
      <c r="J28" s="571"/>
      <c r="K28" s="571"/>
      <c r="L28" s="720">
        <v>31009.549999999992</v>
      </c>
      <c r="M28" s="571"/>
      <c r="N28" s="571"/>
      <c r="O28" s="571"/>
      <c r="P28" s="571"/>
      <c r="Q28" s="571"/>
      <c r="R28" s="571"/>
      <c r="S28" s="571"/>
      <c r="T28" s="571"/>
      <c r="U28" s="724">
        <v>18756.28</v>
      </c>
      <c r="V28" s="547"/>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topLeftCell="D1" zoomScale="85" zoomScaleNormal="85" workbookViewId="0">
      <selection activeCell="C7" sqref="C7:N33"/>
    </sheetView>
  </sheetViews>
  <sheetFormatPr defaultColWidth="9.140625" defaultRowHeight="12.75"/>
  <cols>
    <col min="1" max="1" width="11.85546875" style="522" bestFit="1" customWidth="1"/>
    <col min="2" max="2" width="93.42578125" style="522" customWidth="1"/>
    <col min="3" max="3" width="16.5703125" style="522" bestFit="1" customWidth="1"/>
    <col min="4" max="4" width="17.28515625" style="522" bestFit="1" customWidth="1"/>
    <col min="5" max="5" width="16" style="522" bestFit="1" customWidth="1"/>
    <col min="6" max="6" width="17" style="589" bestFit="1" customWidth="1"/>
    <col min="7" max="7" width="15" style="589" bestFit="1" customWidth="1"/>
    <col min="8" max="8" width="14.7109375" style="522" bestFit="1" customWidth="1"/>
    <col min="9" max="9" width="15.7109375" style="522" bestFit="1" customWidth="1"/>
    <col min="10" max="10" width="15.7109375" style="589" bestFit="1" customWidth="1"/>
    <col min="11" max="11" width="15" style="589" bestFit="1" customWidth="1"/>
    <col min="12" max="12" width="18" style="589" bestFit="1" customWidth="1"/>
    <col min="13" max="14" width="14.7109375" style="589" bestFit="1" customWidth="1"/>
    <col min="15" max="15" width="18.85546875" style="522" bestFit="1" customWidth="1"/>
    <col min="16" max="16384" width="9.140625" style="522"/>
  </cols>
  <sheetData>
    <row r="1" spans="1:15" ht="13.5">
      <c r="A1" s="521" t="s">
        <v>189</v>
      </c>
      <c r="B1" s="434" t="str">
        <f>Info!C2</f>
        <v>სს "ხალიკ ბანკი საქართველო"</v>
      </c>
      <c r="F1" s="522"/>
      <c r="G1" s="522"/>
      <c r="J1" s="522"/>
      <c r="K1" s="522"/>
      <c r="L1" s="522"/>
      <c r="M1" s="522"/>
      <c r="N1" s="522"/>
    </row>
    <row r="2" spans="1:15">
      <c r="A2" s="523" t="s">
        <v>190</v>
      </c>
      <c r="B2" s="525">
        <f>'1. key ratios'!B2</f>
        <v>44651</v>
      </c>
      <c r="F2" s="522"/>
      <c r="G2" s="522"/>
      <c r="J2" s="522"/>
      <c r="K2" s="522"/>
      <c r="L2" s="522"/>
      <c r="M2" s="522"/>
      <c r="N2" s="522"/>
    </row>
    <row r="3" spans="1:15">
      <c r="A3" s="524" t="s">
        <v>812</v>
      </c>
      <c r="F3" s="522"/>
      <c r="G3" s="522"/>
      <c r="J3" s="522"/>
      <c r="K3" s="522"/>
      <c r="L3" s="522"/>
      <c r="M3" s="522"/>
      <c r="N3" s="522"/>
    </row>
    <row r="4" spans="1:15">
      <c r="F4" s="522"/>
      <c r="G4" s="522"/>
      <c r="J4" s="522"/>
      <c r="K4" s="522"/>
      <c r="L4" s="522"/>
      <c r="M4" s="522"/>
      <c r="N4" s="522"/>
    </row>
    <row r="5" spans="1:15" ht="37.5" customHeight="1">
      <c r="A5" s="800" t="s">
        <v>813</v>
      </c>
      <c r="B5" s="801"/>
      <c r="C5" s="841" t="s">
        <v>814</v>
      </c>
      <c r="D5" s="842"/>
      <c r="E5" s="842"/>
      <c r="F5" s="842"/>
      <c r="G5" s="842"/>
      <c r="H5" s="843"/>
      <c r="I5" s="844" t="s">
        <v>815</v>
      </c>
      <c r="J5" s="845"/>
      <c r="K5" s="845"/>
      <c r="L5" s="845"/>
      <c r="M5" s="845"/>
      <c r="N5" s="846"/>
      <c r="O5" s="847" t="s">
        <v>685</v>
      </c>
    </row>
    <row r="6" spans="1:15" ht="39.6" customHeight="1">
      <c r="A6" s="804"/>
      <c r="B6" s="805"/>
      <c r="C6" s="585"/>
      <c r="D6" s="586" t="s">
        <v>816</v>
      </c>
      <c r="E6" s="586" t="s">
        <v>817</v>
      </c>
      <c r="F6" s="586" t="s">
        <v>818</v>
      </c>
      <c r="G6" s="586" t="s">
        <v>819</v>
      </c>
      <c r="H6" s="586" t="s">
        <v>820</v>
      </c>
      <c r="I6" s="587"/>
      <c r="J6" s="586" t="s">
        <v>816</v>
      </c>
      <c r="K6" s="586" t="s">
        <v>817</v>
      </c>
      <c r="L6" s="586" t="s">
        <v>818</v>
      </c>
      <c r="M6" s="586" t="s">
        <v>819</v>
      </c>
      <c r="N6" s="586" t="s">
        <v>820</v>
      </c>
      <c r="O6" s="848"/>
    </row>
    <row r="7" spans="1:15">
      <c r="A7" s="537">
        <v>1</v>
      </c>
      <c r="B7" s="546" t="s">
        <v>695</v>
      </c>
      <c r="C7" s="724">
        <v>16544127.770000005</v>
      </c>
      <c r="D7" s="724">
        <v>13934767.060000002</v>
      </c>
      <c r="E7" s="724">
        <v>578923.62000000011</v>
      </c>
      <c r="F7" s="724">
        <v>1951605.3800000001</v>
      </c>
      <c r="G7" s="724">
        <v>19283.97</v>
      </c>
      <c r="H7" s="724">
        <v>59547.740000000005</v>
      </c>
      <c r="I7" s="724">
        <v>991259.1800000004</v>
      </c>
      <c r="J7" s="724">
        <v>278695.44000000006</v>
      </c>
      <c r="K7" s="724">
        <v>57892.369999999995</v>
      </c>
      <c r="L7" s="724">
        <v>585481.6399999999</v>
      </c>
      <c r="M7" s="724">
        <v>9641.99</v>
      </c>
      <c r="N7" s="724">
        <v>59547.74</v>
      </c>
      <c r="O7" s="537"/>
    </row>
    <row r="8" spans="1:15">
      <c r="A8" s="537">
        <v>2</v>
      </c>
      <c r="B8" s="546" t="s">
        <v>696</v>
      </c>
      <c r="C8" s="740">
        <v>44666563.479999997</v>
      </c>
      <c r="D8" s="724">
        <v>37839036.959999993</v>
      </c>
      <c r="E8" s="724">
        <v>1175104.83</v>
      </c>
      <c r="F8" s="741">
        <v>5489839.0800000001</v>
      </c>
      <c r="G8" s="741">
        <v>13054.3</v>
      </c>
      <c r="H8" s="724">
        <v>149528.31</v>
      </c>
      <c r="I8" s="724">
        <v>2677297.8889999995</v>
      </c>
      <c r="J8" s="741">
        <v>756780.81000000017</v>
      </c>
      <c r="K8" s="741">
        <v>117509.88900000001</v>
      </c>
      <c r="L8" s="741">
        <v>1646951.7200000004</v>
      </c>
      <c r="M8" s="741">
        <v>6527.16</v>
      </c>
      <c r="N8" s="741">
        <v>149528.31</v>
      </c>
      <c r="O8" s="537"/>
    </row>
    <row r="9" spans="1:15">
      <c r="A9" s="537">
        <v>3</v>
      </c>
      <c r="B9" s="546" t="s">
        <v>697</v>
      </c>
      <c r="C9" s="740">
        <v>0</v>
      </c>
      <c r="D9" s="724">
        <v>0</v>
      </c>
      <c r="E9" s="724">
        <v>0</v>
      </c>
      <c r="F9" s="727">
        <v>0</v>
      </c>
      <c r="G9" s="727">
        <v>0</v>
      </c>
      <c r="H9" s="724">
        <v>0</v>
      </c>
      <c r="I9" s="724">
        <v>0</v>
      </c>
      <c r="J9" s="727">
        <v>0</v>
      </c>
      <c r="K9" s="727">
        <v>0</v>
      </c>
      <c r="L9" s="727">
        <v>0</v>
      </c>
      <c r="M9" s="727">
        <v>0</v>
      </c>
      <c r="N9" s="727">
        <v>0</v>
      </c>
      <c r="O9" s="537"/>
    </row>
    <row r="10" spans="1:15">
      <c r="A10" s="537">
        <v>4</v>
      </c>
      <c r="B10" s="546" t="s">
        <v>698</v>
      </c>
      <c r="C10" s="740">
        <v>38391114.25</v>
      </c>
      <c r="D10" s="724">
        <v>21489943.98</v>
      </c>
      <c r="E10" s="724">
        <v>13610210.02</v>
      </c>
      <c r="F10" s="727">
        <v>3276987.4899999998</v>
      </c>
      <c r="G10" s="727">
        <v>0</v>
      </c>
      <c r="H10" s="724">
        <v>13972.759999999998</v>
      </c>
      <c r="I10" s="724">
        <v>2787888.91</v>
      </c>
      <c r="J10" s="727">
        <v>429798.89</v>
      </c>
      <c r="K10" s="727">
        <v>1361021.0100000002</v>
      </c>
      <c r="L10" s="727">
        <v>983096.25000000012</v>
      </c>
      <c r="M10" s="727">
        <v>0</v>
      </c>
      <c r="N10" s="727">
        <v>13972.76</v>
      </c>
      <c r="O10" s="537"/>
    </row>
    <row r="11" spans="1:15">
      <c r="A11" s="537">
        <v>5</v>
      </c>
      <c r="B11" s="546" t="s">
        <v>699</v>
      </c>
      <c r="C11" s="740">
        <v>139999085.54000005</v>
      </c>
      <c r="D11" s="724">
        <v>110473208.79000001</v>
      </c>
      <c r="E11" s="724">
        <v>19909948.18</v>
      </c>
      <c r="F11" s="727">
        <v>9439519.120000001</v>
      </c>
      <c r="G11" s="727">
        <v>141880.62999999998</v>
      </c>
      <c r="H11" s="724">
        <v>34528.820000000007</v>
      </c>
      <c r="I11" s="724">
        <v>7137783.9400000032</v>
      </c>
      <c r="J11" s="727">
        <v>2209464.2000000002</v>
      </c>
      <c r="K11" s="727">
        <v>1990994.8300000003</v>
      </c>
      <c r="L11" s="727">
        <v>2831855.7699999996</v>
      </c>
      <c r="M11" s="727">
        <v>70940.320000000007</v>
      </c>
      <c r="N11" s="727">
        <v>34528.82</v>
      </c>
      <c r="O11" s="537"/>
    </row>
    <row r="12" spans="1:15">
      <c r="A12" s="537">
        <v>6</v>
      </c>
      <c r="B12" s="546" t="s">
        <v>700</v>
      </c>
      <c r="C12" s="740">
        <v>36110492.180000007</v>
      </c>
      <c r="D12" s="724">
        <v>32767305.440000009</v>
      </c>
      <c r="E12" s="724">
        <v>2015750.06</v>
      </c>
      <c r="F12" s="727">
        <v>1285265.56</v>
      </c>
      <c r="G12" s="727">
        <v>0</v>
      </c>
      <c r="H12" s="724">
        <v>42171.119999999995</v>
      </c>
      <c r="I12" s="724">
        <v>1284671.9200000006</v>
      </c>
      <c r="J12" s="727">
        <v>655346.11999999976</v>
      </c>
      <c r="K12" s="727">
        <v>201575.01</v>
      </c>
      <c r="L12" s="727">
        <v>385579.67</v>
      </c>
      <c r="M12" s="727">
        <v>0</v>
      </c>
      <c r="N12" s="727">
        <v>42171.12</v>
      </c>
      <c r="O12" s="537"/>
    </row>
    <row r="13" spans="1:15">
      <c r="A13" s="537">
        <v>7</v>
      </c>
      <c r="B13" s="546" t="s">
        <v>701</v>
      </c>
      <c r="C13" s="740">
        <v>4783873.9699999988</v>
      </c>
      <c r="D13" s="724">
        <v>1564542.5200000003</v>
      </c>
      <c r="E13" s="724">
        <v>2680276.4899999998</v>
      </c>
      <c r="F13" s="727">
        <v>538074.96</v>
      </c>
      <c r="G13" s="727">
        <v>0</v>
      </c>
      <c r="H13" s="724">
        <v>980</v>
      </c>
      <c r="I13" s="724">
        <v>461720.96999999991</v>
      </c>
      <c r="J13" s="727">
        <v>31290.829999999998</v>
      </c>
      <c r="K13" s="727">
        <v>268027.65000000002</v>
      </c>
      <c r="L13" s="727">
        <v>161422.49</v>
      </c>
      <c r="M13" s="727">
        <v>0</v>
      </c>
      <c r="N13" s="727">
        <v>980</v>
      </c>
      <c r="O13" s="537"/>
    </row>
    <row r="14" spans="1:15">
      <c r="A14" s="537">
        <v>8</v>
      </c>
      <c r="B14" s="546" t="s">
        <v>702</v>
      </c>
      <c r="C14" s="740">
        <v>1789747.0400000003</v>
      </c>
      <c r="D14" s="724">
        <v>1471889.3300000003</v>
      </c>
      <c r="E14" s="724">
        <v>2818.1</v>
      </c>
      <c r="F14" s="727">
        <v>314135.92000000004</v>
      </c>
      <c r="G14" s="727">
        <v>697.62</v>
      </c>
      <c r="H14" s="724">
        <v>206.07</v>
      </c>
      <c r="I14" s="724">
        <v>124515.27000000003</v>
      </c>
      <c r="J14" s="727">
        <v>29437.800000000003</v>
      </c>
      <c r="K14" s="727">
        <v>281.81</v>
      </c>
      <c r="L14" s="727">
        <v>94240.78</v>
      </c>
      <c r="M14" s="727">
        <v>348.81</v>
      </c>
      <c r="N14" s="727">
        <v>206.07</v>
      </c>
      <c r="O14" s="537"/>
    </row>
    <row r="15" spans="1:15">
      <c r="A15" s="537">
        <v>9</v>
      </c>
      <c r="B15" s="546" t="s">
        <v>703</v>
      </c>
      <c r="C15" s="740">
        <v>15391277.409999998</v>
      </c>
      <c r="D15" s="724">
        <v>11654327.85</v>
      </c>
      <c r="E15" s="724">
        <v>13119.59</v>
      </c>
      <c r="F15" s="727">
        <v>3723829.9699999997</v>
      </c>
      <c r="G15" s="727">
        <v>0</v>
      </c>
      <c r="H15" s="724">
        <v>0</v>
      </c>
      <c r="I15" s="724">
        <v>1351547.49</v>
      </c>
      <c r="J15" s="727">
        <v>233086.54</v>
      </c>
      <c r="K15" s="727">
        <v>1311.96</v>
      </c>
      <c r="L15" s="727">
        <v>1117148.99</v>
      </c>
      <c r="M15" s="727">
        <v>0</v>
      </c>
      <c r="N15" s="727">
        <v>0</v>
      </c>
      <c r="O15" s="537"/>
    </row>
    <row r="16" spans="1:15">
      <c r="A16" s="537">
        <v>10</v>
      </c>
      <c r="B16" s="546" t="s">
        <v>704</v>
      </c>
      <c r="C16" s="740">
        <v>178184.84</v>
      </c>
      <c r="D16" s="724">
        <v>12850.43</v>
      </c>
      <c r="E16" s="724">
        <v>70827.439999999988</v>
      </c>
      <c r="F16" s="727">
        <v>94506.97</v>
      </c>
      <c r="G16" s="727">
        <v>0</v>
      </c>
      <c r="H16" s="724">
        <v>0</v>
      </c>
      <c r="I16" s="724">
        <v>35691.839999999997</v>
      </c>
      <c r="J16" s="727">
        <v>257.01</v>
      </c>
      <c r="K16" s="727">
        <v>7082.74</v>
      </c>
      <c r="L16" s="727">
        <v>28352.09</v>
      </c>
      <c r="M16" s="727">
        <v>0</v>
      </c>
      <c r="N16" s="727">
        <v>0</v>
      </c>
      <c r="O16" s="537"/>
    </row>
    <row r="17" spans="1:15">
      <c r="A17" s="537">
        <v>11</v>
      </c>
      <c r="B17" s="546" t="s">
        <v>705</v>
      </c>
      <c r="C17" s="740">
        <v>15824269.970000003</v>
      </c>
      <c r="D17" s="724">
        <v>15704331.860000001</v>
      </c>
      <c r="E17" s="724">
        <v>87433.62</v>
      </c>
      <c r="F17" s="727">
        <v>25202.800000000003</v>
      </c>
      <c r="G17" s="727">
        <v>0</v>
      </c>
      <c r="H17" s="724">
        <v>7301.6900000000005</v>
      </c>
      <c r="I17" s="724">
        <v>337692.56999999995</v>
      </c>
      <c r="J17" s="727">
        <v>314086.67</v>
      </c>
      <c r="K17" s="727">
        <v>8743.369999999999</v>
      </c>
      <c r="L17" s="727">
        <v>7560.84</v>
      </c>
      <c r="M17" s="727">
        <v>0</v>
      </c>
      <c r="N17" s="727">
        <v>7301.6900000000005</v>
      </c>
      <c r="O17" s="537"/>
    </row>
    <row r="18" spans="1:15">
      <c r="A18" s="537">
        <v>12</v>
      </c>
      <c r="B18" s="546" t="s">
        <v>706</v>
      </c>
      <c r="C18" s="740">
        <v>95463996.399999946</v>
      </c>
      <c r="D18" s="724">
        <v>84706267.759999946</v>
      </c>
      <c r="E18" s="724">
        <v>6387907.6699999999</v>
      </c>
      <c r="F18" s="727">
        <v>3147434.36</v>
      </c>
      <c r="G18" s="727">
        <v>1123145.8400000001</v>
      </c>
      <c r="H18" s="724">
        <v>99240.76999999999</v>
      </c>
      <c r="I18" s="724">
        <v>3937960.1419999972</v>
      </c>
      <c r="J18" s="727">
        <v>1694125.3299999998</v>
      </c>
      <c r="K18" s="727">
        <v>638790.80200000003</v>
      </c>
      <c r="L18" s="727">
        <v>944230.31</v>
      </c>
      <c r="M18" s="727">
        <v>561572.93000000005</v>
      </c>
      <c r="N18" s="727">
        <v>99240.769999999975</v>
      </c>
      <c r="O18" s="537"/>
    </row>
    <row r="19" spans="1:15">
      <c r="A19" s="537">
        <v>13</v>
      </c>
      <c r="B19" s="546" t="s">
        <v>707</v>
      </c>
      <c r="C19" s="740">
        <v>55187333.469999976</v>
      </c>
      <c r="D19" s="724">
        <v>46795589.389999971</v>
      </c>
      <c r="E19" s="724">
        <v>6012682.3399999971</v>
      </c>
      <c r="F19" s="727">
        <v>1082242.0599999998</v>
      </c>
      <c r="G19" s="727">
        <v>1197732.5999999999</v>
      </c>
      <c r="H19" s="724">
        <v>99087.08</v>
      </c>
      <c r="I19" s="724">
        <v>2559802.4110000008</v>
      </c>
      <c r="J19" s="727">
        <v>935911.89000000048</v>
      </c>
      <c r="K19" s="727">
        <v>601264.45100000023</v>
      </c>
      <c r="L19" s="727">
        <v>324672.64999999991</v>
      </c>
      <c r="M19" s="727">
        <v>598866.34</v>
      </c>
      <c r="N19" s="727">
        <v>99087.08</v>
      </c>
      <c r="O19" s="537"/>
    </row>
    <row r="20" spans="1:15">
      <c r="A20" s="537">
        <v>14</v>
      </c>
      <c r="B20" s="546" t="s">
        <v>708</v>
      </c>
      <c r="C20" s="740">
        <v>60836913.32</v>
      </c>
      <c r="D20" s="724">
        <v>47237628.93999999</v>
      </c>
      <c r="E20" s="724">
        <v>11920080.66</v>
      </c>
      <c r="F20" s="727">
        <v>1639043.51</v>
      </c>
      <c r="G20" s="727">
        <v>5222.88</v>
      </c>
      <c r="H20" s="724">
        <v>34937.33</v>
      </c>
      <c r="I20" s="724">
        <v>2666022.4599999995</v>
      </c>
      <c r="J20" s="727">
        <v>944752.57000000018</v>
      </c>
      <c r="K20" s="727">
        <v>1192008.0699999998</v>
      </c>
      <c r="L20" s="727">
        <v>491713.05</v>
      </c>
      <c r="M20" s="727">
        <v>2611.4400000000005</v>
      </c>
      <c r="N20" s="727">
        <v>34937.33</v>
      </c>
      <c r="O20" s="537"/>
    </row>
    <row r="21" spans="1:15">
      <c r="A21" s="537">
        <v>15</v>
      </c>
      <c r="B21" s="546" t="s">
        <v>709</v>
      </c>
      <c r="C21" s="740">
        <v>15476261.07</v>
      </c>
      <c r="D21" s="724">
        <v>9720190.9400000013</v>
      </c>
      <c r="E21" s="724">
        <v>1952995.5099999998</v>
      </c>
      <c r="F21" s="727">
        <v>3802586.9199999995</v>
      </c>
      <c r="G21" s="727">
        <v>487.7</v>
      </c>
      <c r="H21" s="724">
        <v>0</v>
      </c>
      <c r="I21" s="724">
        <v>1530723.2600000002</v>
      </c>
      <c r="J21" s="727">
        <v>194403.8</v>
      </c>
      <c r="K21" s="727">
        <v>195299.52999999997</v>
      </c>
      <c r="L21" s="727">
        <v>1140776.08</v>
      </c>
      <c r="M21" s="727">
        <v>243.85</v>
      </c>
      <c r="N21" s="727">
        <v>0</v>
      </c>
      <c r="O21" s="537"/>
    </row>
    <row r="22" spans="1:15">
      <c r="A22" s="537">
        <v>16</v>
      </c>
      <c r="B22" s="546" t="s">
        <v>710</v>
      </c>
      <c r="C22" s="740">
        <v>1476767.91</v>
      </c>
      <c r="D22" s="724">
        <v>1476254.65</v>
      </c>
      <c r="E22" s="724">
        <v>0</v>
      </c>
      <c r="F22" s="727">
        <v>0</v>
      </c>
      <c r="G22" s="727">
        <v>0</v>
      </c>
      <c r="H22" s="724">
        <v>513.26</v>
      </c>
      <c r="I22" s="724">
        <v>30038.35</v>
      </c>
      <c r="J22" s="727">
        <v>29525.09</v>
      </c>
      <c r="K22" s="727">
        <v>0</v>
      </c>
      <c r="L22" s="727">
        <v>0</v>
      </c>
      <c r="M22" s="727">
        <v>0</v>
      </c>
      <c r="N22" s="727">
        <v>513.26</v>
      </c>
      <c r="O22" s="537"/>
    </row>
    <row r="23" spans="1:15">
      <c r="A23" s="537">
        <v>17</v>
      </c>
      <c r="B23" s="546" t="s">
        <v>711</v>
      </c>
      <c r="C23" s="740">
        <v>13674026.839999994</v>
      </c>
      <c r="D23" s="724">
        <v>4307675.72</v>
      </c>
      <c r="E23" s="724">
        <v>9113066.8300000001</v>
      </c>
      <c r="F23" s="727">
        <v>225812.76</v>
      </c>
      <c r="G23" s="727">
        <v>83.99</v>
      </c>
      <c r="H23" s="724">
        <v>27387.540000000005</v>
      </c>
      <c r="I23" s="724">
        <v>1092633.5800000003</v>
      </c>
      <c r="J23" s="727">
        <v>86153.52</v>
      </c>
      <c r="K23" s="727">
        <v>911306.69</v>
      </c>
      <c r="L23" s="727">
        <v>67743.83</v>
      </c>
      <c r="M23" s="727">
        <v>42</v>
      </c>
      <c r="N23" s="727">
        <v>27387.54</v>
      </c>
      <c r="O23" s="537"/>
    </row>
    <row r="24" spans="1:15">
      <c r="A24" s="537">
        <v>18</v>
      </c>
      <c r="B24" s="546" t="s">
        <v>712</v>
      </c>
      <c r="C24" s="740">
        <v>4879171.18</v>
      </c>
      <c r="D24" s="724">
        <v>4844766.66</v>
      </c>
      <c r="E24" s="724">
        <v>11112.880000000001</v>
      </c>
      <c r="F24" s="727">
        <v>20915.79</v>
      </c>
      <c r="G24" s="727">
        <v>0</v>
      </c>
      <c r="H24" s="724">
        <v>2375.85</v>
      </c>
      <c r="I24" s="724">
        <v>106657.21</v>
      </c>
      <c r="J24" s="727">
        <v>96895.33</v>
      </c>
      <c r="K24" s="727">
        <v>1111.29</v>
      </c>
      <c r="L24" s="727">
        <v>6274.74</v>
      </c>
      <c r="M24" s="727">
        <v>0</v>
      </c>
      <c r="N24" s="727">
        <v>2375.85</v>
      </c>
      <c r="O24" s="537"/>
    </row>
    <row r="25" spans="1:15">
      <c r="A25" s="537">
        <v>19</v>
      </c>
      <c r="B25" s="546" t="s">
        <v>713</v>
      </c>
      <c r="C25" s="740">
        <v>707405.28999999992</v>
      </c>
      <c r="D25" s="724">
        <v>707405.28999999992</v>
      </c>
      <c r="E25" s="724">
        <v>0</v>
      </c>
      <c r="F25" s="727">
        <v>0</v>
      </c>
      <c r="G25" s="727">
        <v>0</v>
      </c>
      <c r="H25" s="724">
        <v>0</v>
      </c>
      <c r="I25" s="724">
        <v>14148.099999999999</v>
      </c>
      <c r="J25" s="727">
        <v>14148.099999999999</v>
      </c>
      <c r="K25" s="727">
        <v>0</v>
      </c>
      <c r="L25" s="727">
        <v>0</v>
      </c>
      <c r="M25" s="727">
        <v>0</v>
      </c>
      <c r="N25" s="727">
        <v>0</v>
      </c>
      <c r="O25" s="537"/>
    </row>
    <row r="26" spans="1:15">
      <c r="A26" s="537">
        <v>20</v>
      </c>
      <c r="B26" s="546" t="s">
        <v>714</v>
      </c>
      <c r="C26" s="740">
        <v>25593506.809999995</v>
      </c>
      <c r="D26" s="724">
        <v>24554133.239999998</v>
      </c>
      <c r="E26" s="724">
        <v>789509.48</v>
      </c>
      <c r="F26" s="727">
        <v>248454.88999999998</v>
      </c>
      <c r="G26" s="727">
        <v>762.78</v>
      </c>
      <c r="H26" s="724">
        <v>646.41999999999996</v>
      </c>
      <c r="I26" s="724">
        <v>645597.93999999994</v>
      </c>
      <c r="J26" s="727">
        <v>491082.68999999994</v>
      </c>
      <c r="K26" s="727">
        <v>78950.970000000016</v>
      </c>
      <c r="L26" s="727">
        <v>74536.47</v>
      </c>
      <c r="M26" s="727">
        <v>381.39</v>
      </c>
      <c r="N26" s="727">
        <v>646.41999999999996</v>
      </c>
      <c r="O26" s="537"/>
    </row>
    <row r="27" spans="1:15">
      <c r="A27" s="537">
        <v>21</v>
      </c>
      <c r="B27" s="546" t="s">
        <v>715</v>
      </c>
      <c r="C27" s="740">
        <v>2950263.7500000005</v>
      </c>
      <c r="D27" s="724">
        <v>1171720.6100000001</v>
      </c>
      <c r="E27" s="724">
        <v>0</v>
      </c>
      <c r="F27" s="727">
        <v>1778543.14</v>
      </c>
      <c r="G27" s="727">
        <v>0</v>
      </c>
      <c r="H27" s="724">
        <v>0</v>
      </c>
      <c r="I27" s="724">
        <v>556997.33999999985</v>
      </c>
      <c r="J27" s="727">
        <v>23434.399999999998</v>
      </c>
      <c r="K27" s="727">
        <v>0</v>
      </c>
      <c r="L27" s="727">
        <v>533562.93999999994</v>
      </c>
      <c r="M27" s="727">
        <v>0</v>
      </c>
      <c r="N27" s="727">
        <v>0</v>
      </c>
      <c r="O27" s="537"/>
    </row>
    <row r="28" spans="1:15">
      <c r="A28" s="537">
        <v>22</v>
      </c>
      <c r="B28" s="546" t="s">
        <v>716</v>
      </c>
      <c r="C28" s="740">
        <v>1332309.3899999997</v>
      </c>
      <c r="D28" s="724">
        <v>405467.15</v>
      </c>
      <c r="E28" s="724">
        <v>488225.95</v>
      </c>
      <c r="F28" s="727">
        <v>382709.87</v>
      </c>
      <c r="G28" s="727">
        <v>0</v>
      </c>
      <c r="H28" s="724">
        <v>55906.420000000006</v>
      </c>
      <c r="I28" s="724">
        <v>227651.31</v>
      </c>
      <c r="J28" s="727">
        <v>8109.32</v>
      </c>
      <c r="K28" s="727">
        <v>48822.61</v>
      </c>
      <c r="L28" s="727">
        <v>114812.95999999999</v>
      </c>
      <c r="M28" s="727">
        <v>0</v>
      </c>
      <c r="N28" s="727">
        <v>55906.42</v>
      </c>
      <c r="O28" s="537"/>
    </row>
    <row r="29" spans="1:15">
      <c r="A29" s="537">
        <v>23</v>
      </c>
      <c r="B29" s="546" t="s">
        <v>717</v>
      </c>
      <c r="C29" s="740">
        <v>76704701.450000003</v>
      </c>
      <c r="D29" s="724">
        <v>54104315.819999993</v>
      </c>
      <c r="E29" s="724">
        <v>12282491.680000002</v>
      </c>
      <c r="F29" s="727">
        <v>9838266.2999999989</v>
      </c>
      <c r="G29" s="727">
        <v>121467.67</v>
      </c>
      <c r="H29" s="724">
        <v>358159.98</v>
      </c>
      <c r="I29" s="724">
        <v>5680705.3509999989</v>
      </c>
      <c r="J29" s="727">
        <v>1082086.4100000001</v>
      </c>
      <c r="K29" s="727">
        <v>1228245.2109999999</v>
      </c>
      <c r="L29" s="727">
        <v>2951479.9000000008</v>
      </c>
      <c r="M29" s="727">
        <v>60733.850000000006</v>
      </c>
      <c r="N29" s="727">
        <v>358159.98</v>
      </c>
      <c r="O29" s="537"/>
    </row>
    <row r="30" spans="1:15">
      <c r="A30" s="537">
        <v>24</v>
      </c>
      <c r="B30" s="546" t="s">
        <v>718</v>
      </c>
      <c r="C30" s="740">
        <v>28653486.470000003</v>
      </c>
      <c r="D30" s="724">
        <v>27374449.380000003</v>
      </c>
      <c r="E30" s="724">
        <v>1264947.0900000001</v>
      </c>
      <c r="F30" s="727">
        <v>0</v>
      </c>
      <c r="G30" s="727">
        <v>0</v>
      </c>
      <c r="H30" s="724">
        <v>14090</v>
      </c>
      <c r="I30" s="724">
        <v>688073.73</v>
      </c>
      <c r="J30" s="727">
        <v>547489.02</v>
      </c>
      <c r="K30" s="727">
        <v>126494.71</v>
      </c>
      <c r="L30" s="727">
        <v>0</v>
      </c>
      <c r="M30" s="727">
        <v>0</v>
      </c>
      <c r="N30" s="727">
        <v>14090</v>
      </c>
      <c r="O30" s="537"/>
    </row>
    <row r="31" spans="1:15">
      <c r="A31" s="537">
        <v>25</v>
      </c>
      <c r="B31" s="546" t="s">
        <v>719</v>
      </c>
      <c r="C31" s="740">
        <v>29462093.930000041</v>
      </c>
      <c r="D31" s="724">
        <v>24814732.300000016</v>
      </c>
      <c r="E31" s="724">
        <v>1872948.7200000002</v>
      </c>
      <c r="F31" s="727">
        <v>2499315.7600000002</v>
      </c>
      <c r="G31" s="727">
        <v>46755.44</v>
      </c>
      <c r="H31" s="724">
        <v>228341.71000000002</v>
      </c>
      <c r="I31" s="724">
        <v>1685103.6570000006</v>
      </c>
      <c r="J31" s="727">
        <v>496294.6</v>
      </c>
      <c r="K31" s="727">
        <v>187294.87699999998</v>
      </c>
      <c r="L31" s="727">
        <v>749794.75</v>
      </c>
      <c r="M31" s="727">
        <v>23377.72</v>
      </c>
      <c r="N31" s="727">
        <v>228341.71000000008</v>
      </c>
      <c r="O31" s="537"/>
    </row>
    <row r="32" spans="1:15">
      <c r="A32" s="537">
        <v>26</v>
      </c>
      <c r="B32" s="546" t="s">
        <v>821</v>
      </c>
      <c r="C32" s="740">
        <v>0</v>
      </c>
      <c r="D32" s="724">
        <v>0</v>
      </c>
      <c r="E32" s="724">
        <v>0</v>
      </c>
      <c r="F32" s="727">
        <v>0</v>
      </c>
      <c r="G32" s="727">
        <v>0</v>
      </c>
      <c r="H32" s="724">
        <v>0</v>
      </c>
      <c r="I32" s="724">
        <v>0</v>
      </c>
      <c r="J32" s="727">
        <v>0</v>
      </c>
      <c r="K32" s="727">
        <v>0</v>
      </c>
      <c r="L32" s="727">
        <v>0</v>
      </c>
      <c r="M32" s="727">
        <v>0</v>
      </c>
      <c r="N32" s="727">
        <v>0</v>
      </c>
      <c r="O32" s="537"/>
    </row>
    <row r="33" spans="1:15">
      <c r="A33" s="537">
        <v>27</v>
      </c>
      <c r="B33" s="588" t="s">
        <v>69</v>
      </c>
      <c r="C33" s="742">
        <v>726076973.73000002</v>
      </c>
      <c r="D33" s="717">
        <v>579132802.07000017</v>
      </c>
      <c r="E33" s="717">
        <v>92240380.76000002</v>
      </c>
      <c r="F33" s="743">
        <v>50804292.609999992</v>
      </c>
      <c r="G33" s="743">
        <v>2670575.42</v>
      </c>
      <c r="H33" s="717">
        <v>1228922.8700000001</v>
      </c>
      <c r="I33" s="744">
        <v>38612184.82</v>
      </c>
      <c r="J33" s="743">
        <v>11582656.379999999</v>
      </c>
      <c r="K33" s="743">
        <v>9224029.8500000034</v>
      </c>
      <c r="L33" s="743">
        <v>15241287.920000004</v>
      </c>
      <c r="M33" s="743">
        <v>1335287.8</v>
      </c>
      <c r="N33" s="743">
        <v>1228922.8700000001</v>
      </c>
      <c r="O33" s="537"/>
    </row>
    <row r="34" spans="1:15">
      <c r="A34" s="547"/>
      <c r="B34" s="547"/>
      <c r="C34" s="547"/>
      <c r="D34" s="547"/>
      <c r="E34" s="547"/>
      <c r="H34" s="547"/>
      <c r="I34" s="547"/>
      <c r="O34" s="547"/>
    </row>
    <row r="35" spans="1:15">
      <c r="A35" s="547"/>
      <c r="B35" s="549"/>
      <c r="C35" s="549"/>
      <c r="D35" s="547"/>
      <c r="E35" s="547"/>
      <c r="H35" s="547"/>
      <c r="I35" s="547"/>
      <c r="O35" s="547"/>
    </row>
    <row r="36" spans="1:15">
      <c r="A36" s="547"/>
      <c r="B36" s="547"/>
      <c r="C36" s="547"/>
      <c r="D36" s="547"/>
      <c r="E36" s="547"/>
      <c r="H36" s="547"/>
      <c r="I36" s="547"/>
      <c r="O36" s="547"/>
    </row>
    <row r="37" spans="1:15">
      <c r="A37" s="547"/>
      <c r="B37" s="547"/>
      <c r="C37" s="547"/>
      <c r="D37" s="547"/>
      <c r="E37" s="547"/>
      <c r="H37" s="547"/>
      <c r="I37" s="547"/>
      <c r="O37" s="547"/>
    </row>
    <row r="38" spans="1:15">
      <c r="A38" s="547"/>
      <c r="B38" s="547"/>
      <c r="C38" s="547"/>
      <c r="D38" s="547"/>
      <c r="E38" s="547"/>
      <c r="H38" s="547"/>
      <c r="I38" s="547"/>
      <c r="O38" s="547"/>
    </row>
    <row r="39" spans="1:15">
      <c r="A39" s="547"/>
      <c r="B39" s="547"/>
      <c r="C39" s="547"/>
      <c r="D39" s="547"/>
      <c r="E39" s="547"/>
      <c r="H39" s="547"/>
      <c r="I39" s="547"/>
      <c r="O39" s="547"/>
    </row>
    <row r="40" spans="1:15">
      <c r="A40" s="547"/>
      <c r="B40" s="547"/>
      <c r="C40" s="547"/>
      <c r="D40" s="547"/>
      <c r="E40" s="547"/>
      <c r="H40" s="547"/>
      <c r="I40" s="547"/>
      <c r="O40" s="547"/>
    </row>
    <row r="41" spans="1:15">
      <c r="A41" s="550"/>
      <c r="B41" s="550"/>
      <c r="C41" s="550"/>
      <c r="D41" s="547"/>
      <c r="E41" s="547"/>
      <c r="H41" s="547"/>
      <c r="I41" s="547"/>
      <c r="O41" s="547"/>
    </row>
    <row r="42" spans="1:15">
      <c r="A42" s="550"/>
      <c r="B42" s="550"/>
      <c r="C42" s="550"/>
      <c r="D42" s="547"/>
      <c r="E42" s="547"/>
      <c r="H42" s="547"/>
      <c r="I42" s="547"/>
      <c r="O42" s="547"/>
    </row>
    <row r="43" spans="1:15">
      <c r="A43" s="547"/>
      <c r="B43" s="551"/>
      <c r="C43" s="551"/>
      <c r="D43" s="547"/>
      <c r="E43" s="547"/>
      <c r="H43" s="547"/>
      <c r="I43" s="547"/>
      <c r="O43" s="547"/>
    </row>
    <row r="44" spans="1:15">
      <c r="A44" s="547"/>
      <c r="B44" s="551"/>
      <c r="C44" s="551"/>
      <c r="D44" s="547"/>
      <c r="E44" s="547"/>
      <c r="H44" s="547"/>
      <c r="I44" s="547"/>
      <c r="O44" s="547"/>
    </row>
    <row r="45" spans="1:15">
      <c r="A45" s="547"/>
      <c r="B45" s="551"/>
      <c r="C45" s="551"/>
      <c r="D45" s="547"/>
      <c r="E45" s="547"/>
      <c r="H45" s="547"/>
      <c r="I45" s="547"/>
      <c r="O45" s="547"/>
    </row>
    <row r="46" spans="1:15">
      <c r="A46" s="547"/>
      <c r="B46" s="547"/>
      <c r="C46" s="547"/>
      <c r="D46" s="547"/>
      <c r="E46" s="547"/>
      <c r="H46" s="547"/>
      <c r="I46" s="547"/>
      <c r="O46" s="547"/>
    </row>
  </sheetData>
  <mergeCells count="4">
    <mergeCell ref="A5:B6"/>
    <mergeCell ref="C5:H5"/>
    <mergeCell ref="I5:N5"/>
    <mergeCell ref="O5:O6"/>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zoomScale="85" zoomScaleNormal="85" workbookViewId="0">
      <selection activeCell="C8" sqref="C8:T22"/>
    </sheetView>
  </sheetViews>
  <sheetFormatPr defaultColWidth="9.140625" defaultRowHeight="12.75"/>
  <cols>
    <col min="1" max="1" width="11.85546875" style="522" bestFit="1" customWidth="1"/>
    <col min="2" max="2" width="90.28515625" style="522" bestFit="1" customWidth="1"/>
    <col min="3" max="3" width="20.140625" style="522" customWidth="1"/>
    <col min="4" max="4" width="22.28515625" style="522" customWidth="1"/>
    <col min="5" max="5" width="17.140625" style="522" customWidth="1"/>
    <col min="6" max="7" width="22.28515625" style="522" customWidth="1"/>
    <col min="8" max="8" width="17.140625" style="522" customWidth="1"/>
    <col min="9" max="14" width="22.28515625" style="522" customWidth="1"/>
    <col min="15" max="15" width="23.28515625" style="522" bestFit="1" customWidth="1"/>
    <col min="16" max="16" width="21.7109375" style="522" bestFit="1" customWidth="1"/>
    <col min="17" max="19" width="19" style="522" bestFit="1" customWidth="1"/>
    <col min="20" max="20" width="15.42578125" style="522" customWidth="1"/>
    <col min="21" max="21" width="20" style="522" customWidth="1"/>
    <col min="22" max="16384" width="9.140625" style="522"/>
  </cols>
  <sheetData>
    <row r="1" spans="1:21" ht="13.5">
      <c r="A1" s="521" t="s">
        <v>189</v>
      </c>
      <c r="B1" s="434" t="str">
        <f>Info!C2</f>
        <v>სს "ხალიკ ბანკი საქართველო"</v>
      </c>
    </row>
    <row r="2" spans="1:21">
      <c r="A2" s="523" t="s">
        <v>190</v>
      </c>
      <c r="B2" s="525">
        <f>'1. key ratios'!B2</f>
        <v>44651</v>
      </c>
    </row>
    <row r="3" spans="1:21">
      <c r="A3" s="524" t="s">
        <v>783</v>
      </c>
      <c r="C3" s="525"/>
    </row>
    <row r="4" spans="1:21">
      <c r="A4" s="524"/>
      <c r="B4" s="525"/>
      <c r="C4" s="525"/>
    </row>
    <row r="5" spans="1:21" s="545" customFormat="1" ht="13.5" customHeight="1">
      <c r="A5" s="849" t="s">
        <v>784</v>
      </c>
      <c r="B5" s="850"/>
      <c r="C5" s="855" t="s">
        <v>785</v>
      </c>
      <c r="D5" s="856"/>
      <c r="E5" s="856"/>
      <c r="F5" s="856"/>
      <c r="G5" s="856"/>
      <c r="H5" s="856"/>
      <c r="I5" s="856"/>
      <c r="J5" s="856"/>
      <c r="K5" s="856"/>
      <c r="L5" s="856"/>
      <c r="M5" s="856"/>
      <c r="N5" s="856"/>
      <c r="O5" s="856"/>
      <c r="P5" s="856"/>
      <c r="Q5" s="856"/>
      <c r="R5" s="856"/>
      <c r="S5" s="856"/>
      <c r="T5" s="857"/>
      <c r="U5" s="643"/>
    </row>
    <row r="6" spans="1:21" s="545" customFormat="1">
      <c r="A6" s="851"/>
      <c r="B6" s="852"/>
      <c r="C6" s="823" t="s">
        <v>69</v>
      </c>
      <c r="D6" s="855" t="s">
        <v>786</v>
      </c>
      <c r="E6" s="856"/>
      <c r="F6" s="857"/>
      <c r="G6" s="855" t="s">
        <v>787</v>
      </c>
      <c r="H6" s="856"/>
      <c r="I6" s="856"/>
      <c r="J6" s="856"/>
      <c r="K6" s="857"/>
      <c r="L6" s="858" t="s">
        <v>788</v>
      </c>
      <c r="M6" s="859"/>
      <c r="N6" s="859"/>
      <c r="O6" s="859"/>
      <c r="P6" s="859"/>
      <c r="Q6" s="859"/>
      <c r="R6" s="859"/>
      <c r="S6" s="859"/>
      <c r="T6" s="860"/>
      <c r="U6" s="638"/>
    </row>
    <row r="7" spans="1:21" s="545" customFormat="1" ht="25.5">
      <c r="A7" s="853"/>
      <c r="B7" s="854"/>
      <c r="C7" s="823"/>
      <c r="E7" s="586" t="s">
        <v>762</v>
      </c>
      <c r="F7" s="642" t="s">
        <v>763</v>
      </c>
      <c r="H7" s="586" t="s">
        <v>762</v>
      </c>
      <c r="I7" s="642" t="s">
        <v>789</v>
      </c>
      <c r="J7" s="642" t="s">
        <v>764</v>
      </c>
      <c r="K7" s="642" t="s">
        <v>765</v>
      </c>
      <c r="L7" s="644"/>
      <c r="M7" s="586" t="s">
        <v>766</v>
      </c>
      <c r="N7" s="642" t="s">
        <v>764</v>
      </c>
      <c r="O7" s="642" t="s">
        <v>767</v>
      </c>
      <c r="P7" s="642" t="s">
        <v>768</v>
      </c>
      <c r="Q7" s="642" t="s">
        <v>769</v>
      </c>
      <c r="R7" s="642" t="s">
        <v>770</v>
      </c>
      <c r="S7" s="642" t="s">
        <v>771</v>
      </c>
      <c r="T7" s="645" t="s">
        <v>772</v>
      </c>
      <c r="U7" s="643"/>
    </row>
    <row r="8" spans="1:21">
      <c r="A8" s="572">
        <v>1</v>
      </c>
      <c r="B8" s="561" t="s">
        <v>774</v>
      </c>
      <c r="C8" s="732">
        <v>726076973.7299993</v>
      </c>
      <c r="D8" s="717">
        <v>579132802.06999934</v>
      </c>
      <c r="E8" s="717">
        <v>20924070.739999995</v>
      </c>
      <c r="F8" s="717">
        <v>0</v>
      </c>
      <c r="G8" s="717">
        <v>92240380.759999976</v>
      </c>
      <c r="H8" s="717">
        <v>14081913.289999999</v>
      </c>
      <c r="I8" s="717">
        <v>10991822.790000001</v>
      </c>
      <c r="J8" s="717">
        <v>4835630.5599999996</v>
      </c>
      <c r="K8" s="717">
        <v>0</v>
      </c>
      <c r="L8" s="717">
        <v>54703790.900000006</v>
      </c>
      <c r="M8" s="717">
        <v>6808058.3299999991</v>
      </c>
      <c r="N8" s="717">
        <v>1836606.18</v>
      </c>
      <c r="O8" s="717">
        <v>7582287.040000001</v>
      </c>
      <c r="P8" s="717">
        <v>4286419.07</v>
      </c>
      <c r="Q8" s="717">
        <v>8411114.5099999998</v>
      </c>
      <c r="R8" s="717">
        <v>5510095.9600000018</v>
      </c>
      <c r="S8" s="717">
        <v>81343.799999999988</v>
      </c>
      <c r="T8" s="717">
        <v>57167.55</v>
      </c>
      <c r="U8" s="547"/>
    </row>
    <row r="9" spans="1:21">
      <c r="A9" s="570">
        <v>1.1000000000000001</v>
      </c>
      <c r="B9" s="570" t="s">
        <v>790</v>
      </c>
      <c r="C9" s="730">
        <v>717203359.71999931</v>
      </c>
      <c r="D9" s="724">
        <v>571639382.57999933</v>
      </c>
      <c r="E9" s="724">
        <v>20772466.789999995</v>
      </c>
      <c r="F9" s="724">
        <v>0</v>
      </c>
      <c r="G9" s="724">
        <v>91956211.709999979</v>
      </c>
      <c r="H9" s="724">
        <v>14050234.17</v>
      </c>
      <c r="I9" s="724">
        <v>10875488.590000002</v>
      </c>
      <c r="J9" s="724">
        <v>4835630.5599999996</v>
      </c>
      <c r="K9" s="724">
        <v>0</v>
      </c>
      <c r="L9" s="724">
        <v>53607765.430000007</v>
      </c>
      <c r="M9" s="724">
        <v>6782153.7299999995</v>
      </c>
      <c r="N9" s="724">
        <v>1802951.97</v>
      </c>
      <c r="O9" s="724">
        <v>7318571.2200000007</v>
      </c>
      <c r="P9" s="724">
        <v>4176358.0700000003</v>
      </c>
      <c r="Q9" s="724">
        <v>8250377.5199999996</v>
      </c>
      <c r="R9" s="724">
        <v>5224545.6800000016</v>
      </c>
      <c r="S9" s="724">
        <v>48459.999999999985</v>
      </c>
      <c r="T9" s="724">
        <v>51814.29</v>
      </c>
      <c r="U9" s="547"/>
    </row>
    <row r="10" spans="1:21">
      <c r="A10" s="573" t="s">
        <v>252</v>
      </c>
      <c r="B10" s="573" t="s">
        <v>791</v>
      </c>
      <c r="C10" s="733">
        <v>682738331.86000061</v>
      </c>
      <c r="D10" s="724">
        <v>537843054.7500006</v>
      </c>
      <c r="E10" s="724">
        <v>15611542.460000001</v>
      </c>
      <c r="F10" s="724">
        <v>0</v>
      </c>
      <c r="G10" s="724">
        <v>91688033.74000001</v>
      </c>
      <c r="H10" s="724">
        <v>14047627.329999998</v>
      </c>
      <c r="I10" s="724">
        <v>10875488.59</v>
      </c>
      <c r="J10" s="724">
        <v>4835630.5599999996</v>
      </c>
      <c r="K10" s="724">
        <v>0</v>
      </c>
      <c r="L10" s="724">
        <v>53207243.370000012</v>
      </c>
      <c r="M10" s="724">
        <v>6779311.9099999983</v>
      </c>
      <c r="N10" s="724">
        <v>1802951.9700000002</v>
      </c>
      <c r="O10" s="724">
        <v>7317576.2700000005</v>
      </c>
      <c r="P10" s="724">
        <v>4176358.07</v>
      </c>
      <c r="Q10" s="724">
        <v>8230786.4899999993</v>
      </c>
      <c r="R10" s="724">
        <v>5077887.45</v>
      </c>
      <c r="S10" s="724">
        <v>40409.630000000005</v>
      </c>
      <c r="T10" s="724">
        <v>0</v>
      </c>
      <c r="U10" s="547"/>
    </row>
    <row r="11" spans="1:21">
      <c r="A11" s="574" t="s">
        <v>792</v>
      </c>
      <c r="B11" s="575" t="s">
        <v>793</v>
      </c>
      <c r="C11" s="734">
        <v>489089062.30000061</v>
      </c>
      <c r="D11" s="724">
        <v>384231937.4300006</v>
      </c>
      <c r="E11" s="724">
        <v>10676550.02</v>
      </c>
      <c r="F11" s="724">
        <v>0</v>
      </c>
      <c r="G11" s="724">
        <v>65935531.43</v>
      </c>
      <c r="H11" s="724">
        <v>11084198.569999998</v>
      </c>
      <c r="I11" s="724">
        <v>9629825</v>
      </c>
      <c r="J11" s="724">
        <v>4582911.97</v>
      </c>
      <c r="K11" s="724">
        <v>0</v>
      </c>
      <c r="L11" s="724">
        <v>38921593.440000013</v>
      </c>
      <c r="M11" s="724">
        <v>5325338.839999998</v>
      </c>
      <c r="N11" s="724">
        <v>1270972.3700000001</v>
      </c>
      <c r="O11" s="724">
        <v>4927088.1900000004</v>
      </c>
      <c r="P11" s="724">
        <v>3754221.2199999997</v>
      </c>
      <c r="Q11" s="724">
        <v>8038822.8099999996</v>
      </c>
      <c r="R11" s="724">
        <v>4689161.57</v>
      </c>
      <c r="S11" s="724">
        <v>40409.630000000005</v>
      </c>
      <c r="T11" s="724">
        <v>51814.29</v>
      </c>
      <c r="U11" s="547"/>
    </row>
    <row r="12" spans="1:21">
      <c r="A12" s="574" t="s">
        <v>794</v>
      </c>
      <c r="B12" s="575" t="s">
        <v>795</v>
      </c>
      <c r="C12" s="734">
        <v>128509627.48</v>
      </c>
      <c r="D12" s="724">
        <v>102645634.86</v>
      </c>
      <c r="E12" s="724">
        <v>1391933.65</v>
      </c>
      <c r="F12" s="724">
        <v>0</v>
      </c>
      <c r="G12" s="724">
        <v>19725918.430000011</v>
      </c>
      <c r="H12" s="724">
        <v>2963428.7600000002</v>
      </c>
      <c r="I12" s="724">
        <v>40000</v>
      </c>
      <c r="J12" s="724">
        <v>252718.59</v>
      </c>
      <c r="K12" s="724">
        <v>0</v>
      </c>
      <c r="L12" s="724">
        <v>6138074.1900000004</v>
      </c>
      <c r="M12" s="724">
        <v>0</v>
      </c>
      <c r="N12" s="724">
        <v>531979.6</v>
      </c>
      <c r="O12" s="724">
        <v>2347868.94</v>
      </c>
      <c r="P12" s="724">
        <v>422136.85</v>
      </c>
      <c r="Q12" s="724">
        <v>27096.92</v>
      </c>
      <c r="R12" s="724">
        <v>388725.87999999995</v>
      </c>
      <c r="S12" s="724">
        <v>0</v>
      </c>
      <c r="T12" s="724">
        <v>0</v>
      </c>
      <c r="U12" s="547"/>
    </row>
    <row r="13" spans="1:21">
      <c r="A13" s="574" t="s">
        <v>796</v>
      </c>
      <c r="B13" s="575" t="s">
        <v>797</v>
      </c>
      <c r="C13" s="734">
        <v>43406805.260000005</v>
      </c>
      <c r="D13" s="724">
        <v>30343697.000000004</v>
      </c>
      <c r="E13" s="724">
        <v>3543058.79</v>
      </c>
      <c r="F13" s="724">
        <v>0</v>
      </c>
      <c r="G13" s="724">
        <v>6026583.8799999999</v>
      </c>
      <c r="H13" s="724">
        <v>0</v>
      </c>
      <c r="I13" s="724">
        <v>1205663.5899999999</v>
      </c>
      <c r="J13" s="724">
        <v>0</v>
      </c>
      <c r="K13" s="724">
        <v>0</v>
      </c>
      <c r="L13" s="724">
        <v>7036524.3799999999</v>
      </c>
      <c r="M13" s="724">
        <v>342921.70999999996</v>
      </c>
      <c r="N13" s="724">
        <v>0</v>
      </c>
      <c r="O13" s="724">
        <v>42619.14</v>
      </c>
      <c r="P13" s="724">
        <v>0</v>
      </c>
      <c r="Q13" s="724">
        <v>164866.76</v>
      </c>
      <c r="R13" s="724">
        <v>0</v>
      </c>
      <c r="S13" s="724">
        <v>0</v>
      </c>
      <c r="T13" s="724">
        <v>0</v>
      </c>
      <c r="U13" s="547"/>
    </row>
    <row r="14" spans="1:21">
      <c r="A14" s="574" t="s">
        <v>798</v>
      </c>
      <c r="B14" s="575" t="s">
        <v>799</v>
      </c>
      <c r="C14" s="734">
        <v>21732836.82</v>
      </c>
      <c r="D14" s="724">
        <v>20621785.460000001</v>
      </c>
      <c r="E14" s="724">
        <v>0</v>
      </c>
      <c r="F14" s="724">
        <v>0</v>
      </c>
      <c r="G14" s="724">
        <v>0</v>
      </c>
      <c r="H14" s="724">
        <v>0</v>
      </c>
      <c r="I14" s="724">
        <v>0</v>
      </c>
      <c r="J14" s="724">
        <v>0</v>
      </c>
      <c r="K14" s="724">
        <v>0</v>
      </c>
      <c r="L14" s="724">
        <v>1111051.3599999999</v>
      </c>
      <c r="M14" s="724">
        <v>1111051.3599999999</v>
      </c>
      <c r="N14" s="724">
        <v>0</v>
      </c>
      <c r="O14" s="724">
        <v>0</v>
      </c>
      <c r="P14" s="724">
        <v>0</v>
      </c>
      <c r="Q14" s="724">
        <v>0</v>
      </c>
      <c r="R14" s="724">
        <v>0</v>
      </c>
      <c r="S14" s="724">
        <v>0</v>
      </c>
      <c r="T14" s="724">
        <v>0</v>
      </c>
      <c r="U14" s="547"/>
    </row>
    <row r="15" spans="1:21">
      <c r="A15" s="576">
        <v>1.2</v>
      </c>
      <c r="B15" s="577" t="s">
        <v>800</v>
      </c>
      <c r="C15" s="735">
        <v>37560657.419999994</v>
      </c>
      <c r="D15" s="724">
        <v>11432787.729999997</v>
      </c>
      <c r="E15" s="724">
        <v>415449.34999999986</v>
      </c>
      <c r="F15" s="724">
        <v>0</v>
      </c>
      <c r="G15" s="724">
        <v>9195621.3200000022</v>
      </c>
      <c r="H15" s="724">
        <v>1405023.4200000002</v>
      </c>
      <c r="I15" s="724">
        <v>1087548.8500000001</v>
      </c>
      <c r="J15" s="724">
        <v>483563.06000000006</v>
      </c>
      <c r="K15" s="724">
        <v>0</v>
      </c>
      <c r="L15" s="724">
        <v>16932248.369999997</v>
      </c>
      <c r="M15" s="724">
        <v>2261330.5800000005</v>
      </c>
      <c r="N15" s="724">
        <v>540885.60000000009</v>
      </c>
      <c r="O15" s="724">
        <v>2195571.38</v>
      </c>
      <c r="P15" s="724">
        <v>1492242.31</v>
      </c>
      <c r="Q15" s="724">
        <v>2488715.52</v>
      </c>
      <c r="R15" s="724">
        <v>1670024.4600000004</v>
      </c>
      <c r="S15" s="724">
        <v>20173.260000000002</v>
      </c>
      <c r="T15" s="724">
        <v>15544.29</v>
      </c>
      <c r="U15" s="547"/>
    </row>
    <row r="16" spans="1:21">
      <c r="A16" s="578">
        <v>1.3</v>
      </c>
      <c r="B16" s="577" t="s">
        <v>801</v>
      </c>
      <c r="C16" s="579"/>
      <c r="D16" s="579"/>
      <c r="E16" s="579"/>
      <c r="F16" s="579"/>
      <c r="G16" s="579"/>
      <c r="H16" s="579"/>
      <c r="I16" s="579"/>
      <c r="J16" s="579"/>
      <c r="K16" s="579"/>
      <c r="L16" s="579"/>
      <c r="M16" s="579"/>
      <c r="N16" s="579"/>
      <c r="O16" s="579"/>
      <c r="P16" s="579"/>
      <c r="Q16" s="579"/>
      <c r="R16" s="579"/>
      <c r="S16" s="579"/>
      <c r="T16" s="579"/>
      <c r="U16" s="547"/>
    </row>
    <row r="17" spans="1:21" s="545" customFormat="1" ht="25.5">
      <c r="A17" s="580" t="s">
        <v>802</v>
      </c>
      <c r="B17" s="581" t="s">
        <v>803</v>
      </c>
      <c r="C17" s="736">
        <v>683171969.03000057</v>
      </c>
      <c r="D17" s="726">
        <v>539049014.75000048</v>
      </c>
      <c r="E17" s="726">
        <v>15534715.020000005</v>
      </c>
      <c r="F17" s="726">
        <v>0</v>
      </c>
      <c r="G17" s="726">
        <v>91508590.860000014</v>
      </c>
      <c r="H17" s="726">
        <v>14047338.76</v>
      </c>
      <c r="I17" s="726">
        <v>10875488.59</v>
      </c>
      <c r="J17" s="726">
        <v>4835630.5599999996</v>
      </c>
      <c r="K17" s="726">
        <v>0</v>
      </c>
      <c r="L17" s="726">
        <v>52614363.420000032</v>
      </c>
      <c r="M17" s="726">
        <v>6186431.9599999981</v>
      </c>
      <c r="N17" s="726">
        <v>1802951.9700000002</v>
      </c>
      <c r="O17" s="726">
        <v>7317576.2700000014</v>
      </c>
      <c r="P17" s="726">
        <v>4176358.0699999994</v>
      </c>
      <c r="Q17" s="726">
        <v>8230786.4900000012</v>
      </c>
      <c r="R17" s="726">
        <v>5077887.4500000011</v>
      </c>
      <c r="S17" s="726">
        <v>40409.630000000005</v>
      </c>
      <c r="T17" s="726">
        <v>51814.29</v>
      </c>
      <c r="U17" s="551"/>
    </row>
    <row r="18" spans="1:21" s="545" customFormat="1" ht="25.5">
      <c r="A18" s="582" t="s">
        <v>804</v>
      </c>
      <c r="B18" s="582" t="s">
        <v>805</v>
      </c>
      <c r="C18" s="737">
        <v>671341705.84000039</v>
      </c>
      <c r="D18" s="726">
        <v>527218751.56000024</v>
      </c>
      <c r="E18" s="726">
        <v>15534715.020000005</v>
      </c>
      <c r="F18" s="726">
        <v>0</v>
      </c>
      <c r="G18" s="726">
        <v>91508590.860000014</v>
      </c>
      <c r="H18" s="726">
        <v>14047338.76</v>
      </c>
      <c r="I18" s="726">
        <v>10875488.59</v>
      </c>
      <c r="J18" s="726">
        <v>4835630.5599999996</v>
      </c>
      <c r="K18" s="726">
        <v>0</v>
      </c>
      <c r="L18" s="726">
        <v>52614363.420000032</v>
      </c>
      <c r="M18" s="726">
        <v>6186431.9599999981</v>
      </c>
      <c r="N18" s="726">
        <v>1802951.9700000002</v>
      </c>
      <c r="O18" s="726">
        <v>7317576.2700000014</v>
      </c>
      <c r="P18" s="726">
        <v>4176358.0699999994</v>
      </c>
      <c r="Q18" s="726">
        <v>8230786.4900000012</v>
      </c>
      <c r="R18" s="726">
        <v>5077887.4500000011</v>
      </c>
      <c r="S18" s="726">
        <v>40409.630000000005</v>
      </c>
      <c r="T18" s="726">
        <v>51814.29</v>
      </c>
      <c r="U18" s="551"/>
    </row>
    <row r="19" spans="1:21" s="545" customFormat="1">
      <c r="A19" s="580" t="s">
        <v>806</v>
      </c>
      <c r="B19" s="583" t="s">
        <v>807</v>
      </c>
      <c r="C19" s="738">
        <v>755553059.11000073</v>
      </c>
      <c r="D19" s="726">
        <v>566493553.07000077</v>
      </c>
      <c r="E19" s="726">
        <v>11666470.380000003</v>
      </c>
      <c r="F19" s="726">
        <v>0</v>
      </c>
      <c r="G19" s="726">
        <v>124335288.62999998</v>
      </c>
      <c r="H19" s="726">
        <v>9766872.1899999976</v>
      </c>
      <c r="I19" s="726">
        <v>14678558.030000003</v>
      </c>
      <c r="J19" s="726">
        <v>5405453.4700000007</v>
      </c>
      <c r="K19" s="726">
        <v>0</v>
      </c>
      <c r="L19" s="726">
        <v>64724217.410000011</v>
      </c>
      <c r="M19" s="726">
        <v>6292067.8700000001</v>
      </c>
      <c r="N19" s="726">
        <v>2535328.29</v>
      </c>
      <c r="O19" s="726">
        <v>7901318.5799999973</v>
      </c>
      <c r="P19" s="726">
        <v>4736513.4000000013</v>
      </c>
      <c r="Q19" s="726">
        <v>14104328.9</v>
      </c>
      <c r="R19" s="726">
        <v>5045104.1499999994</v>
      </c>
      <c r="S19" s="726">
        <v>42272.71</v>
      </c>
      <c r="T19" s="726">
        <v>64578.909999999996</v>
      </c>
      <c r="U19" s="551"/>
    </row>
    <row r="20" spans="1:21" s="545" customFormat="1">
      <c r="A20" s="582" t="s">
        <v>808</v>
      </c>
      <c r="B20" s="582" t="s">
        <v>809</v>
      </c>
      <c r="C20" s="737">
        <v>724571457.44000053</v>
      </c>
      <c r="D20" s="726">
        <v>545775850.8700006</v>
      </c>
      <c r="E20" s="726">
        <v>10319335.700000005</v>
      </c>
      <c r="F20" s="726">
        <v>0</v>
      </c>
      <c r="G20" s="726">
        <v>116613171.21999994</v>
      </c>
      <c r="H20" s="726">
        <v>9415532.1199999973</v>
      </c>
      <c r="I20" s="726">
        <v>12847829.630000003</v>
      </c>
      <c r="J20" s="726">
        <v>5405453.4700000007</v>
      </c>
      <c r="K20" s="726">
        <v>0</v>
      </c>
      <c r="L20" s="726">
        <v>62182435.350000009</v>
      </c>
      <c r="M20" s="726">
        <v>6292067.8700000001</v>
      </c>
      <c r="N20" s="726">
        <v>2535328.29</v>
      </c>
      <c r="O20" s="726">
        <v>7901318.5799999973</v>
      </c>
      <c r="P20" s="726">
        <v>4736513.4000000013</v>
      </c>
      <c r="Q20" s="726">
        <v>13744581.200000001</v>
      </c>
      <c r="R20" s="726">
        <v>5045104.1499999994</v>
      </c>
      <c r="S20" s="726">
        <v>42272.71</v>
      </c>
      <c r="T20" s="726">
        <v>64578.909999999996</v>
      </c>
      <c r="U20" s="551"/>
    </row>
    <row r="21" spans="1:21" s="545" customFormat="1">
      <c r="A21" s="584">
        <v>1.4</v>
      </c>
      <c r="B21" s="625" t="s">
        <v>941</v>
      </c>
      <c r="C21" s="739">
        <v>739884.08295000007</v>
      </c>
      <c r="D21" s="726">
        <v>739884.08295000007</v>
      </c>
      <c r="E21" s="726">
        <v>0</v>
      </c>
      <c r="F21" s="726">
        <v>0</v>
      </c>
      <c r="G21" s="726">
        <v>0</v>
      </c>
      <c r="H21" s="726">
        <v>0</v>
      </c>
      <c r="I21" s="726">
        <v>0</v>
      </c>
      <c r="J21" s="726">
        <v>0</v>
      </c>
      <c r="K21" s="726">
        <v>0</v>
      </c>
      <c r="L21" s="726">
        <v>0</v>
      </c>
      <c r="M21" s="726">
        <v>0</v>
      </c>
      <c r="N21" s="726">
        <v>0</v>
      </c>
      <c r="O21" s="726">
        <v>0</v>
      </c>
      <c r="P21" s="726">
        <v>0</v>
      </c>
      <c r="Q21" s="726">
        <v>0</v>
      </c>
      <c r="R21" s="726">
        <v>0</v>
      </c>
      <c r="S21" s="726">
        <v>0</v>
      </c>
      <c r="T21" s="726">
        <v>0</v>
      </c>
      <c r="U21" s="551"/>
    </row>
    <row r="22" spans="1:21" s="545" customFormat="1">
      <c r="A22" s="584">
        <v>1.5</v>
      </c>
      <c r="B22" s="625" t="s">
        <v>942</v>
      </c>
      <c r="C22" s="739">
        <v>0</v>
      </c>
      <c r="D22" s="726">
        <v>0</v>
      </c>
      <c r="E22" s="726">
        <v>0</v>
      </c>
      <c r="F22" s="726">
        <v>0</v>
      </c>
      <c r="G22" s="726">
        <v>0</v>
      </c>
      <c r="H22" s="726">
        <v>0</v>
      </c>
      <c r="I22" s="726">
        <v>0</v>
      </c>
      <c r="J22" s="726">
        <v>0</v>
      </c>
      <c r="K22" s="726">
        <v>0</v>
      </c>
      <c r="L22" s="726">
        <v>0</v>
      </c>
      <c r="M22" s="726">
        <v>0</v>
      </c>
      <c r="N22" s="726">
        <v>0</v>
      </c>
      <c r="O22" s="726">
        <v>0</v>
      </c>
      <c r="P22" s="726">
        <v>0</v>
      </c>
      <c r="Q22" s="726">
        <v>0</v>
      </c>
      <c r="R22" s="726">
        <v>0</v>
      </c>
      <c r="S22" s="726">
        <v>0</v>
      </c>
      <c r="T22" s="726">
        <v>0</v>
      </c>
      <c r="U22" s="551"/>
    </row>
  </sheetData>
  <mergeCells count="6">
    <mergeCell ref="A5:B7"/>
    <mergeCell ref="D6:F6"/>
    <mergeCell ref="G6:K6"/>
    <mergeCell ref="L6:T6"/>
    <mergeCell ref="C6:C7"/>
    <mergeCell ref="C5:T5"/>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topLeftCell="C1" zoomScale="85" zoomScaleNormal="85" workbookViewId="0">
      <selection activeCell="C6" sqref="C6:K11"/>
    </sheetView>
  </sheetViews>
  <sheetFormatPr defaultColWidth="8.7109375" defaultRowHeight="12"/>
  <cols>
    <col min="1" max="1" width="11.85546875" style="590" bestFit="1" customWidth="1"/>
    <col min="2" max="2" width="80.140625" style="590" customWidth="1"/>
    <col min="3" max="11" width="28.28515625" style="590" customWidth="1"/>
    <col min="12" max="16384" width="8.7109375" style="590"/>
  </cols>
  <sheetData>
    <row r="1" spans="1:11" s="522" customFormat="1" ht="13.5">
      <c r="A1" s="521" t="s">
        <v>189</v>
      </c>
      <c r="B1" s="434" t="str">
        <f>Info!C2</f>
        <v>სს "ხალიკ ბანკი საქართველო"</v>
      </c>
    </row>
    <row r="2" spans="1:11" s="522" customFormat="1" ht="12.75">
      <c r="A2" s="523" t="s">
        <v>190</v>
      </c>
      <c r="B2" s="525">
        <f>'1. key ratios'!B2</f>
        <v>44651</v>
      </c>
    </row>
    <row r="3" spans="1:11" s="522" customFormat="1" ht="12.75">
      <c r="A3" s="524" t="s">
        <v>822</v>
      </c>
    </row>
    <row r="4" spans="1:11">
      <c r="C4" s="591" t="s">
        <v>672</v>
      </c>
      <c r="D4" s="591" t="s">
        <v>673</v>
      </c>
      <c r="E4" s="591" t="s">
        <v>674</v>
      </c>
      <c r="F4" s="591" t="s">
        <v>675</v>
      </c>
      <c r="G4" s="591" t="s">
        <v>676</v>
      </c>
      <c r="H4" s="591" t="s">
        <v>677</v>
      </c>
      <c r="I4" s="591" t="s">
        <v>678</v>
      </c>
      <c r="J4" s="591" t="s">
        <v>679</v>
      </c>
      <c r="K4" s="591" t="s">
        <v>680</v>
      </c>
    </row>
    <row r="5" spans="1:11" ht="104.1" customHeight="1">
      <c r="A5" s="861" t="s">
        <v>823</v>
      </c>
      <c r="B5" s="862"/>
      <c r="C5" s="526" t="s">
        <v>824</v>
      </c>
      <c r="D5" s="526" t="s">
        <v>810</v>
      </c>
      <c r="E5" s="526" t="s">
        <v>811</v>
      </c>
      <c r="F5" s="526" t="s">
        <v>825</v>
      </c>
      <c r="G5" s="526" t="s">
        <v>826</v>
      </c>
      <c r="H5" s="526" t="s">
        <v>827</v>
      </c>
      <c r="I5" s="526" t="s">
        <v>828</v>
      </c>
      <c r="J5" s="526" t="s">
        <v>829</v>
      </c>
      <c r="K5" s="526" t="s">
        <v>830</v>
      </c>
    </row>
    <row r="6" spans="1:11" ht="12.75">
      <c r="A6" s="537">
        <v>1</v>
      </c>
      <c r="B6" s="537" t="s">
        <v>831</v>
      </c>
      <c r="C6" s="724">
        <v>6409977.5199999996</v>
      </c>
      <c r="D6" s="724">
        <v>739884.08295000007</v>
      </c>
      <c r="E6" s="724">
        <v>0</v>
      </c>
      <c r="F6" s="724">
        <v>0</v>
      </c>
      <c r="G6" s="724">
        <v>669634534.42704952</v>
      </c>
      <c r="H6" s="724">
        <v>0</v>
      </c>
      <c r="I6" s="724">
        <v>11841859.279999999</v>
      </c>
      <c r="J6" s="724">
        <v>28577104.409999989</v>
      </c>
      <c r="K6" s="724">
        <v>8873614.0099999998</v>
      </c>
    </row>
    <row r="7" spans="1:11" ht="12.75">
      <c r="A7" s="537">
        <v>2</v>
      </c>
      <c r="B7" s="538" t="s">
        <v>832</v>
      </c>
      <c r="C7" s="724">
        <v>0</v>
      </c>
      <c r="D7" s="724">
        <v>0</v>
      </c>
      <c r="E7" s="724">
        <v>0</v>
      </c>
      <c r="F7" s="724">
        <v>0</v>
      </c>
      <c r="G7" s="724">
        <v>0</v>
      </c>
      <c r="H7" s="724">
        <v>0</v>
      </c>
      <c r="I7" s="724">
        <v>0</v>
      </c>
      <c r="J7" s="724" t="s">
        <v>5</v>
      </c>
      <c r="K7" s="724">
        <v>0</v>
      </c>
    </row>
    <row r="8" spans="1:11" ht="12.75">
      <c r="A8" s="537">
        <v>3</v>
      </c>
      <c r="B8" s="538" t="s">
        <v>782</v>
      </c>
      <c r="C8" s="724">
        <v>431756.02</v>
      </c>
      <c r="D8" s="724">
        <v>0</v>
      </c>
      <c r="E8" s="724">
        <v>0</v>
      </c>
      <c r="F8" s="724">
        <v>0</v>
      </c>
      <c r="G8" s="724">
        <v>6087856.0700000003</v>
      </c>
      <c r="H8" s="724">
        <v>0</v>
      </c>
      <c r="I8" s="724">
        <v>0</v>
      </c>
      <c r="J8" s="724">
        <v>0</v>
      </c>
      <c r="K8" s="724">
        <v>26562259.870000016</v>
      </c>
    </row>
    <row r="9" spans="1:11" ht="12.75">
      <c r="A9" s="537">
        <v>4</v>
      </c>
      <c r="B9" s="570" t="s">
        <v>833</v>
      </c>
      <c r="C9" s="724">
        <v>0</v>
      </c>
      <c r="D9" s="724">
        <v>0</v>
      </c>
      <c r="E9" s="724">
        <v>0</v>
      </c>
      <c r="F9" s="724">
        <v>0</v>
      </c>
      <c r="G9" s="724">
        <v>52614363.420000032</v>
      </c>
      <c r="H9" s="724">
        <v>0</v>
      </c>
      <c r="I9" s="724">
        <v>0</v>
      </c>
      <c r="J9" s="724">
        <v>993402.00999999989</v>
      </c>
      <c r="K9" s="724">
        <v>1096025.4700000002</v>
      </c>
    </row>
    <row r="10" spans="1:11" ht="12.75">
      <c r="A10" s="537">
        <v>5</v>
      </c>
      <c r="B10" s="592" t="s">
        <v>834</v>
      </c>
      <c r="C10" s="724">
        <v>0</v>
      </c>
      <c r="D10" s="724">
        <v>0</v>
      </c>
      <c r="E10" s="724">
        <v>0</v>
      </c>
      <c r="F10" s="724">
        <v>0</v>
      </c>
      <c r="G10" s="724">
        <v>0</v>
      </c>
      <c r="H10" s="724">
        <v>0</v>
      </c>
      <c r="I10" s="724">
        <v>0</v>
      </c>
      <c r="J10" s="724">
        <v>0</v>
      </c>
      <c r="K10" s="724">
        <v>0</v>
      </c>
    </row>
    <row r="11" spans="1:11" ht="12.75">
      <c r="A11" s="537">
        <v>6</v>
      </c>
      <c r="B11" s="592" t="s">
        <v>835</v>
      </c>
      <c r="C11" s="724">
        <v>0</v>
      </c>
      <c r="D11" s="724">
        <v>0</v>
      </c>
      <c r="E11" s="724">
        <v>0</v>
      </c>
      <c r="F11" s="724">
        <v>0</v>
      </c>
      <c r="G11" s="724">
        <v>0</v>
      </c>
      <c r="H11" s="724">
        <v>0</v>
      </c>
      <c r="I11" s="724">
        <v>0</v>
      </c>
      <c r="J11" s="724">
        <v>0</v>
      </c>
      <c r="K11" s="724">
        <v>0</v>
      </c>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70" zoomScaleNormal="70" workbookViewId="0">
      <selection activeCell="E18" sqref="E18"/>
    </sheetView>
  </sheetViews>
  <sheetFormatPr defaultRowHeight="15"/>
  <cols>
    <col min="1" max="1" width="10" bestFit="1" customWidth="1"/>
    <col min="2" max="2" width="71.7109375" customWidth="1"/>
    <col min="3" max="4" width="13.85546875" bestFit="1" customWidth="1"/>
    <col min="5" max="5" width="12.5703125" bestFit="1" customWidth="1"/>
    <col min="6" max="6" width="16.42578125" bestFit="1" customWidth="1"/>
    <col min="7" max="7" width="10.7109375" bestFit="1" customWidth="1"/>
    <col min="8" max="8" width="13.42578125" customWidth="1"/>
    <col min="9" max="9" width="12.5703125" bestFit="1" customWidth="1"/>
    <col min="10" max="10" width="13.42578125" bestFit="1" customWidth="1"/>
    <col min="11" max="11" width="12.5703125" bestFit="1" customWidth="1"/>
    <col min="12" max="12" width="16.42578125" bestFit="1" customWidth="1"/>
    <col min="13" max="13" width="11.85546875" customWidth="1"/>
    <col min="14" max="14" width="13" customWidth="1"/>
    <col min="15" max="15" width="11.140625" customWidth="1"/>
    <col min="16" max="16" width="12.42578125" customWidth="1"/>
    <col min="17" max="17" width="16.28515625" customWidth="1"/>
    <col min="18" max="18" width="17.5703125" customWidth="1"/>
    <col min="19" max="19" width="17.85546875" customWidth="1"/>
  </cols>
  <sheetData>
    <row r="1" spans="1:19">
      <c r="A1" s="521" t="s">
        <v>189</v>
      </c>
      <c r="B1" s="434" t="str">
        <f>Info!C2</f>
        <v>სს "ხალიკ ბანკი საქართველო"</v>
      </c>
    </row>
    <row r="2" spans="1:19">
      <c r="A2" s="523" t="s">
        <v>190</v>
      </c>
      <c r="B2" s="525">
        <f>'1. key ratios'!B2</f>
        <v>44651</v>
      </c>
    </row>
    <row r="3" spans="1:19">
      <c r="A3" s="524" t="s">
        <v>963</v>
      </c>
      <c r="B3" s="522"/>
    </row>
    <row r="4" spans="1:19">
      <c r="A4" s="524"/>
      <c r="B4" s="522"/>
    </row>
    <row r="5" spans="1:19" ht="24" customHeight="1">
      <c r="A5" s="863" t="s">
        <v>993</v>
      </c>
      <c r="B5" s="863"/>
      <c r="C5" s="865" t="s">
        <v>785</v>
      </c>
      <c r="D5" s="865"/>
      <c r="E5" s="865"/>
      <c r="F5" s="865"/>
      <c r="G5" s="865"/>
      <c r="H5" s="865"/>
      <c r="I5" s="865" t="s">
        <v>1001</v>
      </c>
      <c r="J5" s="865"/>
      <c r="K5" s="865"/>
      <c r="L5" s="865"/>
      <c r="M5" s="865"/>
      <c r="N5" s="865"/>
      <c r="O5" s="864" t="s">
        <v>989</v>
      </c>
      <c r="P5" s="864" t="s">
        <v>996</v>
      </c>
      <c r="Q5" s="864" t="s">
        <v>995</v>
      </c>
      <c r="R5" s="864" t="s">
        <v>1000</v>
      </c>
      <c r="S5" s="864" t="s">
        <v>990</v>
      </c>
    </row>
    <row r="6" spans="1:19" ht="36" customHeight="1">
      <c r="A6" s="863"/>
      <c r="B6" s="863"/>
      <c r="C6" s="662"/>
      <c r="D6" s="586" t="s">
        <v>816</v>
      </c>
      <c r="E6" s="586" t="s">
        <v>817</v>
      </c>
      <c r="F6" s="586" t="s">
        <v>818</v>
      </c>
      <c r="G6" s="586" t="s">
        <v>819</v>
      </c>
      <c r="H6" s="586" t="s">
        <v>820</v>
      </c>
      <c r="I6" s="662"/>
      <c r="J6" s="586" t="s">
        <v>816</v>
      </c>
      <c r="K6" s="586" t="s">
        <v>817</v>
      </c>
      <c r="L6" s="586" t="s">
        <v>818</v>
      </c>
      <c r="M6" s="586" t="s">
        <v>819</v>
      </c>
      <c r="N6" s="586" t="s">
        <v>820</v>
      </c>
      <c r="O6" s="864"/>
      <c r="P6" s="864"/>
      <c r="Q6" s="864"/>
      <c r="R6" s="864"/>
      <c r="S6" s="864"/>
    </row>
    <row r="7" spans="1:19">
      <c r="A7" s="652">
        <v>1</v>
      </c>
      <c r="B7" s="653" t="s">
        <v>964</v>
      </c>
      <c r="C7" s="745">
        <v>0</v>
      </c>
      <c r="D7" s="745">
        <v>0</v>
      </c>
      <c r="E7" s="745">
        <v>0</v>
      </c>
      <c r="F7" s="745">
        <v>0</v>
      </c>
      <c r="G7" s="745">
        <v>0</v>
      </c>
      <c r="H7" s="745">
        <v>0</v>
      </c>
      <c r="I7" s="745">
        <v>0</v>
      </c>
      <c r="J7" s="745">
        <v>0</v>
      </c>
      <c r="K7" s="745">
        <v>0</v>
      </c>
      <c r="L7" s="745">
        <v>0</v>
      </c>
      <c r="M7" s="745">
        <v>0</v>
      </c>
      <c r="N7" s="745">
        <v>0</v>
      </c>
      <c r="O7" s="745">
        <v>0</v>
      </c>
      <c r="P7" s="745">
        <v>0</v>
      </c>
      <c r="Q7" s="745">
        <v>0</v>
      </c>
      <c r="R7" s="745">
        <v>0</v>
      </c>
      <c r="S7" s="745">
        <v>0</v>
      </c>
    </row>
    <row r="8" spans="1:19">
      <c r="A8" s="652">
        <v>2</v>
      </c>
      <c r="B8" s="654" t="s">
        <v>965</v>
      </c>
      <c r="C8" s="745">
        <v>57706787.939999938</v>
      </c>
      <c r="D8" s="745">
        <v>48636362.050000049</v>
      </c>
      <c r="E8" s="745">
        <v>3074717.4699999993</v>
      </c>
      <c r="F8" s="745">
        <v>5012797.9899999974</v>
      </c>
      <c r="G8" s="745">
        <v>257506.30999999997</v>
      </c>
      <c r="H8" s="745">
        <v>725404.12000000034</v>
      </c>
      <c r="I8" s="745">
        <v>3638196.0300000068</v>
      </c>
      <c r="J8" s="745">
        <v>972727.42000000097</v>
      </c>
      <c r="K8" s="745">
        <v>307471.80999999982</v>
      </c>
      <c r="L8" s="745">
        <v>1503839.47</v>
      </c>
      <c r="M8" s="745">
        <v>128753.20999999999</v>
      </c>
      <c r="N8" s="745">
        <v>725404.12000000023</v>
      </c>
      <c r="O8" s="745">
        <v>2419</v>
      </c>
      <c r="P8" s="748">
        <v>0.12166459830283551</v>
      </c>
      <c r="Q8" s="748">
        <v>0.12617508687051068</v>
      </c>
      <c r="R8" s="748">
        <v>0.12166459830283551</v>
      </c>
      <c r="S8" s="745">
        <v>82.150838129372914</v>
      </c>
    </row>
    <row r="9" spans="1:19">
      <c r="A9" s="652">
        <v>3</v>
      </c>
      <c r="B9" s="654" t="s">
        <v>966</v>
      </c>
      <c r="C9" s="745">
        <v>0</v>
      </c>
      <c r="D9" s="745">
        <v>0</v>
      </c>
      <c r="E9" s="745">
        <v>0</v>
      </c>
      <c r="F9" s="745">
        <v>0</v>
      </c>
      <c r="G9" s="745">
        <v>0</v>
      </c>
      <c r="H9" s="745">
        <v>0</v>
      </c>
      <c r="I9" s="745">
        <v>0</v>
      </c>
      <c r="J9" s="745">
        <v>0</v>
      </c>
      <c r="K9" s="745">
        <v>0</v>
      </c>
      <c r="L9" s="745">
        <v>0</v>
      </c>
      <c r="M9" s="745">
        <v>0</v>
      </c>
      <c r="N9" s="745">
        <v>0</v>
      </c>
      <c r="O9" s="745">
        <v>0</v>
      </c>
      <c r="P9" s="745">
        <v>0</v>
      </c>
      <c r="Q9" s="745">
        <v>0</v>
      </c>
      <c r="R9" s="745">
        <v>0</v>
      </c>
      <c r="S9" s="745">
        <v>0</v>
      </c>
    </row>
    <row r="10" spans="1:19">
      <c r="A10" s="652">
        <v>4</v>
      </c>
      <c r="B10" s="654" t="s">
        <v>967</v>
      </c>
      <c r="C10" s="745">
        <v>0</v>
      </c>
      <c r="D10" s="745">
        <v>0</v>
      </c>
      <c r="E10" s="745">
        <v>0</v>
      </c>
      <c r="F10" s="745">
        <v>0</v>
      </c>
      <c r="G10" s="745">
        <v>0</v>
      </c>
      <c r="H10" s="745">
        <v>0</v>
      </c>
      <c r="I10" s="745">
        <v>0</v>
      </c>
      <c r="J10" s="745">
        <v>0</v>
      </c>
      <c r="K10" s="745">
        <v>0</v>
      </c>
      <c r="L10" s="745">
        <v>0</v>
      </c>
      <c r="M10" s="745">
        <v>0</v>
      </c>
      <c r="N10" s="745">
        <v>0</v>
      </c>
      <c r="O10" s="745">
        <v>0</v>
      </c>
      <c r="P10" s="745">
        <v>0</v>
      </c>
      <c r="Q10" s="745">
        <v>0</v>
      </c>
      <c r="R10" s="745">
        <v>0</v>
      </c>
      <c r="S10" s="745">
        <v>0</v>
      </c>
    </row>
    <row r="11" spans="1:19">
      <c r="A11" s="652">
        <v>5</v>
      </c>
      <c r="B11" s="654" t="s">
        <v>968</v>
      </c>
      <c r="C11" s="745">
        <v>376243.62000000011</v>
      </c>
      <c r="D11" s="745">
        <v>336341.21000000008</v>
      </c>
      <c r="E11" s="745">
        <v>18275.53</v>
      </c>
      <c r="F11" s="745">
        <v>1473.2900000000002</v>
      </c>
      <c r="G11" s="745">
        <v>1706.6</v>
      </c>
      <c r="H11" s="745">
        <v>18446.989999999998</v>
      </c>
      <c r="I11" s="745">
        <v>28292.807999999997</v>
      </c>
      <c r="J11" s="745">
        <v>6726.9000000000015</v>
      </c>
      <c r="K11" s="745">
        <v>1823.6079999999999</v>
      </c>
      <c r="L11" s="745">
        <v>442.00000000000006</v>
      </c>
      <c r="M11" s="745">
        <v>853.31000000000006</v>
      </c>
      <c r="N11" s="745">
        <v>18446.989999999998</v>
      </c>
      <c r="O11" s="745">
        <v>569</v>
      </c>
      <c r="P11" s="748">
        <v>0.15690600826666515</v>
      </c>
      <c r="Q11" s="748">
        <v>0.15810600826666507</v>
      </c>
      <c r="R11" s="748">
        <v>0.15690600826666515</v>
      </c>
      <c r="S11" s="745">
        <v>10.138984931270516</v>
      </c>
    </row>
    <row r="12" spans="1:19">
      <c r="A12" s="652">
        <v>6</v>
      </c>
      <c r="B12" s="654" t="s">
        <v>969</v>
      </c>
      <c r="C12" s="745">
        <v>409897.36999999994</v>
      </c>
      <c r="D12" s="745">
        <v>306383.05000000005</v>
      </c>
      <c r="E12" s="745">
        <v>25092.719999999998</v>
      </c>
      <c r="F12" s="745">
        <v>11244.669999999998</v>
      </c>
      <c r="G12" s="745">
        <v>12881.269999999999</v>
      </c>
      <c r="H12" s="745">
        <v>54295.659999999996</v>
      </c>
      <c r="I12" s="745">
        <v>72742.241999999984</v>
      </c>
      <c r="J12" s="745">
        <v>6127.670000000001</v>
      </c>
      <c r="K12" s="745">
        <v>2504.8519999999999</v>
      </c>
      <c r="L12" s="745">
        <v>3373.41</v>
      </c>
      <c r="M12" s="745">
        <v>6440.65</v>
      </c>
      <c r="N12" s="745">
        <v>54295.659999999996</v>
      </c>
      <c r="O12" s="745">
        <v>319</v>
      </c>
      <c r="P12" s="748">
        <v>0.22512955831180803</v>
      </c>
      <c r="Q12" s="748">
        <v>0.34203302649148493</v>
      </c>
      <c r="R12" s="748">
        <v>0.22270633805237647</v>
      </c>
      <c r="S12" s="745">
        <v>80.656212156228221</v>
      </c>
    </row>
    <row r="13" spans="1:19">
      <c r="A13" s="652">
        <v>7</v>
      </c>
      <c r="B13" s="654" t="s">
        <v>970</v>
      </c>
      <c r="C13" s="745">
        <v>92040662.500000045</v>
      </c>
      <c r="D13" s="745">
        <v>75732486.189999983</v>
      </c>
      <c r="E13" s="745">
        <v>5249229.5199999977</v>
      </c>
      <c r="F13" s="745">
        <v>10606053.049999997</v>
      </c>
      <c r="G13" s="745">
        <v>141880.62999999998</v>
      </c>
      <c r="H13" s="745">
        <v>311013.11</v>
      </c>
      <c r="I13" s="745">
        <v>5603342.1100000096</v>
      </c>
      <c r="J13" s="745">
        <v>1514649.8000000012</v>
      </c>
      <c r="K13" s="745">
        <v>524922.96</v>
      </c>
      <c r="L13" s="745">
        <v>3181815.919999999</v>
      </c>
      <c r="M13" s="745">
        <v>70940.320000000007</v>
      </c>
      <c r="N13" s="745">
        <v>311013.11</v>
      </c>
      <c r="O13" s="745">
        <v>866</v>
      </c>
      <c r="P13" s="748">
        <v>8.3146058021105612E-2</v>
      </c>
      <c r="Q13" s="748">
        <v>8.7804821892661575E-2</v>
      </c>
      <c r="R13" s="748">
        <v>8.3146058021105543E-2</v>
      </c>
      <c r="S13" s="745">
        <v>142.85169070657565</v>
      </c>
    </row>
    <row r="14" spans="1:19">
      <c r="A14" s="664">
        <v>7.1</v>
      </c>
      <c r="B14" s="655" t="s">
        <v>971</v>
      </c>
      <c r="C14" s="745">
        <v>72309167.400000021</v>
      </c>
      <c r="D14" s="745">
        <v>59793650.290000007</v>
      </c>
      <c r="E14" s="745">
        <v>4746968.1699999981</v>
      </c>
      <c r="F14" s="745">
        <v>7467515.2000000011</v>
      </c>
      <c r="G14" s="745">
        <v>141880.62999999998</v>
      </c>
      <c r="H14" s="745">
        <v>159153.10999999999</v>
      </c>
      <c r="I14" s="745">
        <v>4140917.8600000008</v>
      </c>
      <c r="J14" s="745">
        <v>1195873.0400000007</v>
      </c>
      <c r="K14" s="745">
        <v>474696.82</v>
      </c>
      <c r="L14" s="745">
        <v>2240254.5699999994</v>
      </c>
      <c r="M14" s="745">
        <v>70940.320000000007</v>
      </c>
      <c r="N14" s="745">
        <v>159153.10999999999</v>
      </c>
      <c r="O14" s="745">
        <v>569</v>
      </c>
      <c r="P14" s="748">
        <v>8.1616943950719542E-2</v>
      </c>
      <c r="Q14" s="748">
        <v>8.6294933867573587E-2</v>
      </c>
      <c r="R14" s="748">
        <v>8.1616943950719542E-2</v>
      </c>
      <c r="S14" s="745">
        <v>144.99387994146628</v>
      </c>
    </row>
    <row r="15" spans="1:19" ht="25.5">
      <c r="A15" s="664">
        <v>7.2</v>
      </c>
      <c r="B15" s="655" t="s">
        <v>972</v>
      </c>
      <c r="C15" s="745">
        <v>6744327.089999998</v>
      </c>
      <c r="D15" s="745">
        <v>5896870.2299999986</v>
      </c>
      <c r="E15" s="745">
        <v>0</v>
      </c>
      <c r="F15" s="745">
        <v>847456.86</v>
      </c>
      <c r="G15" s="745">
        <v>0</v>
      </c>
      <c r="H15" s="745">
        <v>0</v>
      </c>
      <c r="I15" s="745">
        <v>372174.47999999986</v>
      </c>
      <c r="J15" s="745">
        <v>117937.42000000006</v>
      </c>
      <c r="K15" s="745">
        <v>0</v>
      </c>
      <c r="L15" s="745">
        <v>254237.06</v>
      </c>
      <c r="M15" s="745">
        <v>0</v>
      </c>
      <c r="N15" s="745">
        <v>0</v>
      </c>
      <c r="O15" s="745">
        <v>65</v>
      </c>
      <c r="P15" s="748">
        <v>9.3545023523910989E-2</v>
      </c>
      <c r="Q15" s="748">
        <v>8.896283422946645E-2</v>
      </c>
      <c r="R15" s="748">
        <v>9.3545023523910989E-2</v>
      </c>
      <c r="S15" s="745">
        <v>141.40288082305929</v>
      </c>
    </row>
    <row r="16" spans="1:19">
      <c r="A16" s="664">
        <v>7.3</v>
      </c>
      <c r="B16" s="655" t="s">
        <v>973</v>
      </c>
      <c r="C16" s="745">
        <v>12987168.009999987</v>
      </c>
      <c r="D16" s="745">
        <v>10041965.669999987</v>
      </c>
      <c r="E16" s="745">
        <v>502261.35000000009</v>
      </c>
      <c r="F16" s="745">
        <v>2291080.9900000002</v>
      </c>
      <c r="G16" s="745">
        <v>0</v>
      </c>
      <c r="H16" s="745">
        <v>151860</v>
      </c>
      <c r="I16" s="745">
        <v>1090249.7699999998</v>
      </c>
      <c r="J16" s="745">
        <v>200839.34000000003</v>
      </c>
      <c r="K16" s="745">
        <v>50226.14</v>
      </c>
      <c r="L16" s="745">
        <v>687324.29000000015</v>
      </c>
      <c r="M16" s="745">
        <v>0</v>
      </c>
      <c r="N16" s="745">
        <v>151860</v>
      </c>
      <c r="O16" s="745">
        <v>232</v>
      </c>
      <c r="P16" s="748">
        <v>8.6259511278163559E-2</v>
      </c>
      <c r="Q16" s="748">
        <v>9.5610121085650659E-2</v>
      </c>
      <c r="R16" s="748">
        <v>8.6259511278163559E-2</v>
      </c>
      <c r="S16" s="745">
        <v>131.67691633461314</v>
      </c>
    </row>
    <row r="17" spans="1:19">
      <c r="A17" s="652">
        <v>8</v>
      </c>
      <c r="B17" s="654" t="s">
        <v>974</v>
      </c>
      <c r="C17" s="745">
        <v>0</v>
      </c>
      <c r="D17" s="745">
        <v>0</v>
      </c>
      <c r="E17" s="745">
        <v>0</v>
      </c>
      <c r="F17" s="745">
        <v>0</v>
      </c>
      <c r="G17" s="745">
        <v>0</v>
      </c>
      <c r="H17" s="745">
        <v>0</v>
      </c>
      <c r="I17" s="745">
        <v>0</v>
      </c>
      <c r="J17" s="745">
        <v>0</v>
      </c>
      <c r="K17" s="745">
        <v>0</v>
      </c>
      <c r="L17" s="745">
        <v>0</v>
      </c>
      <c r="M17" s="745">
        <v>0</v>
      </c>
      <c r="N17" s="745">
        <v>0</v>
      </c>
      <c r="O17" s="745">
        <v>0</v>
      </c>
      <c r="P17" s="745">
        <v>0</v>
      </c>
      <c r="Q17" s="745">
        <v>0</v>
      </c>
      <c r="R17" s="745">
        <v>0</v>
      </c>
      <c r="S17" s="745">
        <v>0</v>
      </c>
    </row>
    <row r="18" spans="1:19">
      <c r="A18" s="656">
        <v>9</v>
      </c>
      <c r="B18" s="657" t="s">
        <v>975</v>
      </c>
      <c r="C18" s="745">
        <v>0</v>
      </c>
      <c r="D18" s="745">
        <v>0</v>
      </c>
      <c r="E18" s="745">
        <v>0</v>
      </c>
      <c r="F18" s="745">
        <v>0</v>
      </c>
      <c r="G18" s="745">
        <v>0</v>
      </c>
      <c r="H18" s="745">
        <v>0</v>
      </c>
      <c r="I18" s="745">
        <v>0</v>
      </c>
      <c r="J18" s="745">
        <v>0</v>
      </c>
      <c r="K18" s="745">
        <v>0</v>
      </c>
      <c r="L18" s="745">
        <v>0</v>
      </c>
      <c r="M18" s="745">
        <v>0</v>
      </c>
      <c r="N18" s="745">
        <v>0</v>
      </c>
      <c r="O18" s="745">
        <v>0</v>
      </c>
      <c r="P18" s="745">
        <v>0</v>
      </c>
      <c r="Q18" s="745">
        <v>0</v>
      </c>
      <c r="R18" s="745">
        <v>0</v>
      </c>
      <c r="S18" s="745">
        <v>0</v>
      </c>
    </row>
    <row r="19" spans="1:19">
      <c r="A19" s="658">
        <v>10</v>
      </c>
      <c r="B19" s="659" t="s">
        <v>994</v>
      </c>
      <c r="C19" s="746">
        <v>150533591.42999998</v>
      </c>
      <c r="D19" s="746">
        <v>125011572.50000003</v>
      </c>
      <c r="E19" s="746">
        <v>8367315.2399999965</v>
      </c>
      <c r="F19" s="746">
        <v>15631568.999999996</v>
      </c>
      <c r="G19" s="746">
        <v>413974.80999999994</v>
      </c>
      <c r="H19" s="746">
        <v>1109159.8800000004</v>
      </c>
      <c r="I19" s="746">
        <v>9342573.1900000162</v>
      </c>
      <c r="J19" s="746">
        <v>2500231.7900000024</v>
      </c>
      <c r="K19" s="746">
        <v>836723.22999999975</v>
      </c>
      <c r="L19" s="746">
        <v>4689470.7999999989</v>
      </c>
      <c r="M19" s="746">
        <v>206987.49</v>
      </c>
      <c r="N19" s="746">
        <v>1109159.8800000004</v>
      </c>
      <c r="O19" s="746">
        <v>4173</v>
      </c>
      <c r="P19" s="749">
        <v>9.8479332190119215E-2</v>
      </c>
      <c r="Q19" s="749">
        <v>0.10338196030608518</v>
      </c>
      <c r="R19" s="749">
        <v>9.8476445852196101E-2</v>
      </c>
      <c r="S19" s="746">
        <v>119.08106738335353</v>
      </c>
    </row>
    <row r="20" spans="1:19" ht="25.5">
      <c r="A20" s="664">
        <v>10.1</v>
      </c>
      <c r="B20" s="655" t="s">
        <v>999</v>
      </c>
      <c r="C20" s="747">
        <v>0</v>
      </c>
      <c r="D20" s="747">
        <v>0</v>
      </c>
      <c r="E20" s="747">
        <v>0</v>
      </c>
      <c r="F20" s="747">
        <v>0</v>
      </c>
      <c r="G20" s="747">
        <v>0</v>
      </c>
      <c r="H20" s="747">
        <v>0</v>
      </c>
      <c r="I20" s="747">
        <v>0</v>
      </c>
      <c r="J20" s="747">
        <v>0</v>
      </c>
      <c r="K20" s="747">
        <v>0</v>
      </c>
      <c r="L20" s="747">
        <v>0</v>
      </c>
      <c r="M20" s="747">
        <v>0</v>
      </c>
      <c r="N20" s="747">
        <v>0</v>
      </c>
      <c r="O20" s="747">
        <v>0</v>
      </c>
      <c r="P20" s="748">
        <v>0</v>
      </c>
      <c r="Q20" s="748">
        <v>0</v>
      </c>
      <c r="R20" s="748">
        <v>0</v>
      </c>
      <c r="S20" s="747">
        <v>0</v>
      </c>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workbookViewId="0">
      <pane xSplit="1" ySplit="5" topLeftCell="B18" activePane="bottomRight" state="frozen"/>
      <selection pane="topRight" activeCell="B1" sqref="B1"/>
      <selection pane="bottomLeft" activeCell="A5" sqref="A5"/>
      <selection pane="bottomRight" activeCell="K29" sqref="K29"/>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8" t="s">
        <v>189</v>
      </c>
      <c r="B1" s="344" t="str">
        <f>Info!C2</f>
        <v>სს "ხალიკ ბანკი საქართველო"</v>
      </c>
    </row>
    <row r="2" spans="1:8" ht="15.75">
      <c r="A2" s="18" t="s">
        <v>190</v>
      </c>
      <c r="B2" s="472">
        <f>'1. key ratios'!B2</f>
        <v>44651</v>
      </c>
    </row>
    <row r="3" spans="1:8" ht="15.75">
      <c r="A3" s="18"/>
    </row>
    <row r="4" spans="1:8" ht="16.5" thickBot="1">
      <c r="A4" s="32" t="s">
        <v>406</v>
      </c>
      <c r="B4" s="72" t="s">
        <v>244</v>
      </c>
      <c r="C4" s="32"/>
      <c r="D4" s="33"/>
      <c r="E4" s="33"/>
      <c r="F4" s="34"/>
      <c r="G4" s="34"/>
      <c r="H4" s="35" t="s">
        <v>94</v>
      </c>
    </row>
    <row r="5" spans="1:8" ht="15.75">
      <c r="A5" s="36"/>
      <c r="B5" s="37"/>
      <c r="C5" s="752" t="s">
        <v>195</v>
      </c>
      <c r="D5" s="753"/>
      <c r="E5" s="754"/>
      <c r="F5" s="752" t="s">
        <v>196</v>
      </c>
      <c r="G5" s="753"/>
      <c r="H5" s="755"/>
    </row>
    <row r="6" spans="1:8" ht="15.75">
      <c r="A6" s="38" t="s">
        <v>27</v>
      </c>
      <c r="B6" s="39" t="s">
        <v>154</v>
      </c>
      <c r="C6" s="40" t="s">
        <v>28</v>
      </c>
      <c r="D6" s="40" t="s">
        <v>95</v>
      </c>
      <c r="E6" s="40" t="s">
        <v>69</v>
      </c>
      <c r="F6" s="40" t="s">
        <v>28</v>
      </c>
      <c r="G6" s="40" t="s">
        <v>95</v>
      </c>
      <c r="H6" s="41" t="s">
        <v>69</v>
      </c>
    </row>
    <row r="7" spans="1:8" ht="15.75">
      <c r="A7" s="38">
        <v>1</v>
      </c>
      <c r="B7" s="42" t="s">
        <v>155</v>
      </c>
      <c r="C7" s="243">
        <v>4872079</v>
      </c>
      <c r="D7" s="243">
        <v>7249972</v>
      </c>
      <c r="E7" s="244">
        <f>C7+D7</f>
        <v>12122051</v>
      </c>
      <c r="F7" s="245">
        <v>4236958</v>
      </c>
      <c r="G7" s="246">
        <v>6221706</v>
      </c>
      <c r="H7" s="247">
        <f>F7+G7</f>
        <v>10458664</v>
      </c>
    </row>
    <row r="8" spans="1:8" ht="15.75">
      <c r="A8" s="38">
        <v>2</v>
      </c>
      <c r="B8" s="42" t="s">
        <v>156</v>
      </c>
      <c r="C8" s="243">
        <v>59241746</v>
      </c>
      <c r="D8" s="243">
        <v>115140854</v>
      </c>
      <c r="E8" s="244">
        <f t="shared" ref="E8:E20" si="0">C8+D8</f>
        <v>174382600</v>
      </c>
      <c r="F8" s="245">
        <v>321978</v>
      </c>
      <c r="G8" s="246">
        <v>77251898</v>
      </c>
      <c r="H8" s="247">
        <f t="shared" ref="H8:H40" si="1">F8+G8</f>
        <v>77573876</v>
      </c>
    </row>
    <row r="9" spans="1:8" ht="15.75">
      <c r="A9" s="38">
        <v>3</v>
      </c>
      <c r="B9" s="42" t="s">
        <v>157</v>
      </c>
      <c r="C9" s="243">
        <v>13495634</v>
      </c>
      <c r="D9" s="243">
        <v>27408015</v>
      </c>
      <c r="E9" s="244">
        <f t="shared" si="0"/>
        <v>40903649</v>
      </c>
      <c r="F9" s="245">
        <v>20926611</v>
      </c>
      <c r="G9" s="246">
        <v>13060625.000000002</v>
      </c>
      <c r="H9" s="247">
        <f t="shared" si="1"/>
        <v>33987236</v>
      </c>
    </row>
    <row r="10" spans="1:8" ht="15.75">
      <c r="A10" s="38">
        <v>4</v>
      </c>
      <c r="B10" s="42" t="s">
        <v>186</v>
      </c>
      <c r="C10" s="243">
        <v>0</v>
      </c>
      <c r="D10" s="243">
        <v>0</v>
      </c>
      <c r="E10" s="244">
        <f t="shared" si="0"/>
        <v>0</v>
      </c>
      <c r="F10" s="245">
        <v>0</v>
      </c>
      <c r="G10" s="246">
        <v>0</v>
      </c>
      <c r="H10" s="247">
        <f t="shared" si="1"/>
        <v>0</v>
      </c>
    </row>
    <row r="11" spans="1:8" ht="15.75">
      <c r="A11" s="38">
        <v>5</v>
      </c>
      <c r="B11" s="42" t="s">
        <v>158</v>
      </c>
      <c r="C11" s="243">
        <v>16603179</v>
      </c>
      <c r="D11" s="243">
        <v>0</v>
      </c>
      <c r="E11" s="244">
        <f t="shared" si="0"/>
        <v>16603179</v>
      </c>
      <c r="F11" s="245">
        <v>16590651</v>
      </c>
      <c r="G11" s="246">
        <v>0</v>
      </c>
      <c r="H11" s="247">
        <f t="shared" si="1"/>
        <v>16590651</v>
      </c>
    </row>
    <row r="12" spans="1:8" ht="15.75">
      <c r="A12" s="38">
        <v>6.1</v>
      </c>
      <c r="B12" s="43" t="s">
        <v>159</v>
      </c>
      <c r="C12" s="243">
        <v>202619300.94999999</v>
      </c>
      <c r="D12" s="243">
        <v>523457672.05000001</v>
      </c>
      <c r="E12" s="244">
        <f t="shared" si="0"/>
        <v>726076973</v>
      </c>
      <c r="F12" s="245">
        <v>145422770.47</v>
      </c>
      <c r="G12" s="246">
        <v>391197762.20999998</v>
      </c>
      <c r="H12" s="247">
        <f t="shared" si="1"/>
        <v>536620532.67999995</v>
      </c>
    </row>
    <row r="13" spans="1:8" ht="15.75">
      <c r="A13" s="38">
        <v>6.2</v>
      </c>
      <c r="B13" s="43" t="s">
        <v>160</v>
      </c>
      <c r="C13" s="243">
        <v>-10145242.949999997</v>
      </c>
      <c r="D13" s="243">
        <v>-28466941.050000001</v>
      </c>
      <c r="E13" s="244">
        <f t="shared" si="0"/>
        <v>-38612184</v>
      </c>
      <c r="F13" s="245">
        <v>-17299431</v>
      </c>
      <c r="G13" s="246">
        <v>-29299554</v>
      </c>
      <c r="H13" s="247">
        <f t="shared" si="1"/>
        <v>-46598985</v>
      </c>
    </row>
    <row r="14" spans="1:8" ht="15.75">
      <c r="A14" s="38">
        <v>6</v>
      </c>
      <c r="B14" s="42" t="s">
        <v>161</v>
      </c>
      <c r="C14" s="244">
        <f>C12-C13</f>
        <v>212764543.89999998</v>
      </c>
      <c r="D14" s="244">
        <f>D12-D13</f>
        <v>551924613.10000002</v>
      </c>
      <c r="E14" s="244">
        <f t="shared" si="0"/>
        <v>764689157</v>
      </c>
      <c r="F14" s="244">
        <f>F12-F13</f>
        <v>162722201.47</v>
      </c>
      <c r="G14" s="244">
        <f>G12-G13</f>
        <v>420497316.20999998</v>
      </c>
      <c r="H14" s="247">
        <f t="shared" si="1"/>
        <v>583219517.67999995</v>
      </c>
    </row>
    <row r="15" spans="1:8" ht="15.75">
      <c r="A15" s="38">
        <v>7</v>
      </c>
      <c r="B15" s="42" t="s">
        <v>162</v>
      </c>
      <c r="C15" s="243">
        <v>2749723</v>
      </c>
      <c r="D15" s="243">
        <v>4524792</v>
      </c>
      <c r="E15" s="244">
        <f t="shared" si="0"/>
        <v>7274515</v>
      </c>
      <c r="F15" s="245">
        <v>2573954</v>
      </c>
      <c r="G15" s="246">
        <v>5000543</v>
      </c>
      <c r="H15" s="247">
        <f t="shared" si="1"/>
        <v>7574497</v>
      </c>
    </row>
    <row r="16" spans="1:8" ht="15.75">
      <c r="A16" s="38">
        <v>8</v>
      </c>
      <c r="B16" s="42" t="s">
        <v>163</v>
      </c>
      <c r="C16" s="243">
        <v>7828664.4400000004</v>
      </c>
      <c r="D16" s="243">
        <v>0</v>
      </c>
      <c r="E16" s="244">
        <f t="shared" si="0"/>
        <v>7828664.4400000004</v>
      </c>
      <c r="F16" s="245">
        <v>10634157</v>
      </c>
      <c r="G16" s="246">
        <v>0</v>
      </c>
      <c r="H16" s="247">
        <f t="shared" si="1"/>
        <v>10634157</v>
      </c>
    </row>
    <row r="17" spans="1:8" ht="15.75">
      <c r="A17" s="38">
        <v>9</v>
      </c>
      <c r="B17" s="42" t="s">
        <v>164</v>
      </c>
      <c r="C17" s="243">
        <v>54000</v>
      </c>
      <c r="D17" s="243">
        <v>0</v>
      </c>
      <c r="E17" s="244">
        <f t="shared" si="0"/>
        <v>54000</v>
      </c>
      <c r="F17" s="245">
        <v>54000</v>
      </c>
      <c r="G17" s="246">
        <v>0</v>
      </c>
      <c r="H17" s="247">
        <f t="shared" si="1"/>
        <v>54000</v>
      </c>
    </row>
    <row r="18" spans="1:8" ht="15.75">
      <c r="A18" s="38">
        <v>10</v>
      </c>
      <c r="B18" s="42" t="s">
        <v>165</v>
      </c>
      <c r="C18" s="243">
        <v>21450586</v>
      </c>
      <c r="D18" s="243">
        <v>0</v>
      </c>
      <c r="E18" s="244">
        <f t="shared" si="0"/>
        <v>21450586</v>
      </c>
      <c r="F18" s="245">
        <v>20680334</v>
      </c>
      <c r="G18" s="246">
        <v>0</v>
      </c>
      <c r="H18" s="247">
        <f t="shared" si="1"/>
        <v>20680334</v>
      </c>
    </row>
    <row r="19" spans="1:8" ht="15.75">
      <c r="A19" s="38">
        <v>11</v>
      </c>
      <c r="B19" s="42" t="s">
        <v>166</v>
      </c>
      <c r="C19" s="243">
        <v>5599784.7800000999</v>
      </c>
      <c r="D19" s="243">
        <v>3765204.46</v>
      </c>
      <c r="E19" s="244">
        <f t="shared" si="0"/>
        <v>9364989.2400000989</v>
      </c>
      <c r="F19" s="245">
        <v>4531432.62</v>
      </c>
      <c r="G19" s="246">
        <v>1355759</v>
      </c>
      <c r="H19" s="247">
        <f t="shared" si="1"/>
        <v>5887191.6200000001</v>
      </c>
    </row>
    <row r="20" spans="1:8" ht="15.75">
      <c r="A20" s="38">
        <v>12</v>
      </c>
      <c r="B20" s="44" t="s">
        <v>167</v>
      </c>
      <c r="C20" s="244">
        <f>SUM(C7:C11)+SUM(C14:C19)</f>
        <v>344659940.12000006</v>
      </c>
      <c r="D20" s="244">
        <f>SUM(D7:D11)+SUM(D14:D19)</f>
        <v>710013450.56000006</v>
      </c>
      <c r="E20" s="244">
        <f t="shared" si="0"/>
        <v>1054673390.6800001</v>
      </c>
      <c r="F20" s="244">
        <f>SUM(F7:F11)+SUM(F14:F19)</f>
        <v>243272277.09</v>
      </c>
      <c r="G20" s="244">
        <f>SUM(G7:G11)+SUM(G14:G19)</f>
        <v>523387847.20999998</v>
      </c>
      <c r="H20" s="247">
        <f t="shared" si="1"/>
        <v>766660124.29999995</v>
      </c>
    </row>
    <row r="21" spans="1:8" ht="15.75">
      <c r="A21" s="38"/>
      <c r="B21" s="39" t="s">
        <v>184</v>
      </c>
      <c r="C21" s="248"/>
      <c r="D21" s="248"/>
      <c r="E21" s="248"/>
      <c r="F21" s="249"/>
      <c r="G21" s="250"/>
      <c r="H21" s="251"/>
    </row>
    <row r="22" spans="1:8" ht="15.75">
      <c r="A22" s="38">
        <v>13</v>
      </c>
      <c r="B22" s="42" t="s">
        <v>168</v>
      </c>
      <c r="C22" s="243">
        <v>0</v>
      </c>
      <c r="D22" s="243">
        <v>51717055</v>
      </c>
      <c r="E22" s="244">
        <f>C22+D22</f>
        <v>51717055</v>
      </c>
      <c r="F22" s="245">
        <v>0</v>
      </c>
      <c r="G22" s="246">
        <v>96016729</v>
      </c>
      <c r="H22" s="247">
        <f t="shared" si="1"/>
        <v>96016729</v>
      </c>
    </row>
    <row r="23" spans="1:8" ht="15.75">
      <c r="A23" s="38">
        <v>14</v>
      </c>
      <c r="B23" s="42" t="s">
        <v>169</v>
      </c>
      <c r="C23" s="243">
        <v>140881083.46000013</v>
      </c>
      <c r="D23" s="243">
        <v>76110954.270000026</v>
      </c>
      <c r="E23" s="244">
        <f t="shared" ref="E23:E40" si="2">C23+D23</f>
        <v>216992037.73000014</v>
      </c>
      <c r="F23" s="245">
        <v>45968794.030000024</v>
      </c>
      <c r="G23" s="246">
        <v>65258175.910000019</v>
      </c>
      <c r="H23" s="247">
        <f t="shared" si="1"/>
        <v>111226969.94000004</v>
      </c>
    </row>
    <row r="24" spans="1:8" ht="15.75">
      <c r="A24" s="38">
        <v>15</v>
      </c>
      <c r="B24" s="42" t="s">
        <v>170</v>
      </c>
      <c r="C24" s="243">
        <v>579225.24</v>
      </c>
      <c r="D24" s="243">
        <v>7992405.7199999997</v>
      </c>
      <c r="E24" s="244">
        <f t="shared" si="2"/>
        <v>8571630.959999999</v>
      </c>
      <c r="F24" s="245">
        <v>3720741.3600000013</v>
      </c>
      <c r="G24" s="246">
        <v>17497081.540000007</v>
      </c>
      <c r="H24" s="247">
        <f t="shared" si="1"/>
        <v>21217822.900000006</v>
      </c>
    </row>
    <row r="25" spans="1:8" ht="15.75">
      <c r="A25" s="38">
        <v>16</v>
      </c>
      <c r="B25" s="42" t="s">
        <v>171</v>
      </c>
      <c r="C25" s="243">
        <v>52147111.68</v>
      </c>
      <c r="D25" s="243">
        <v>54964386.300000012</v>
      </c>
      <c r="E25" s="244">
        <f t="shared" si="2"/>
        <v>107111497.98000002</v>
      </c>
      <c r="F25" s="245">
        <v>28508117.560000002</v>
      </c>
      <c r="G25" s="246">
        <v>40625276.900000006</v>
      </c>
      <c r="H25" s="247">
        <f t="shared" si="1"/>
        <v>69133394.460000008</v>
      </c>
    </row>
    <row r="26" spans="1:8" ht="15.75">
      <c r="A26" s="38">
        <v>17</v>
      </c>
      <c r="B26" s="42" t="s">
        <v>172</v>
      </c>
      <c r="C26" s="248">
        <v>0</v>
      </c>
      <c r="D26" s="248">
        <v>0</v>
      </c>
      <c r="E26" s="244">
        <f t="shared" si="2"/>
        <v>0</v>
      </c>
      <c r="F26" s="249">
        <v>0</v>
      </c>
      <c r="G26" s="250">
        <v>0</v>
      </c>
      <c r="H26" s="247">
        <f t="shared" si="1"/>
        <v>0</v>
      </c>
    </row>
    <row r="27" spans="1:8" ht="15.75">
      <c r="A27" s="38">
        <v>18</v>
      </c>
      <c r="B27" s="42" t="s">
        <v>173</v>
      </c>
      <c r="C27" s="243">
        <v>0</v>
      </c>
      <c r="D27" s="243">
        <v>416896320</v>
      </c>
      <c r="E27" s="244">
        <f t="shared" si="2"/>
        <v>416896320</v>
      </c>
      <c r="F27" s="245">
        <v>0</v>
      </c>
      <c r="G27" s="246">
        <v>226475560</v>
      </c>
      <c r="H27" s="247">
        <f t="shared" si="1"/>
        <v>226475560</v>
      </c>
    </row>
    <row r="28" spans="1:8" ht="15.75">
      <c r="A28" s="38">
        <v>19</v>
      </c>
      <c r="B28" s="42" t="s">
        <v>174</v>
      </c>
      <c r="C28" s="243">
        <v>2922542</v>
      </c>
      <c r="D28" s="243">
        <v>11044786</v>
      </c>
      <c r="E28" s="244">
        <f t="shared" si="2"/>
        <v>13967328</v>
      </c>
      <c r="F28" s="245">
        <v>1226070</v>
      </c>
      <c r="G28" s="246">
        <v>7505602</v>
      </c>
      <c r="H28" s="247">
        <f t="shared" si="1"/>
        <v>8731672</v>
      </c>
    </row>
    <row r="29" spans="1:8" ht="15.75">
      <c r="A29" s="38">
        <v>20</v>
      </c>
      <c r="B29" s="42" t="s">
        <v>96</v>
      </c>
      <c r="C29" s="243">
        <v>4761702.91</v>
      </c>
      <c r="D29" s="243">
        <v>5616139</v>
      </c>
      <c r="E29" s="244">
        <f t="shared" si="2"/>
        <v>10377841.91</v>
      </c>
      <c r="F29" s="245">
        <v>3373254</v>
      </c>
      <c r="G29" s="246">
        <v>3350733</v>
      </c>
      <c r="H29" s="247">
        <f t="shared" si="1"/>
        <v>6723987</v>
      </c>
    </row>
    <row r="30" spans="1:8" ht="15.75">
      <c r="A30" s="38">
        <v>21</v>
      </c>
      <c r="B30" s="42" t="s">
        <v>175</v>
      </c>
      <c r="C30" s="243">
        <v>0</v>
      </c>
      <c r="D30" s="243">
        <v>31013000</v>
      </c>
      <c r="E30" s="244">
        <f t="shared" si="2"/>
        <v>31013000</v>
      </c>
      <c r="F30" s="245">
        <v>0</v>
      </c>
      <c r="G30" s="246">
        <v>34118000</v>
      </c>
      <c r="H30" s="247">
        <f t="shared" si="1"/>
        <v>34118000</v>
      </c>
    </row>
    <row r="31" spans="1:8" ht="15.75">
      <c r="A31" s="38">
        <v>22</v>
      </c>
      <c r="B31" s="44" t="s">
        <v>176</v>
      </c>
      <c r="C31" s="244">
        <f>SUM(C22:C30)</f>
        <v>201291665.29000014</v>
      </c>
      <c r="D31" s="244">
        <f>SUM(D22:D30)</f>
        <v>655355046.29000008</v>
      </c>
      <c r="E31" s="244">
        <f>C31+D31</f>
        <v>856646711.58000016</v>
      </c>
      <c r="F31" s="244">
        <f>SUM(F22:F30)</f>
        <v>82796976.950000018</v>
      </c>
      <c r="G31" s="244">
        <f>SUM(G22:G30)</f>
        <v>490847158.35000002</v>
      </c>
      <c r="H31" s="247">
        <f t="shared" si="1"/>
        <v>573644135.30000007</v>
      </c>
    </row>
    <row r="32" spans="1:8" ht="15.75">
      <c r="A32" s="38"/>
      <c r="B32" s="39" t="s">
        <v>185</v>
      </c>
      <c r="C32" s="248"/>
      <c r="D32" s="248"/>
      <c r="E32" s="243"/>
      <c r="F32" s="249"/>
      <c r="G32" s="250"/>
      <c r="H32" s="251"/>
    </row>
    <row r="33" spans="1:8" ht="15.75">
      <c r="A33" s="38">
        <v>23</v>
      </c>
      <c r="B33" s="42" t="s">
        <v>177</v>
      </c>
      <c r="C33" s="243">
        <v>76000000</v>
      </c>
      <c r="D33" s="248">
        <v>0</v>
      </c>
      <c r="E33" s="244">
        <f t="shared" si="2"/>
        <v>76000000</v>
      </c>
      <c r="F33" s="245">
        <v>76000000</v>
      </c>
      <c r="G33" s="250">
        <v>0</v>
      </c>
      <c r="H33" s="247">
        <f t="shared" si="1"/>
        <v>76000000</v>
      </c>
    </row>
    <row r="34" spans="1:8" ht="15.75">
      <c r="A34" s="38">
        <v>24</v>
      </c>
      <c r="B34" s="42" t="s">
        <v>178</v>
      </c>
      <c r="C34" s="243">
        <v>0</v>
      </c>
      <c r="D34" s="248">
        <v>0</v>
      </c>
      <c r="E34" s="244">
        <f t="shared" si="2"/>
        <v>0</v>
      </c>
      <c r="F34" s="245">
        <v>0</v>
      </c>
      <c r="G34" s="250">
        <v>0</v>
      </c>
      <c r="H34" s="247">
        <f t="shared" si="1"/>
        <v>0</v>
      </c>
    </row>
    <row r="35" spans="1:8" ht="15.75">
      <c r="A35" s="38">
        <v>25</v>
      </c>
      <c r="B35" s="43" t="s">
        <v>179</v>
      </c>
      <c r="C35" s="243">
        <v>0</v>
      </c>
      <c r="D35" s="248">
        <v>0</v>
      </c>
      <c r="E35" s="244">
        <f t="shared" si="2"/>
        <v>0</v>
      </c>
      <c r="F35" s="245">
        <v>0</v>
      </c>
      <c r="G35" s="250">
        <v>0</v>
      </c>
      <c r="H35" s="247">
        <f t="shared" si="1"/>
        <v>0</v>
      </c>
    </row>
    <row r="36" spans="1:8" ht="15.75">
      <c r="A36" s="38">
        <v>26</v>
      </c>
      <c r="B36" s="42" t="s">
        <v>180</v>
      </c>
      <c r="C36" s="243">
        <v>0</v>
      </c>
      <c r="D36" s="248">
        <v>0</v>
      </c>
      <c r="E36" s="244">
        <f t="shared" si="2"/>
        <v>0</v>
      </c>
      <c r="F36" s="245">
        <v>0</v>
      </c>
      <c r="G36" s="250">
        <v>0</v>
      </c>
      <c r="H36" s="247">
        <f t="shared" si="1"/>
        <v>0</v>
      </c>
    </row>
    <row r="37" spans="1:8" ht="15.75">
      <c r="A37" s="38">
        <v>27</v>
      </c>
      <c r="B37" s="42" t="s">
        <v>181</v>
      </c>
      <c r="C37" s="243">
        <v>0</v>
      </c>
      <c r="D37" s="248">
        <v>0</v>
      </c>
      <c r="E37" s="244">
        <f t="shared" si="2"/>
        <v>0</v>
      </c>
      <c r="F37" s="245">
        <v>0</v>
      </c>
      <c r="G37" s="250">
        <v>0</v>
      </c>
      <c r="H37" s="247">
        <f t="shared" si="1"/>
        <v>0</v>
      </c>
    </row>
    <row r="38" spans="1:8" ht="15.75">
      <c r="A38" s="38">
        <v>28</v>
      </c>
      <c r="B38" s="42" t="s">
        <v>182</v>
      </c>
      <c r="C38" s="243">
        <v>42849533</v>
      </c>
      <c r="D38" s="248">
        <v>0</v>
      </c>
      <c r="E38" s="244">
        <f t="shared" si="2"/>
        <v>42849533</v>
      </c>
      <c r="F38" s="245">
        <v>21841961</v>
      </c>
      <c r="G38" s="250">
        <v>0</v>
      </c>
      <c r="H38" s="247">
        <f t="shared" si="1"/>
        <v>21841961</v>
      </c>
    </row>
    <row r="39" spans="1:8" ht="15.75">
      <c r="A39" s="38">
        <v>29</v>
      </c>
      <c r="B39" s="42" t="s">
        <v>197</v>
      </c>
      <c r="C39" s="243">
        <v>1952778</v>
      </c>
      <c r="D39" s="248">
        <v>0</v>
      </c>
      <c r="E39" s="244">
        <f t="shared" si="2"/>
        <v>1952778</v>
      </c>
      <c r="F39" s="245">
        <v>1976058</v>
      </c>
      <c r="G39" s="250">
        <v>0</v>
      </c>
      <c r="H39" s="247">
        <f t="shared" si="1"/>
        <v>1976058</v>
      </c>
    </row>
    <row r="40" spans="1:8" ht="15.75">
      <c r="A40" s="38">
        <v>30</v>
      </c>
      <c r="B40" s="44" t="s">
        <v>183</v>
      </c>
      <c r="C40" s="243">
        <v>120802311</v>
      </c>
      <c r="D40" s="248">
        <v>0</v>
      </c>
      <c r="E40" s="244">
        <f t="shared" si="2"/>
        <v>120802311</v>
      </c>
      <c r="F40" s="245">
        <v>99818019</v>
      </c>
      <c r="G40" s="250">
        <v>0</v>
      </c>
      <c r="H40" s="247">
        <f t="shared" si="1"/>
        <v>99818019</v>
      </c>
    </row>
    <row r="41" spans="1:8" ht="16.5" thickBot="1">
      <c r="A41" s="45">
        <v>31</v>
      </c>
      <c r="B41" s="46" t="s">
        <v>198</v>
      </c>
      <c r="C41" s="252">
        <f>C31+C40</f>
        <v>322093976.29000014</v>
      </c>
      <c r="D41" s="252">
        <f>D31+D40</f>
        <v>655355046.29000008</v>
      </c>
      <c r="E41" s="252">
        <f>C41+D41</f>
        <v>977449022.58000016</v>
      </c>
      <c r="F41" s="252">
        <f>F31+F40</f>
        <v>182614995.95000002</v>
      </c>
      <c r="G41" s="252">
        <f>G31+G40</f>
        <v>490847158.35000002</v>
      </c>
      <c r="H41" s="253">
        <f>F41+G41</f>
        <v>673462154.30000007</v>
      </c>
    </row>
    <row r="43" spans="1:8">
      <c r="B43" s="47"/>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33" customWidth="1"/>
    <col min="2" max="2" width="66.140625" style="234" customWidth="1"/>
    <col min="3" max="3" width="131.42578125" style="235" customWidth="1"/>
    <col min="4" max="5" width="10.28515625" style="226" customWidth="1"/>
    <col min="6" max="16384" width="43.5703125" style="226"/>
  </cols>
  <sheetData>
    <row r="1" spans="1:3" ht="12.75" thickTop="1" thickBot="1">
      <c r="A1" s="922" t="s">
        <v>326</v>
      </c>
      <c r="B1" s="923"/>
      <c r="C1" s="924"/>
    </row>
    <row r="2" spans="1:3" ht="26.25" customHeight="1">
      <c r="A2" s="593"/>
      <c r="B2" s="870" t="s">
        <v>327</v>
      </c>
      <c r="C2" s="870"/>
    </row>
    <row r="3" spans="1:3" s="231" customFormat="1" ht="11.25" customHeight="1">
      <c r="A3" s="230"/>
      <c r="B3" s="870" t="s">
        <v>419</v>
      </c>
      <c r="C3" s="870"/>
    </row>
    <row r="4" spans="1:3" ht="12" customHeight="1" thickBot="1">
      <c r="A4" s="905" t="s">
        <v>423</v>
      </c>
      <c r="B4" s="906"/>
      <c r="C4" s="907"/>
    </row>
    <row r="5" spans="1:3" ht="12" thickTop="1">
      <c r="A5" s="227"/>
      <c r="B5" s="908" t="s">
        <v>328</v>
      </c>
      <c r="C5" s="909"/>
    </row>
    <row r="6" spans="1:3">
      <c r="A6" s="593"/>
      <c r="B6" s="875" t="s">
        <v>420</v>
      </c>
      <c r="C6" s="876"/>
    </row>
    <row r="7" spans="1:3">
      <c r="A7" s="593"/>
      <c r="B7" s="875" t="s">
        <v>329</v>
      </c>
      <c r="C7" s="876"/>
    </row>
    <row r="8" spans="1:3">
      <c r="A8" s="593"/>
      <c r="B8" s="875" t="s">
        <v>421</v>
      </c>
      <c r="C8" s="876"/>
    </row>
    <row r="9" spans="1:3">
      <c r="A9" s="593"/>
      <c r="B9" s="920" t="s">
        <v>422</v>
      </c>
      <c r="C9" s="921"/>
    </row>
    <row r="10" spans="1:3">
      <c r="A10" s="593"/>
      <c r="B10" s="910" t="s">
        <v>330</v>
      </c>
      <c r="C10" s="911" t="s">
        <v>330</v>
      </c>
    </row>
    <row r="11" spans="1:3">
      <c r="A11" s="593"/>
      <c r="B11" s="910" t="s">
        <v>331</v>
      </c>
      <c r="C11" s="911" t="s">
        <v>331</v>
      </c>
    </row>
    <row r="12" spans="1:3">
      <c r="A12" s="593"/>
      <c r="B12" s="910" t="s">
        <v>332</v>
      </c>
      <c r="C12" s="911" t="s">
        <v>332</v>
      </c>
    </row>
    <row r="13" spans="1:3">
      <c r="A13" s="593"/>
      <c r="B13" s="910" t="s">
        <v>333</v>
      </c>
      <c r="C13" s="911" t="s">
        <v>333</v>
      </c>
    </row>
    <row r="14" spans="1:3">
      <c r="A14" s="593"/>
      <c r="B14" s="910" t="s">
        <v>334</v>
      </c>
      <c r="C14" s="911" t="s">
        <v>334</v>
      </c>
    </row>
    <row r="15" spans="1:3" ht="21.75" customHeight="1">
      <c r="A15" s="593"/>
      <c r="B15" s="910" t="s">
        <v>335</v>
      </c>
      <c r="C15" s="911" t="s">
        <v>335</v>
      </c>
    </row>
    <row r="16" spans="1:3">
      <c r="A16" s="593"/>
      <c r="B16" s="910" t="s">
        <v>336</v>
      </c>
      <c r="C16" s="911" t="s">
        <v>337</v>
      </c>
    </row>
    <row r="17" spans="1:3">
      <c r="A17" s="593"/>
      <c r="B17" s="910" t="s">
        <v>338</v>
      </c>
      <c r="C17" s="911" t="s">
        <v>339</v>
      </c>
    </row>
    <row r="18" spans="1:3">
      <c r="A18" s="593"/>
      <c r="B18" s="910" t="s">
        <v>340</v>
      </c>
      <c r="C18" s="911" t="s">
        <v>341</v>
      </c>
    </row>
    <row r="19" spans="1:3">
      <c r="A19" s="593"/>
      <c r="B19" s="910" t="s">
        <v>342</v>
      </c>
      <c r="C19" s="911" t="s">
        <v>342</v>
      </c>
    </row>
    <row r="20" spans="1:3">
      <c r="A20" s="593"/>
      <c r="B20" s="910" t="s">
        <v>343</v>
      </c>
      <c r="C20" s="911" t="s">
        <v>343</v>
      </c>
    </row>
    <row r="21" spans="1:3">
      <c r="A21" s="593"/>
      <c r="B21" s="910" t="s">
        <v>344</v>
      </c>
      <c r="C21" s="911" t="s">
        <v>344</v>
      </c>
    </row>
    <row r="22" spans="1:3" ht="23.25" customHeight="1">
      <c r="A22" s="593"/>
      <c r="B22" s="910" t="s">
        <v>345</v>
      </c>
      <c r="C22" s="911" t="s">
        <v>346</v>
      </c>
    </row>
    <row r="23" spans="1:3">
      <c r="A23" s="593"/>
      <c r="B23" s="910" t="s">
        <v>347</v>
      </c>
      <c r="C23" s="911" t="s">
        <v>347</v>
      </c>
    </row>
    <row r="24" spans="1:3">
      <c r="A24" s="593"/>
      <c r="B24" s="910" t="s">
        <v>348</v>
      </c>
      <c r="C24" s="911" t="s">
        <v>349</v>
      </c>
    </row>
    <row r="25" spans="1:3" ht="12" thickBot="1">
      <c r="A25" s="228"/>
      <c r="B25" s="914" t="s">
        <v>350</v>
      </c>
      <c r="C25" s="915"/>
    </row>
    <row r="26" spans="1:3" ht="12.75" thickTop="1" thickBot="1">
      <c r="A26" s="905" t="s">
        <v>433</v>
      </c>
      <c r="B26" s="906"/>
      <c r="C26" s="907"/>
    </row>
    <row r="27" spans="1:3" ht="12.75" thickTop="1" thickBot="1">
      <c r="A27" s="229"/>
      <c r="B27" s="916" t="s">
        <v>351</v>
      </c>
      <c r="C27" s="917"/>
    </row>
    <row r="28" spans="1:3" ht="12.75" thickTop="1" thickBot="1">
      <c r="A28" s="905" t="s">
        <v>424</v>
      </c>
      <c r="B28" s="906"/>
      <c r="C28" s="907"/>
    </row>
    <row r="29" spans="1:3" ht="12" thickTop="1">
      <c r="A29" s="227"/>
      <c r="B29" s="918" t="s">
        <v>352</v>
      </c>
      <c r="C29" s="919" t="s">
        <v>353</v>
      </c>
    </row>
    <row r="30" spans="1:3">
      <c r="A30" s="593"/>
      <c r="B30" s="896" t="s">
        <v>354</v>
      </c>
      <c r="C30" s="897" t="s">
        <v>355</v>
      </c>
    </row>
    <row r="31" spans="1:3">
      <c r="A31" s="593"/>
      <c r="B31" s="896" t="s">
        <v>356</v>
      </c>
      <c r="C31" s="897" t="s">
        <v>357</v>
      </c>
    </row>
    <row r="32" spans="1:3">
      <c r="A32" s="593"/>
      <c r="B32" s="896" t="s">
        <v>358</v>
      </c>
      <c r="C32" s="897" t="s">
        <v>359</v>
      </c>
    </row>
    <row r="33" spans="1:3">
      <c r="A33" s="593"/>
      <c r="B33" s="896" t="s">
        <v>360</v>
      </c>
      <c r="C33" s="897" t="s">
        <v>361</v>
      </c>
    </row>
    <row r="34" spans="1:3">
      <c r="A34" s="593"/>
      <c r="B34" s="896" t="s">
        <v>362</v>
      </c>
      <c r="C34" s="897" t="s">
        <v>363</v>
      </c>
    </row>
    <row r="35" spans="1:3" ht="23.25" customHeight="1">
      <c r="A35" s="593"/>
      <c r="B35" s="896" t="s">
        <v>364</v>
      </c>
      <c r="C35" s="897" t="s">
        <v>365</v>
      </c>
    </row>
    <row r="36" spans="1:3" ht="24" customHeight="1">
      <c r="A36" s="593"/>
      <c r="B36" s="896" t="s">
        <v>366</v>
      </c>
      <c r="C36" s="897" t="s">
        <v>367</v>
      </c>
    </row>
    <row r="37" spans="1:3" ht="24.75" customHeight="1">
      <c r="A37" s="593"/>
      <c r="B37" s="896" t="s">
        <v>368</v>
      </c>
      <c r="C37" s="897" t="s">
        <v>369</v>
      </c>
    </row>
    <row r="38" spans="1:3" ht="23.25" customHeight="1">
      <c r="A38" s="593"/>
      <c r="B38" s="896" t="s">
        <v>425</v>
      </c>
      <c r="C38" s="897" t="s">
        <v>370</v>
      </c>
    </row>
    <row r="39" spans="1:3" ht="39.75" customHeight="1">
      <c r="A39" s="593"/>
      <c r="B39" s="910" t="s">
        <v>439</v>
      </c>
      <c r="C39" s="911" t="s">
        <v>371</v>
      </c>
    </row>
    <row r="40" spans="1:3" ht="12" customHeight="1">
      <c r="A40" s="593"/>
      <c r="B40" s="896" t="s">
        <v>372</v>
      </c>
      <c r="C40" s="897" t="s">
        <v>373</v>
      </c>
    </row>
    <row r="41" spans="1:3" ht="27" customHeight="1" thickBot="1">
      <c r="A41" s="228"/>
      <c r="B41" s="912" t="s">
        <v>374</v>
      </c>
      <c r="C41" s="913" t="s">
        <v>375</v>
      </c>
    </row>
    <row r="42" spans="1:3" ht="12.75" thickTop="1" thickBot="1">
      <c r="A42" s="905" t="s">
        <v>426</v>
      </c>
      <c r="B42" s="906"/>
      <c r="C42" s="907"/>
    </row>
    <row r="43" spans="1:3" ht="12" thickTop="1">
      <c r="A43" s="227"/>
      <c r="B43" s="908" t="s">
        <v>462</v>
      </c>
      <c r="C43" s="909" t="s">
        <v>376</v>
      </c>
    </row>
    <row r="44" spans="1:3">
      <c r="A44" s="593"/>
      <c r="B44" s="875" t="s">
        <v>461</v>
      </c>
      <c r="C44" s="876"/>
    </row>
    <row r="45" spans="1:3" ht="23.25" customHeight="1" thickBot="1">
      <c r="A45" s="228"/>
      <c r="B45" s="903" t="s">
        <v>377</v>
      </c>
      <c r="C45" s="904" t="s">
        <v>378</v>
      </c>
    </row>
    <row r="46" spans="1:3" ht="11.25" customHeight="1" thickTop="1" thickBot="1">
      <c r="A46" s="905" t="s">
        <v>427</v>
      </c>
      <c r="B46" s="906"/>
      <c r="C46" s="907"/>
    </row>
    <row r="47" spans="1:3" ht="26.25" customHeight="1" thickTop="1">
      <c r="A47" s="593"/>
      <c r="B47" s="875" t="s">
        <v>428</v>
      </c>
      <c r="C47" s="876"/>
    </row>
    <row r="48" spans="1:3" ht="12" thickBot="1">
      <c r="A48" s="905" t="s">
        <v>429</v>
      </c>
      <c r="B48" s="906"/>
      <c r="C48" s="907"/>
    </row>
    <row r="49" spans="1:3" ht="12" thickTop="1">
      <c r="A49" s="227"/>
      <c r="B49" s="908" t="s">
        <v>379</v>
      </c>
      <c r="C49" s="909" t="s">
        <v>379</v>
      </c>
    </row>
    <row r="50" spans="1:3" ht="11.25" customHeight="1">
      <c r="A50" s="593"/>
      <c r="B50" s="875" t="s">
        <v>380</v>
      </c>
      <c r="C50" s="876" t="s">
        <v>380</v>
      </c>
    </row>
    <row r="51" spans="1:3">
      <c r="A51" s="593"/>
      <c r="B51" s="875" t="s">
        <v>381</v>
      </c>
      <c r="C51" s="876" t="s">
        <v>381</v>
      </c>
    </row>
    <row r="52" spans="1:3" ht="11.25" customHeight="1">
      <c r="A52" s="593"/>
      <c r="B52" s="875" t="s">
        <v>488</v>
      </c>
      <c r="C52" s="876" t="s">
        <v>382</v>
      </c>
    </row>
    <row r="53" spans="1:3" ht="33.6" customHeight="1">
      <c r="A53" s="593"/>
      <c r="B53" s="875" t="s">
        <v>383</v>
      </c>
      <c r="C53" s="876" t="s">
        <v>383</v>
      </c>
    </row>
    <row r="54" spans="1:3" ht="11.25" customHeight="1">
      <c r="A54" s="593"/>
      <c r="B54" s="875" t="s">
        <v>482</v>
      </c>
      <c r="C54" s="876" t="s">
        <v>384</v>
      </c>
    </row>
    <row r="55" spans="1:3" ht="11.25" customHeight="1" thickBot="1">
      <c r="A55" s="905" t="s">
        <v>430</v>
      </c>
      <c r="B55" s="906"/>
      <c r="C55" s="907"/>
    </row>
    <row r="56" spans="1:3" ht="12" thickTop="1">
      <c r="A56" s="227"/>
      <c r="B56" s="908" t="s">
        <v>379</v>
      </c>
      <c r="C56" s="909" t="s">
        <v>379</v>
      </c>
    </row>
    <row r="57" spans="1:3">
      <c r="A57" s="593"/>
      <c r="B57" s="875" t="s">
        <v>385</v>
      </c>
      <c r="C57" s="876" t="s">
        <v>385</v>
      </c>
    </row>
    <row r="58" spans="1:3">
      <c r="A58" s="593"/>
      <c r="B58" s="875" t="s">
        <v>436</v>
      </c>
      <c r="C58" s="876" t="s">
        <v>386</v>
      </c>
    </row>
    <row r="59" spans="1:3">
      <c r="A59" s="593"/>
      <c r="B59" s="875" t="s">
        <v>387</v>
      </c>
      <c r="C59" s="876" t="s">
        <v>387</v>
      </c>
    </row>
    <row r="60" spans="1:3">
      <c r="A60" s="593"/>
      <c r="B60" s="875" t="s">
        <v>388</v>
      </c>
      <c r="C60" s="876" t="s">
        <v>388</v>
      </c>
    </row>
    <row r="61" spans="1:3">
      <c r="A61" s="593"/>
      <c r="B61" s="875" t="s">
        <v>389</v>
      </c>
      <c r="C61" s="876" t="s">
        <v>389</v>
      </c>
    </row>
    <row r="62" spans="1:3">
      <c r="A62" s="593"/>
      <c r="B62" s="875" t="s">
        <v>437</v>
      </c>
      <c r="C62" s="876" t="s">
        <v>390</v>
      </c>
    </row>
    <row r="63" spans="1:3">
      <c r="A63" s="593"/>
      <c r="B63" s="875" t="s">
        <v>391</v>
      </c>
      <c r="C63" s="876" t="s">
        <v>391</v>
      </c>
    </row>
    <row r="64" spans="1:3" ht="12" thickBot="1">
      <c r="A64" s="228"/>
      <c r="B64" s="903" t="s">
        <v>392</v>
      </c>
      <c r="C64" s="904" t="s">
        <v>392</v>
      </c>
    </row>
    <row r="65" spans="1:3" ht="11.25" customHeight="1" thickTop="1">
      <c r="A65" s="891" t="s">
        <v>431</v>
      </c>
      <c r="B65" s="892"/>
      <c r="C65" s="893"/>
    </row>
    <row r="66" spans="1:3" ht="12" thickBot="1">
      <c r="A66" s="228"/>
      <c r="B66" s="903" t="s">
        <v>393</v>
      </c>
      <c r="C66" s="904" t="s">
        <v>393</v>
      </c>
    </row>
    <row r="67" spans="1:3" ht="11.25" customHeight="1" thickTop="1" thickBot="1">
      <c r="A67" s="905" t="s">
        <v>432</v>
      </c>
      <c r="B67" s="906"/>
      <c r="C67" s="907"/>
    </row>
    <row r="68" spans="1:3" ht="12" thickTop="1">
      <c r="A68" s="227"/>
      <c r="B68" s="908" t="s">
        <v>394</v>
      </c>
      <c r="C68" s="909" t="s">
        <v>394</v>
      </c>
    </row>
    <row r="69" spans="1:3">
      <c r="A69" s="593"/>
      <c r="B69" s="875" t="s">
        <v>395</v>
      </c>
      <c r="C69" s="876" t="s">
        <v>395</v>
      </c>
    </row>
    <row r="70" spans="1:3">
      <c r="A70" s="593"/>
      <c r="B70" s="875" t="s">
        <v>396</v>
      </c>
      <c r="C70" s="876" t="s">
        <v>396</v>
      </c>
    </row>
    <row r="71" spans="1:3" ht="54.95" customHeight="1">
      <c r="A71" s="593"/>
      <c r="B71" s="901" t="s">
        <v>961</v>
      </c>
      <c r="C71" s="902" t="s">
        <v>397</v>
      </c>
    </row>
    <row r="72" spans="1:3" ht="33.75" customHeight="1">
      <c r="A72" s="593"/>
      <c r="B72" s="901" t="s">
        <v>441</v>
      </c>
      <c r="C72" s="902" t="s">
        <v>398</v>
      </c>
    </row>
    <row r="73" spans="1:3" ht="15.75" customHeight="1">
      <c r="A73" s="593"/>
      <c r="B73" s="901" t="s">
        <v>438</v>
      </c>
      <c r="C73" s="902" t="s">
        <v>399</v>
      </c>
    </row>
    <row r="74" spans="1:3">
      <c r="A74" s="593"/>
      <c r="B74" s="875" t="s">
        <v>400</v>
      </c>
      <c r="C74" s="876" t="s">
        <v>400</v>
      </c>
    </row>
    <row r="75" spans="1:3" ht="12" thickBot="1">
      <c r="A75" s="228"/>
      <c r="B75" s="903" t="s">
        <v>401</v>
      </c>
      <c r="C75" s="904" t="s">
        <v>401</v>
      </c>
    </row>
    <row r="76" spans="1:3" ht="12" thickTop="1">
      <c r="A76" s="891" t="s">
        <v>465</v>
      </c>
      <c r="B76" s="892"/>
      <c r="C76" s="893"/>
    </row>
    <row r="77" spans="1:3">
      <c r="A77" s="593"/>
      <c r="B77" s="875" t="s">
        <v>393</v>
      </c>
      <c r="C77" s="876"/>
    </row>
    <row r="78" spans="1:3">
      <c r="A78" s="593"/>
      <c r="B78" s="875" t="s">
        <v>463</v>
      </c>
      <c r="C78" s="876"/>
    </row>
    <row r="79" spans="1:3">
      <c r="A79" s="593"/>
      <c r="B79" s="875" t="s">
        <v>464</v>
      </c>
      <c r="C79" s="876"/>
    </row>
    <row r="80" spans="1:3">
      <c r="A80" s="891" t="s">
        <v>466</v>
      </c>
      <c r="B80" s="892"/>
      <c r="C80" s="893"/>
    </row>
    <row r="81" spans="1:3">
      <c r="A81" s="593"/>
      <c r="B81" s="875" t="s">
        <v>393</v>
      </c>
      <c r="C81" s="876"/>
    </row>
    <row r="82" spans="1:3">
      <c r="A82" s="593"/>
      <c r="B82" s="875" t="s">
        <v>467</v>
      </c>
      <c r="C82" s="876"/>
    </row>
    <row r="83" spans="1:3" ht="76.5" customHeight="1">
      <c r="A83" s="593"/>
      <c r="B83" s="875" t="s">
        <v>481</v>
      </c>
      <c r="C83" s="876"/>
    </row>
    <row r="84" spans="1:3" ht="53.25" customHeight="1">
      <c r="A84" s="593"/>
      <c r="B84" s="875" t="s">
        <v>480</v>
      </c>
      <c r="C84" s="876"/>
    </row>
    <row r="85" spans="1:3">
      <c r="A85" s="593"/>
      <c r="B85" s="875" t="s">
        <v>468</v>
      </c>
      <c r="C85" s="876"/>
    </row>
    <row r="86" spans="1:3">
      <c r="A86" s="593"/>
      <c r="B86" s="875" t="s">
        <v>469</v>
      </c>
      <c r="C86" s="876"/>
    </row>
    <row r="87" spans="1:3">
      <c r="A87" s="593"/>
      <c r="B87" s="875" t="s">
        <v>470</v>
      </c>
      <c r="C87" s="876"/>
    </row>
    <row r="88" spans="1:3">
      <c r="A88" s="891" t="s">
        <v>471</v>
      </c>
      <c r="B88" s="892"/>
      <c r="C88" s="893"/>
    </row>
    <row r="89" spans="1:3">
      <c r="A89" s="593"/>
      <c r="B89" s="875" t="s">
        <v>393</v>
      </c>
      <c r="C89" s="876"/>
    </row>
    <row r="90" spans="1:3">
      <c r="A90" s="593"/>
      <c r="B90" s="875" t="s">
        <v>473</v>
      </c>
      <c r="C90" s="876"/>
    </row>
    <row r="91" spans="1:3" ht="12" customHeight="1">
      <c r="A91" s="593"/>
      <c r="B91" s="875" t="s">
        <v>474</v>
      </c>
      <c r="C91" s="876"/>
    </row>
    <row r="92" spans="1:3">
      <c r="A92" s="593"/>
      <c r="B92" s="875" t="s">
        <v>475</v>
      </c>
      <c r="C92" s="876"/>
    </row>
    <row r="93" spans="1:3" ht="24.75" customHeight="1">
      <c r="A93" s="593"/>
      <c r="B93" s="894" t="s">
        <v>516</v>
      </c>
      <c r="C93" s="895"/>
    </row>
    <row r="94" spans="1:3" ht="24" customHeight="1">
      <c r="A94" s="593"/>
      <c r="B94" s="894" t="s">
        <v>517</v>
      </c>
      <c r="C94" s="895"/>
    </row>
    <row r="95" spans="1:3" ht="13.5" customHeight="1">
      <c r="A95" s="593"/>
      <c r="B95" s="896" t="s">
        <v>476</v>
      </c>
      <c r="C95" s="897"/>
    </row>
    <row r="96" spans="1:3" ht="11.25" customHeight="1" thickBot="1">
      <c r="A96" s="898" t="s">
        <v>512</v>
      </c>
      <c r="B96" s="899"/>
      <c r="C96" s="900"/>
    </row>
    <row r="97" spans="1:3" ht="12.75" thickTop="1" thickBot="1">
      <c r="A97" s="890" t="s">
        <v>402</v>
      </c>
      <c r="B97" s="890"/>
      <c r="C97" s="890"/>
    </row>
    <row r="98" spans="1:3">
      <c r="A98" s="347">
        <v>2</v>
      </c>
      <c r="B98" s="518" t="s">
        <v>492</v>
      </c>
      <c r="C98" s="518" t="s">
        <v>513</v>
      </c>
    </row>
    <row r="99" spans="1:3">
      <c r="A99" s="232">
        <v>3</v>
      </c>
      <c r="B99" s="519" t="s">
        <v>493</v>
      </c>
      <c r="C99" s="520" t="s">
        <v>514</v>
      </c>
    </row>
    <row r="100" spans="1:3">
      <c r="A100" s="232">
        <v>4</v>
      </c>
      <c r="B100" s="519" t="s">
        <v>494</v>
      </c>
      <c r="C100" s="520" t="s">
        <v>518</v>
      </c>
    </row>
    <row r="101" spans="1:3" ht="11.25" customHeight="1">
      <c r="A101" s="232">
        <v>5</v>
      </c>
      <c r="B101" s="519" t="s">
        <v>495</v>
      </c>
      <c r="C101" s="520" t="s">
        <v>515</v>
      </c>
    </row>
    <row r="102" spans="1:3" ht="12" customHeight="1">
      <c r="A102" s="232">
        <v>6</v>
      </c>
      <c r="B102" s="519" t="s">
        <v>510</v>
      </c>
      <c r="C102" s="520" t="s">
        <v>496</v>
      </c>
    </row>
    <row r="103" spans="1:3" ht="12" customHeight="1">
      <c r="A103" s="232">
        <v>7</v>
      </c>
      <c r="B103" s="519" t="s">
        <v>497</v>
      </c>
      <c r="C103" s="520" t="s">
        <v>511</v>
      </c>
    </row>
    <row r="104" spans="1:3">
      <c r="A104" s="232">
        <v>8</v>
      </c>
      <c r="B104" s="519" t="s">
        <v>502</v>
      </c>
      <c r="C104" s="520" t="s">
        <v>522</v>
      </c>
    </row>
    <row r="105" spans="1:3" ht="11.25" customHeight="1">
      <c r="A105" s="891" t="s">
        <v>477</v>
      </c>
      <c r="B105" s="892"/>
      <c r="C105" s="893"/>
    </row>
    <row r="106" spans="1:3" ht="12" customHeight="1">
      <c r="A106" s="593"/>
      <c r="B106" s="875" t="s">
        <v>393</v>
      </c>
      <c r="C106" s="876"/>
    </row>
    <row r="107" spans="1:3">
      <c r="A107" s="891" t="s">
        <v>659</v>
      </c>
      <c r="B107" s="892"/>
      <c r="C107" s="893"/>
    </row>
    <row r="108" spans="1:3" ht="12" customHeight="1">
      <c r="A108" s="593"/>
      <c r="B108" s="875" t="s">
        <v>661</v>
      </c>
      <c r="C108" s="876"/>
    </row>
    <row r="109" spans="1:3">
      <c r="A109" s="593"/>
      <c r="B109" s="875" t="s">
        <v>662</v>
      </c>
      <c r="C109" s="876"/>
    </row>
    <row r="110" spans="1:3">
      <c r="A110" s="593"/>
      <c r="B110" s="875" t="s">
        <v>660</v>
      </c>
      <c r="C110" s="876"/>
    </row>
    <row r="111" spans="1:3">
      <c r="A111" s="869" t="s">
        <v>1008</v>
      </c>
      <c r="B111" s="869"/>
      <c r="C111" s="869"/>
    </row>
    <row r="112" spans="1:3">
      <c r="A112" s="887" t="s">
        <v>326</v>
      </c>
      <c r="B112" s="887"/>
      <c r="C112" s="887"/>
    </row>
    <row r="113" spans="1:3">
      <c r="A113" s="594">
        <v>1</v>
      </c>
      <c r="B113" s="882" t="s">
        <v>836</v>
      </c>
      <c r="C113" s="883"/>
    </row>
    <row r="114" spans="1:3">
      <c r="A114" s="594">
        <v>2</v>
      </c>
      <c r="B114" s="888" t="s">
        <v>837</v>
      </c>
      <c r="C114" s="889"/>
    </row>
    <row r="115" spans="1:3">
      <c r="A115" s="594">
        <v>3</v>
      </c>
      <c r="B115" s="882" t="s">
        <v>838</v>
      </c>
      <c r="C115" s="883"/>
    </row>
    <row r="116" spans="1:3">
      <c r="A116" s="594">
        <v>4</v>
      </c>
      <c r="B116" s="882" t="s">
        <v>839</v>
      </c>
      <c r="C116" s="883"/>
    </row>
    <row r="117" spans="1:3">
      <c r="A117" s="594">
        <v>5</v>
      </c>
      <c r="B117" s="882" t="s">
        <v>840</v>
      </c>
      <c r="C117" s="883"/>
    </row>
    <row r="118" spans="1:3" ht="55.5" customHeight="1">
      <c r="A118" s="594">
        <v>6</v>
      </c>
      <c r="B118" s="882" t="s">
        <v>948</v>
      </c>
      <c r="C118" s="883"/>
    </row>
    <row r="119" spans="1:3" ht="22.5">
      <c r="A119" s="594">
        <v>6.01</v>
      </c>
      <c r="B119" s="595" t="s">
        <v>695</v>
      </c>
      <c r="C119" s="636" t="s">
        <v>949</v>
      </c>
    </row>
    <row r="120" spans="1:3" ht="33.75">
      <c r="A120" s="594">
        <v>6.02</v>
      </c>
      <c r="B120" s="595" t="s">
        <v>696</v>
      </c>
      <c r="C120" s="646" t="s">
        <v>955</v>
      </c>
    </row>
    <row r="121" spans="1:3">
      <c r="A121" s="594">
        <v>6.03</v>
      </c>
      <c r="B121" s="600" t="s">
        <v>697</v>
      </c>
      <c r="C121" s="600" t="s">
        <v>841</v>
      </c>
    </row>
    <row r="122" spans="1:3">
      <c r="A122" s="594">
        <v>6.04</v>
      </c>
      <c r="B122" s="595" t="s">
        <v>698</v>
      </c>
      <c r="C122" s="596" t="s">
        <v>842</v>
      </c>
    </row>
    <row r="123" spans="1:3">
      <c r="A123" s="594">
        <v>6.05</v>
      </c>
      <c r="B123" s="595" t="s">
        <v>699</v>
      </c>
      <c r="C123" s="596" t="s">
        <v>843</v>
      </c>
    </row>
    <row r="124" spans="1:3" ht="22.5">
      <c r="A124" s="594">
        <v>6.06</v>
      </c>
      <c r="B124" s="595" t="s">
        <v>700</v>
      </c>
      <c r="C124" s="596" t="s">
        <v>844</v>
      </c>
    </row>
    <row r="125" spans="1:3">
      <c r="A125" s="594">
        <v>6.07</v>
      </c>
      <c r="B125" s="597" t="s">
        <v>701</v>
      </c>
      <c r="C125" s="596" t="s">
        <v>845</v>
      </c>
    </row>
    <row r="126" spans="1:3" ht="22.5">
      <c r="A126" s="594">
        <v>6.08</v>
      </c>
      <c r="B126" s="595" t="s">
        <v>702</v>
      </c>
      <c r="C126" s="596" t="s">
        <v>846</v>
      </c>
    </row>
    <row r="127" spans="1:3" ht="22.5">
      <c r="A127" s="594">
        <v>6.09</v>
      </c>
      <c r="B127" s="598" t="s">
        <v>703</v>
      </c>
      <c r="C127" s="596" t="s">
        <v>847</v>
      </c>
    </row>
    <row r="128" spans="1:3">
      <c r="A128" s="599">
        <v>6.1</v>
      </c>
      <c r="B128" s="598" t="s">
        <v>704</v>
      </c>
      <c r="C128" s="596" t="s">
        <v>848</v>
      </c>
    </row>
    <row r="129" spans="1:3">
      <c r="A129" s="594">
        <v>6.11</v>
      </c>
      <c r="B129" s="598" t="s">
        <v>705</v>
      </c>
      <c r="C129" s="596" t="s">
        <v>849</v>
      </c>
    </row>
    <row r="130" spans="1:3">
      <c r="A130" s="594">
        <v>6.12</v>
      </c>
      <c r="B130" s="598" t="s">
        <v>706</v>
      </c>
      <c r="C130" s="596" t="s">
        <v>850</v>
      </c>
    </row>
    <row r="131" spans="1:3">
      <c r="A131" s="594">
        <v>6.13</v>
      </c>
      <c r="B131" s="598" t="s">
        <v>707</v>
      </c>
      <c r="C131" s="600" t="s">
        <v>851</v>
      </c>
    </row>
    <row r="132" spans="1:3">
      <c r="A132" s="594">
        <v>6.14</v>
      </c>
      <c r="B132" s="598" t="s">
        <v>708</v>
      </c>
      <c r="C132" s="600" t="s">
        <v>852</v>
      </c>
    </row>
    <row r="133" spans="1:3">
      <c r="A133" s="594">
        <v>6.15</v>
      </c>
      <c r="B133" s="598" t="s">
        <v>709</v>
      </c>
      <c r="C133" s="600" t="s">
        <v>853</v>
      </c>
    </row>
    <row r="134" spans="1:3" ht="22.5">
      <c r="A134" s="594">
        <v>6.16</v>
      </c>
      <c r="B134" s="598" t="s">
        <v>710</v>
      </c>
      <c r="C134" s="600" t="s">
        <v>854</v>
      </c>
    </row>
    <row r="135" spans="1:3">
      <c r="A135" s="594">
        <v>6.17</v>
      </c>
      <c r="B135" s="600" t="s">
        <v>711</v>
      </c>
      <c r="C135" s="600" t="s">
        <v>855</v>
      </c>
    </row>
    <row r="136" spans="1:3" ht="22.5">
      <c r="A136" s="594">
        <v>6.18</v>
      </c>
      <c r="B136" s="598" t="s">
        <v>712</v>
      </c>
      <c r="C136" s="600" t="s">
        <v>856</v>
      </c>
    </row>
    <row r="137" spans="1:3">
      <c r="A137" s="594">
        <v>6.19</v>
      </c>
      <c r="B137" s="598" t="s">
        <v>713</v>
      </c>
      <c r="C137" s="600" t="s">
        <v>857</v>
      </c>
    </row>
    <row r="138" spans="1:3">
      <c r="A138" s="599">
        <v>6.2</v>
      </c>
      <c r="B138" s="598" t="s">
        <v>714</v>
      </c>
      <c r="C138" s="600" t="s">
        <v>858</v>
      </c>
    </row>
    <row r="139" spans="1:3">
      <c r="A139" s="594">
        <v>6.21</v>
      </c>
      <c r="B139" s="598" t="s">
        <v>715</v>
      </c>
      <c r="C139" s="600" t="s">
        <v>859</v>
      </c>
    </row>
    <row r="140" spans="1:3">
      <c r="A140" s="594">
        <v>6.22</v>
      </c>
      <c r="B140" s="598" t="s">
        <v>716</v>
      </c>
      <c r="C140" s="600" t="s">
        <v>860</v>
      </c>
    </row>
    <row r="141" spans="1:3" ht="22.5">
      <c r="A141" s="594">
        <v>6.23</v>
      </c>
      <c r="B141" s="598" t="s">
        <v>717</v>
      </c>
      <c r="C141" s="600" t="s">
        <v>861</v>
      </c>
    </row>
    <row r="142" spans="1:3" ht="22.5">
      <c r="A142" s="594">
        <v>6.24</v>
      </c>
      <c r="B142" s="595" t="s">
        <v>718</v>
      </c>
      <c r="C142" s="600" t="s">
        <v>862</v>
      </c>
    </row>
    <row r="143" spans="1:3">
      <c r="A143" s="594">
        <v>6.2500000000000098</v>
      </c>
      <c r="B143" s="595" t="s">
        <v>719</v>
      </c>
      <c r="C143" s="600" t="s">
        <v>863</v>
      </c>
    </row>
    <row r="144" spans="1:3" ht="22.5">
      <c r="A144" s="594">
        <v>6.2600000000000202</v>
      </c>
      <c r="B144" s="595" t="s">
        <v>864</v>
      </c>
      <c r="C144" s="639" t="s">
        <v>865</v>
      </c>
    </row>
    <row r="145" spans="1:3" ht="22.5">
      <c r="A145" s="594">
        <v>6.2700000000000298</v>
      </c>
      <c r="B145" s="595" t="s">
        <v>166</v>
      </c>
      <c r="C145" s="639" t="s">
        <v>951</v>
      </c>
    </row>
    <row r="146" spans="1:3">
      <c r="A146" s="594"/>
      <c r="B146" s="873" t="s">
        <v>866</v>
      </c>
      <c r="C146" s="874"/>
    </row>
    <row r="147" spans="1:3" s="602" customFormat="1">
      <c r="A147" s="601">
        <v>7.1</v>
      </c>
      <c r="B147" s="595" t="s">
        <v>867</v>
      </c>
      <c r="C147" s="884" t="s">
        <v>868</v>
      </c>
    </row>
    <row r="148" spans="1:3" s="602" customFormat="1">
      <c r="A148" s="601">
        <v>7.2</v>
      </c>
      <c r="B148" s="595" t="s">
        <v>869</v>
      </c>
      <c r="C148" s="885"/>
    </row>
    <row r="149" spans="1:3" s="602" customFormat="1">
      <c r="A149" s="601">
        <v>7.3</v>
      </c>
      <c r="B149" s="595" t="s">
        <v>870</v>
      </c>
      <c r="C149" s="885"/>
    </row>
    <row r="150" spans="1:3" s="602" customFormat="1">
      <c r="A150" s="601">
        <v>7.4</v>
      </c>
      <c r="B150" s="595" t="s">
        <v>871</v>
      </c>
      <c r="C150" s="885"/>
    </row>
    <row r="151" spans="1:3" s="602" customFormat="1">
      <c r="A151" s="601">
        <v>7.5</v>
      </c>
      <c r="B151" s="595" t="s">
        <v>872</v>
      </c>
      <c r="C151" s="885"/>
    </row>
    <row r="152" spans="1:3" s="602" customFormat="1">
      <c r="A152" s="601">
        <v>7.6</v>
      </c>
      <c r="B152" s="595" t="s">
        <v>944</v>
      </c>
      <c r="C152" s="886"/>
    </row>
    <row r="153" spans="1:3" s="602" customFormat="1" ht="22.5">
      <c r="A153" s="601">
        <v>7.7</v>
      </c>
      <c r="B153" s="595" t="s">
        <v>873</v>
      </c>
      <c r="C153" s="603" t="s">
        <v>874</v>
      </c>
    </row>
    <row r="154" spans="1:3" s="602" customFormat="1" ht="22.5">
      <c r="A154" s="601">
        <v>7.8</v>
      </c>
      <c r="B154" s="595" t="s">
        <v>875</v>
      </c>
      <c r="C154" s="603" t="s">
        <v>876</v>
      </c>
    </row>
    <row r="155" spans="1:3">
      <c r="A155" s="593"/>
      <c r="B155" s="873" t="s">
        <v>877</v>
      </c>
      <c r="C155" s="874"/>
    </row>
    <row r="156" spans="1:3">
      <c r="A156" s="601">
        <v>1</v>
      </c>
      <c r="B156" s="877" t="s">
        <v>956</v>
      </c>
      <c r="C156" s="878"/>
    </row>
    <row r="157" spans="1:3" ht="24.95" customHeight="1">
      <c r="A157" s="601">
        <v>2</v>
      </c>
      <c r="B157" s="877" t="s">
        <v>952</v>
      </c>
      <c r="C157" s="878"/>
    </row>
    <row r="158" spans="1:3">
      <c r="A158" s="601">
        <v>3</v>
      </c>
      <c r="B158" s="877" t="s">
        <v>943</v>
      </c>
      <c r="C158" s="878"/>
    </row>
    <row r="159" spans="1:3">
      <c r="A159" s="593"/>
      <c r="B159" s="873" t="s">
        <v>878</v>
      </c>
      <c r="C159" s="874"/>
    </row>
    <row r="160" spans="1:3" ht="39" customHeight="1">
      <c r="A160" s="601">
        <v>1</v>
      </c>
      <c r="B160" s="880" t="s">
        <v>957</v>
      </c>
      <c r="C160" s="881"/>
    </row>
    <row r="161" spans="1:3" ht="22.5">
      <c r="A161" s="601">
        <v>3</v>
      </c>
      <c r="B161" s="595" t="s">
        <v>683</v>
      </c>
      <c r="C161" s="603" t="s">
        <v>879</v>
      </c>
    </row>
    <row r="162" spans="1:3" ht="22.5">
      <c r="A162" s="601">
        <v>4</v>
      </c>
      <c r="B162" s="595" t="s">
        <v>684</v>
      </c>
      <c r="C162" s="603" t="s">
        <v>880</v>
      </c>
    </row>
    <row r="163" spans="1:3" ht="33.75">
      <c r="A163" s="601">
        <v>5</v>
      </c>
      <c r="B163" s="595" t="s">
        <v>685</v>
      </c>
      <c r="C163" s="603" t="s">
        <v>881</v>
      </c>
    </row>
    <row r="164" spans="1:3">
      <c r="A164" s="601">
        <v>6</v>
      </c>
      <c r="B164" s="595" t="s">
        <v>686</v>
      </c>
      <c r="C164" s="595" t="s">
        <v>882</v>
      </c>
    </row>
    <row r="165" spans="1:3">
      <c r="A165" s="593"/>
      <c r="B165" s="873" t="s">
        <v>883</v>
      </c>
      <c r="C165" s="874"/>
    </row>
    <row r="166" spans="1:3" ht="45">
      <c r="A166" s="601"/>
      <c r="B166" s="595" t="s">
        <v>884</v>
      </c>
      <c r="C166" s="604" t="s">
        <v>1009</v>
      </c>
    </row>
    <row r="167" spans="1:3">
      <c r="A167" s="601"/>
      <c r="B167" s="595" t="s">
        <v>685</v>
      </c>
      <c r="C167" s="603" t="s">
        <v>885</v>
      </c>
    </row>
    <row r="168" spans="1:3">
      <c r="A168" s="593"/>
      <c r="B168" s="873" t="s">
        <v>886</v>
      </c>
      <c r="C168" s="874"/>
    </row>
    <row r="169" spans="1:3" ht="26.45" customHeight="1">
      <c r="A169" s="593"/>
      <c r="B169" s="875" t="s">
        <v>1010</v>
      </c>
      <c r="C169" s="876"/>
    </row>
    <row r="170" spans="1:3">
      <c r="A170" s="593" t="s">
        <v>887</v>
      </c>
      <c r="B170" s="605" t="s">
        <v>743</v>
      </c>
      <c r="C170" s="606" t="s">
        <v>888</v>
      </c>
    </row>
    <row r="171" spans="1:3">
      <c r="A171" s="593" t="s">
        <v>537</v>
      </c>
      <c r="B171" s="607" t="s">
        <v>744</v>
      </c>
      <c r="C171" s="603" t="s">
        <v>889</v>
      </c>
    </row>
    <row r="172" spans="1:3" ht="22.5">
      <c r="A172" s="593" t="s">
        <v>544</v>
      </c>
      <c r="B172" s="606" t="s">
        <v>745</v>
      </c>
      <c r="C172" s="603" t="s">
        <v>890</v>
      </c>
    </row>
    <row r="173" spans="1:3">
      <c r="A173" s="593" t="s">
        <v>891</v>
      </c>
      <c r="B173" s="607" t="s">
        <v>746</v>
      </c>
      <c r="C173" s="607" t="s">
        <v>892</v>
      </c>
    </row>
    <row r="174" spans="1:3" ht="22.5">
      <c r="A174" s="593" t="s">
        <v>893</v>
      </c>
      <c r="B174" s="608" t="s">
        <v>747</v>
      </c>
      <c r="C174" s="608" t="s">
        <v>894</v>
      </c>
    </row>
    <row r="175" spans="1:3" ht="22.5">
      <c r="A175" s="593" t="s">
        <v>545</v>
      </c>
      <c r="B175" s="608" t="s">
        <v>748</v>
      </c>
      <c r="C175" s="608" t="s">
        <v>895</v>
      </c>
    </row>
    <row r="176" spans="1:3" ht="22.5">
      <c r="A176" s="593" t="s">
        <v>896</v>
      </c>
      <c r="B176" s="608" t="s">
        <v>749</v>
      </c>
      <c r="C176" s="608" t="s">
        <v>897</v>
      </c>
    </row>
    <row r="177" spans="1:3" ht="22.5">
      <c r="A177" s="593" t="s">
        <v>898</v>
      </c>
      <c r="B177" s="608" t="s">
        <v>750</v>
      </c>
      <c r="C177" s="608" t="s">
        <v>900</v>
      </c>
    </row>
    <row r="178" spans="1:3" ht="22.5">
      <c r="A178" s="593" t="s">
        <v>899</v>
      </c>
      <c r="B178" s="608" t="s">
        <v>751</v>
      </c>
      <c r="C178" s="608" t="s">
        <v>902</v>
      </c>
    </row>
    <row r="179" spans="1:3" ht="22.5">
      <c r="A179" s="593" t="s">
        <v>901</v>
      </c>
      <c r="B179" s="608" t="s">
        <v>752</v>
      </c>
      <c r="C179" s="609" t="s">
        <v>904</v>
      </c>
    </row>
    <row r="180" spans="1:3" ht="22.5">
      <c r="A180" s="593" t="s">
        <v>903</v>
      </c>
      <c r="B180" s="626" t="s">
        <v>753</v>
      </c>
      <c r="C180" s="609" t="s">
        <v>906</v>
      </c>
    </row>
    <row r="181" spans="1:3" ht="22.5">
      <c r="A181" s="593" t="s">
        <v>905</v>
      </c>
      <c r="B181" s="608" t="s">
        <v>754</v>
      </c>
      <c r="C181" s="610" t="s">
        <v>908</v>
      </c>
    </row>
    <row r="182" spans="1:3">
      <c r="A182" s="635" t="s">
        <v>907</v>
      </c>
      <c r="B182" s="611" t="s">
        <v>755</v>
      </c>
      <c r="C182" s="606" t="s">
        <v>909</v>
      </c>
    </row>
    <row r="183" spans="1:3" ht="22.5">
      <c r="A183" s="593"/>
      <c r="B183" s="612" t="s">
        <v>910</v>
      </c>
      <c r="C183" s="596" t="s">
        <v>911</v>
      </c>
    </row>
    <row r="184" spans="1:3" ht="22.5">
      <c r="A184" s="593"/>
      <c r="B184" s="612" t="s">
        <v>912</v>
      </c>
      <c r="C184" s="596" t="s">
        <v>913</v>
      </c>
    </row>
    <row r="185" spans="1:3" ht="22.5">
      <c r="A185" s="593"/>
      <c r="B185" s="612" t="s">
        <v>914</v>
      </c>
      <c r="C185" s="596" t="s">
        <v>915</v>
      </c>
    </row>
    <row r="186" spans="1:3">
      <c r="A186" s="593"/>
      <c r="B186" s="873" t="s">
        <v>916</v>
      </c>
      <c r="C186" s="874"/>
    </row>
    <row r="187" spans="1:3" ht="50.1" customHeight="1">
      <c r="A187" s="593"/>
      <c r="B187" s="877" t="s">
        <v>958</v>
      </c>
      <c r="C187" s="878"/>
    </row>
    <row r="188" spans="1:3">
      <c r="A188" s="601">
        <v>1</v>
      </c>
      <c r="B188" s="600" t="s">
        <v>775</v>
      </c>
      <c r="C188" s="600" t="s">
        <v>775</v>
      </c>
    </row>
    <row r="189" spans="1:3" ht="33.75">
      <c r="A189" s="601">
        <v>2</v>
      </c>
      <c r="B189" s="600" t="s">
        <v>917</v>
      </c>
      <c r="C189" s="600" t="s">
        <v>918</v>
      </c>
    </row>
    <row r="190" spans="1:3">
      <c r="A190" s="601">
        <v>3</v>
      </c>
      <c r="B190" s="600" t="s">
        <v>777</v>
      </c>
      <c r="C190" s="600" t="s">
        <v>919</v>
      </c>
    </row>
    <row r="191" spans="1:3" ht="22.5">
      <c r="A191" s="601">
        <v>4</v>
      </c>
      <c r="B191" s="600" t="s">
        <v>778</v>
      </c>
      <c r="C191" s="600" t="s">
        <v>920</v>
      </c>
    </row>
    <row r="192" spans="1:3" ht="22.5">
      <c r="A192" s="601">
        <v>5</v>
      </c>
      <c r="B192" s="600" t="s">
        <v>779</v>
      </c>
      <c r="C192" s="600" t="s">
        <v>959</v>
      </c>
    </row>
    <row r="193" spans="1:4" ht="45">
      <c r="A193" s="601">
        <v>6</v>
      </c>
      <c r="B193" s="600" t="s">
        <v>780</v>
      </c>
      <c r="C193" s="600" t="s">
        <v>921</v>
      </c>
    </row>
    <row r="194" spans="1:4">
      <c r="A194" s="593"/>
      <c r="B194" s="873" t="s">
        <v>922</v>
      </c>
      <c r="C194" s="874"/>
    </row>
    <row r="195" spans="1:4" ht="26.1" customHeight="1">
      <c r="A195" s="593"/>
      <c r="B195" s="871" t="s">
        <v>945</v>
      </c>
      <c r="C195" s="879"/>
    </row>
    <row r="196" spans="1:4" ht="22.5">
      <c r="A196" s="593">
        <v>1.1000000000000001</v>
      </c>
      <c r="B196" s="613" t="s">
        <v>790</v>
      </c>
      <c r="C196" s="627" t="s">
        <v>923</v>
      </c>
      <c r="D196" s="628"/>
    </row>
    <row r="197" spans="1:4" ht="12.75">
      <c r="A197" s="593" t="s">
        <v>252</v>
      </c>
      <c r="B197" s="614" t="s">
        <v>791</v>
      </c>
      <c r="C197" s="627" t="s">
        <v>924</v>
      </c>
      <c r="D197" s="629"/>
    </row>
    <row r="198" spans="1:4" ht="12.75">
      <c r="A198" s="593" t="s">
        <v>792</v>
      </c>
      <c r="B198" s="615" t="s">
        <v>793</v>
      </c>
      <c r="C198" s="870" t="s">
        <v>946</v>
      </c>
      <c r="D198" s="630"/>
    </row>
    <row r="199" spans="1:4" ht="12.75">
      <c r="A199" s="593" t="s">
        <v>794</v>
      </c>
      <c r="B199" s="615" t="s">
        <v>795</v>
      </c>
      <c r="C199" s="870"/>
      <c r="D199" s="630"/>
    </row>
    <row r="200" spans="1:4" ht="12.75">
      <c r="A200" s="593" t="s">
        <v>796</v>
      </c>
      <c r="B200" s="615" t="s">
        <v>797</v>
      </c>
      <c r="C200" s="870"/>
      <c r="D200" s="630"/>
    </row>
    <row r="201" spans="1:4" ht="12.75">
      <c r="A201" s="593" t="s">
        <v>798</v>
      </c>
      <c r="B201" s="615" t="s">
        <v>799</v>
      </c>
      <c r="C201" s="870"/>
      <c r="D201" s="630"/>
    </row>
    <row r="202" spans="1:4" ht="22.5">
      <c r="A202" s="593">
        <v>1.2</v>
      </c>
      <c r="B202" s="616" t="s">
        <v>800</v>
      </c>
      <c r="C202" s="617" t="s">
        <v>925</v>
      </c>
      <c r="D202" s="631"/>
    </row>
    <row r="203" spans="1:4" ht="22.5">
      <c r="A203" s="593" t="s">
        <v>802</v>
      </c>
      <c r="B203" s="618" t="s">
        <v>803</v>
      </c>
      <c r="C203" s="619" t="s">
        <v>926</v>
      </c>
      <c r="D203" s="632"/>
    </row>
    <row r="204" spans="1:4" ht="23.25">
      <c r="A204" s="593" t="s">
        <v>804</v>
      </c>
      <c r="B204" s="620" t="s">
        <v>805</v>
      </c>
      <c r="C204" s="619" t="s">
        <v>927</v>
      </c>
      <c r="D204" s="633"/>
    </row>
    <row r="205" spans="1:4" ht="12.75">
      <c r="A205" s="593" t="s">
        <v>806</v>
      </c>
      <c r="B205" s="621" t="s">
        <v>807</v>
      </c>
      <c r="C205" s="617" t="s">
        <v>928</v>
      </c>
      <c r="D205" s="632"/>
    </row>
    <row r="206" spans="1:4" ht="18" customHeight="1">
      <c r="A206" s="593" t="s">
        <v>808</v>
      </c>
      <c r="B206" s="624" t="s">
        <v>809</v>
      </c>
      <c r="C206" s="617" t="s">
        <v>929</v>
      </c>
      <c r="D206" s="633"/>
    </row>
    <row r="207" spans="1:4" ht="22.5">
      <c r="A207" s="593">
        <v>1.4</v>
      </c>
      <c r="B207" s="618" t="s">
        <v>941</v>
      </c>
      <c r="C207" s="622" t="s">
        <v>930</v>
      </c>
      <c r="D207" s="634"/>
    </row>
    <row r="208" spans="1:4" ht="12.75">
      <c r="A208" s="593">
        <v>1.5</v>
      </c>
      <c r="B208" s="618" t="s">
        <v>942</v>
      </c>
      <c r="C208" s="622" t="s">
        <v>930</v>
      </c>
      <c r="D208" s="634"/>
    </row>
    <row r="209" spans="1:3">
      <c r="A209" s="593"/>
      <c r="B209" s="869" t="s">
        <v>931</v>
      </c>
      <c r="C209" s="869"/>
    </row>
    <row r="210" spans="1:3" ht="24.6" customHeight="1">
      <c r="A210" s="593"/>
      <c r="B210" s="871" t="s">
        <v>932</v>
      </c>
      <c r="C210" s="871"/>
    </row>
    <row r="211" spans="1:3" ht="22.5">
      <c r="A211" s="601"/>
      <c r="B211" s="595" t="s">
        <v>683</v>
      </c>
      <c r="C211" s="603" t="s">
        <v>879</v>
      </c>
    </row>
    <row r="212" spans="1:3" ht="22.5">
      <c r="A212" s="601"/>
      <c r="B212" s="595" t="s">
        <v>684</v>
      </c>
      <c r="C212" s="603" t="s">
        <v>880</v>
      </c>
    </row>
    <row r="213" spans="1:3" ht="22.5">
      <c r="A213" s="593"/>
      <c r="B213" s="595" t="s">
        <v>685</v>
      </c>
      <c r="C213" s="603" t="s">
        <v>933</v>
      </c>
    </row>
    <row r="214" spans="1:3">
      <c r="A214" s="593"/>
      <c r="B214" s="869" t="s">
        <v>934</v>
      </c>
      <c r="C214" s="869"/>
    </row>
    <row r="215" spans="1:3" ht="39.6" customHeight="1">
      <c r="A215" s="601"/>
      <c r="B215" s="872" t="s">
        <v>947</v>
      </c>
      <c r="C215" s="872"/>
    </row>
    <row r="216" spans="1:3">
      <c r="B216" s="869" t="s">
        <v>988</v>
      </c>
      <c r="C216" s="869"/>
    </row>
    <row r="217" spans="1:3" ht="25.5">
      <c r="A217" s="652">
        <v>1</v>
      </c>
      <c r="B217" s="648" t="s">
        <v>964</v>
      </c>
      <c r="C217" s="649" t="s">
        <v>976</v>
      </c>
    </row>
    <row r="218" spans="1:3" ht="12.75">
      <c r="A218" s="652">
        <v>2</v>
      </c>
      <c r="B218" s="648" t="s">
        <v>965</v>
      </c>
      <c r="C218" s="649" t="s">
        <v>977</v>
      </c>
    </row>
    <row r="219" spans="1:3" ht="25.5">
      <c r="A219" s="652">
        <v>3</v>
      </c>
      <c r="B219" s="648" t="s">
        <v>966</v>
      </c>
      <c r="C219" s="648" t="s">
        <v>978</v>
      </c>
    </row>
    <row r="220" spans="1:3" ht="12.75">
      <c r="A220" s="652">
        <v>4</v>
      </c>
      <c r="B220" s="648" t="s">
        <v>967</v>
      </c>
      <c r="C220" s="648" t="s">
        <v>979</v>
      </c>
    </row>
    <row r="221" spans="1:3" ht="25.5">
      <c r="A221" s="652">
        <v>5</v>
      </c>
      <c r="B221" s="648" t="s">
        <v>968</v>
      </c>
      <c r="C221" s="648" t="s">
        <v>980</v>
      </c>
    </row>
    <row r="222" spans="1:3" ht="12.75">
      <c r="A222" s="652">
        <v>6</v>
      </c>
      <c r="B222" s="648" t="s">
        <v>969</v>
      </c>
      <c r="C222" s="648" t="s">
        <v>981</v>
      </c>
    </row>
    <row r="223" spans="1:3" ht="25.5">
      <c r="A223" s="652">
        <v>7</v>
      </c>
      <c r="B223" s="648" t="s">
        <v>970</v>
      </c>
      <c r="C223" s="648" t="s">
        <v>982</v>
      </c>
    </row>
    <row r="224" spans="1:3" ht="12.75">
      <c r="A224" s="652">
        <v>7.1</v>
      </c>
      <c r="B224" s="650" t="s">
        <v>971</v>
      </c>
      <c r="C224" s="648" t="s">
        <v>983</v>
      </c>
    </row>
    <row r="225" spans="1:3" ht="25.5">
      <c r="A225" s="652">
        <v>7.2</v>
      </c>
      <c r="B225" s="650" t="s">
        <v>972</v>
      </c>
      <c r="C225" s="648" t="s">
        <v>984</v>
      </c>
    </row>
    <row r="226" spans="1:3" ht="12.75">
      <c r="A226" s="652">
        <v>7.3</v>
      </c>
      <c r="B226" s="651" t="s">
        <v>973</v>
      </c>
      <c r="C226" s="648" t="s">
        <v>985</v>
      </c>
    </row>
    <row r="227" spans="1:3" ht="12.75">
      <c r="A227" s="652">
        <v>8</v>
      </c>
      <c r="B227" s="648" t="s">
        <v>974</v>
      </c>
      <c r="C227" s="649" t="s">
        <v>986</v>
      </c>
    </row>
    <row r="228" spans="1:3" ht="12.75">
      <c r="A228" s="652">
        <v>9</v>
      </c>
      <c r="B228" s="648" t="s">
        <v>975</v>
      </c>
      <c r="C228" s="649" t="s">
        <v>987</v>
      </c>
    </row>
    <row r="229" spans="1:3" ht="25.5">
      <c r="A229" s="652">
        <v>10.1</v>
      </c>
      <c r="B229" s="663" t="s">
        <v>1005</v>
      </c>
      <c r="C229" s="649" t="s">
        <v>1006</v>
      </c>
    </row>
    <row r="230" spans="1:3" ht="12.75">
      <c r="A230" s="866"/>
      <c r="B230" s="660" t="s">
        <v>785</v>
      </c>
      <c r="C230" s="649" t="s">
        <v>1003</v>
      </c>
    </row>
    <row r="231" spans="1:3" ht="25.5">
      <c r="A231" s="867"/>
      <c r="B231" s="660" t="s">
        <v>1001</v>
      </c>
      <c r="C231" s="649" t="s">
        <v>1002</v>
      </c>
    </row>
    <row r="232" spans="1:3" ht="12.75">
      <c r="A232" s="867"/>
      <c r="B232" s="660" t="s">
        <v>989</v>
      </c>
      <c r="C232" s="649" t="s">
        <v>991</v>
      </c>
    </row>
    <row r="233" spans="1:3" ht="24">
      <c r="A233" s="867"/>
      <c r="B233" s="660" t="s">
        <v>996</v>
      </c>
      <c r="C233" s="661" t="s">
        <v>997</v>
      </c>
    </row>
    <row r="234" spans="1:3" ht="40.5" customHeight="1">
      <c r="A234" s="867"/>
      <c r="B234" s="660" t="s">
        <v>995</v>
      </c>
      <c r="C234" s="649" t="s">
        <v>998</v>
      </c>
    </row>
    <row r="235" spans="1:3" ht="24" customHeight="1">
      <c r="A235" s="867"/>
      <c r="B235" s="660" t="s">
        <v>1000</v>
      </c>
      <c r="C235" s="649" t="s">
        <v>1004</v>
      </c>
    </row>
    <row r="236" spans="1:3" ht="25.5">
      <c r="A236" s="868"/>
      <c r="B236" s="660" t="s">
        <v>990</v>
      </c>
      <c r="C236" s="649" t="s">
        <v>992</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workbookViewId="0">
      <pane xSplit="1" ySplit="6" topLeftCell="B7" activePane="bottomRight" state="frozen"/>
      <selection pane="topRight" activeCell="B1" sqref="B1"/>
      <selection pane="bottomLeft" activeCell="A6" sqref="A6"/>
      <selection pane="bottomRight" activeCell="B2" sqref="B2"/>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18" t="s">
        <v>189</v>
      </c>
      <c r="B1" s="17" t="str">
        <f>Info!C2</f>
        <v>სს "ხალიკ ბანკი საქართველო"</v>
      </c>
      <c r="C1" s="17"/>
    </row>
    <row r="2" spans="1:8" ht="15.75">
      <c r="A2" s="18" t="s">
        <v>190</v>
      </c>
      <c r="B2" s="472">
        <f>'1. key ratios'!B2</f>
        <v>44651</v>
      </c>
      <c r="C2" s="30"/>
      <c r="D2" s="19"/>
      <c r="E2" s="19"/>
      <c r="F2" s="19"/>
      <c r="G2" s="19"/>
      <c r="H2" s="19"/>
    </row>
    <row r="3" spans="1:8" ht="15.75">
      <c r="A3" s="18"/>
      <c r="B3" s="17"/>
      <c r="C3" s="30"/>
      <c r="D3" s="19"/>
      <c r="E3" s="19"/>
      <c r="F3" s="19"/>
      <c r="G3" s="19"/>
      <c r="H3" s="19"/>
    </row>
    <row r="4" spans="1:8" ht="16.5" thickBot="1">
      <c r="A4" s="48" t="s">
        <v>407</v>
      </c>
      <c r="B4" s="31" t="s">
        <v>223</v>
      </c>
      <c r="C4" s="34"/>
      <c r="D4" s="34"/>
      <c r="E4" s="34"/>
      <c r="F4" s="48"/>
      <c r="G4" s="48"/>
      <c r="H4" s="49" t="s">
        <v>94</v>
      </c>
    </row>
    <row r="5" spans="1:8" ht="15.75">
      <c r="A5" s="123"/>
      <c r="B5" s="124"/>
      <c r="C5" s="752" t="s">
        <v>195</v>
      </c>
      <c r="D5" s="753"/>
      <c r="E5" s="754"/>
      <c r="F5" s="752" t="s">
        <v>196</v>
      </c>
      <c r="G5" s="753"/>
      <c r="H5" s="755"/>
    </row>
    <row r="6" spans="1:8">
      <c r="A6" s="125" t="s">
        <v>27</v>
      </c>
      <c r="B6" s="50"/>
      <c r="C6" s="51" t="s">
        <v>28</v>
      </c>
      <c r="D6" s="51" t="s">
        <v>97</v>
      </c>
      <c r="E6" s="51" t="s">
        <v>69</v>
      </c>
      <c r="F6" s="51" t="s">
        <v>28</v>
      </c>
      <c r="G6" s="51" t="s">
        <v>97</v>
      </c>
      <c r="H6" s="126" t="s">
        <v>69</v>
      </c>
    </row>
    <row r="7" spans="1:8">
      <c r="A7" s="127"/>
      <c r="B7" s="53" t="s">
        <v>93</v>
      </c>
      <c r="C7" s="54"/>
      <c r="D7" s="54"/>
      <c r="E7" s="54"/>
      <c r="F7" s="54"/>
      <c r="G7" s="54"/>
      <c r="H7" s="128"/>
    </row>
    <row r="8" spans="1:8" ht="15.75">
      <c r="A8" s="127">
        <v>1</v>
      </c>
      <c r="B8" s="55" t="s">
        <v>98</v>
      </c>
      <c r="C8" s="254">
        <v>1597672</v>
      </c>
      <c r="D8" s="254">
        <v>-132318</v>
      </c>
      <c r="E8" s="244">
        <f>C8+D8</f>
        <v>1465354</v>
      </c>
      <c r="F8" s="254">
        <v>410818</v>
      </c>
      <c r="G8" s="254">
        <v>-62132</v>
      </c>
      <c r="H8" s="255">
        <f>F8+G8</f>
        <v>348686</v>
      </c>
    </row>
    <row r="9" spans="1:8" ht="15.75">
      <c r="A9" s="127">
        <v>2</v>
      </c>
      <c r="B9" s="55" t="s">
        <v>99</v>
      </c>
      <c r="C9" s="256">
        <f>SUM(C10:C18)</f>
        <v>6248875.8800000018</v>
      </c>
      <c r="D9" s="256">
        <f>SUM(D10:D18)</f>
        <v>7841513.1199999982</v>
      </c>
      <c r="E9" s="244">
        <f t="shared" ref="E9:E67" si="0">C9+D9</f>
        <v>14090389</v>
      </c>
      <c r="F9" s="256">
        <f>SUM(F10:F18)</f>
        <v>4059280.9599999995</v>
      </c>
      <c r="G9" s="256">
        <f>SUM(G10:G18)</f>
        <v>6291073.04</v>
      </c>
      <c r="H9" s="255">
        <f t="shared" ref="H9:H67" si="1">F9+G9</f>
        <v>10350354</v>
      </c>
    </row>
    <row r="10" spans="1:8" ht="15.75">
      <c r="A10" s="127">
        <v>2.1</v>
      </c>
      <c r="B10" s="56" t="s">
        <v>100</v>
      </c>
      <c r="C10" s="254">
        <v>0</v>
      </c>
      <c r="D10" s="254">
        <v>0</v>
      </c>
      <c r="E10" s="244">
        <f t="shared" si="0"/>
        <v>0</v>
      </c>
      <c r="F10" s="254">
        <v>0</v>
      </c>
      <c r="G10" s="254">
        <v>0</v>
      </c>
      <c r="H10" s="255">
        <f t="shared" si="1"/>
        <v>0</v>
      </c>
    </row>
    <row r="11" spans="1:8" ht="15.75">
      <c r="A11" s="127">
        <v>2.2000000000000002</v>
      </c>
      <c r="B11" s="56" t="s">
        <v>101</v>
      </c>
      <c r="C11" s="254" vm="1">
        <v>2712789.21</v>
      </c>
      <c r="D11" s="254" vm="2">
        <v>3616847.8899999983</v>
      </c>
      <c r="E11" s="244">
        <f t="shared" si="0"/>
        <v>6329637.0999999978</v>
      </c>
      <c r="F11" s="254">
        <v>1386685.65</v>
      </c>
      <c r="G11" s="254">
        <v>3364019.73</v>
      </c>
      <c r="H11" s="255">
        <f t="shared" si="1"/>
        <v>4750705.38</v>
      </c>
    </row>
    <row r="12" spans="1:8" ht="15.75">
      <c r="A12" s="127">
        <v>2.2999999999999998</v>
      </c>
      <c r="B12" s="56" t="s">
        <v>102</v>
      </c>
      <c r="C12" s="254">
        <v>0</v>
      </c>
      <c r="D12" s="254" vm="2">
        <v>86316.790000000008</v>
      </c>
      <c r="E12" s="244">
        <f t="shared" si="0"/>
        <v>86316.790000000008</v>
      </c>
      <c r="F12" s="254">
        <v>0</v>
      </c>
      <c r="G12" s="254">
        <v>100378.94</v>
      </c>
      <c r="H12" s="255">
        <f t="shared" si="1"/>
        <v>100378.94</v>
      </c>
    </row>
    <row r="13" spans="1:8" ht="15.75">
      <c r="A13" s="127">
        <v>2.4</v>
      </c>
      <c r="B13" s="56" t="s">
        <v>103</v>
      </c>
      <c r="C13" s="254" vm="2">
        <v>96173.89</v>
      </c>
      <c r="D13" s="254" vm="3">
        <v>161291.59</v>
      </c>
      <c r="E13" s="244">
        <f t="shared" si="0"/>
        <v>257465.47999999998</v>
      </c>
      <c r="F13" s="254">
        <v>40701.789999999994</v>
      </c>
      <c r="G13" s="254">
        <v>198230.02</v>
      </c>
      <c r="H13" s="255">
        <f t="shared" si="1"/>
        <v>238931.81</v>
      </c>
    </row>
    <row r="14" spans="1:8" ht="15.75">
      <c r="A14" s="127">
        <v>2.5</v>
      </c>
      <c r="B14" s="56" t="s">
        <v>104</v>
      </c>
      <c r="C14" s="254" vm="4">
        <v>70465.14</v>
      </c>
      <c r="D14" s="254" vm="5">
        <v>1346770.03</v>
      </c>
      <c r="E14" s="244">
        <f t="shared" si="0"/>
        <v>1417235.17</v>
      </c>
      <c r="F14" s="254">
        <v>133118.94</v>
      </c>
      <c r="G14" s="254">
        <v>900234.53</v>
      </c>
      <c r="H14" s="255">
        <f t="shared" si="1"/>
        <v>1033353.47</v>
      </c>
    </row>
    <row r="15" spans="1:8" ht="15.75">
      <c r="A15" s="127">
        <v>2.6</v>
      </c>
      <c r="B15" s="56" t="s">
        <v>105</v>
      </c>
      <c r="C15" s="254" vm="6">
        <v>38484.959999999999</v>
      </c>
      <c r="D15" s="254" vm="6">
        <v>13612.44</v>
      </c>
      <c r="E15" s="244">
        <f t="shared" si="0"/>
        <v>52097.4</v>
      </c>
      <c r="F15" s="254">
        <v>1003.05</v>
      </c>
      <c r="G15" s="254">
        <v>0</v>
      </c>
      <c r="H15" s="255">
        <f t="shared" si="1"/>
        <v>1003.05</v>
      </c>
    </row>
    <row r="16" spans="1:8" ht="15.75">
      <c r="A16" s="127">
        <v>2.7</v>
      </c>
      <c r="B16" s="56" t="s">
        <v>106</v>
      </c>
      <c r="C16" s="254" vm="4">
        <v>11724.6</v>
      </c>
      <c r="D16" s="254" vm="5">
        <v>1772.02</v>
      </c>
      <c r="E16" s="244">
        <f t="shared" si="0"/>
        <v>13496.62</v>
      </c>
      <c r="F16" s="254">
        <v>3564.92</v>
      </c>
      <c r="G16" s="254">
        <v>2532.94</v>
      </c>
      <c r="H16" s="255">
        <f t="shared" si="1"/>
        <v>6097.8600000000006</v>
      </c>
    </row>
    <row r="17" spans="1:8" ht="15.75">
      <c r="A17" s="127">
        <v>2.8</v>
      </c>
      <c r="B17" s="56" t="s">
        <v>107</v>
      </c>
      <c r="C17" s="254">
        <v>3010565</v>
      </c>
      <c r="D17" s="254">
        <v>2320260</v>
      </c>
      <c r="E17" s="244">
        <f t="shared" si="0"/>
        <v>5330825</v>
      </c>
      <c r="F17" s="254">
        <v>2071104</v>
      </c>
      <c r="G17" s="254">
        <v>1599988</v>
      </c>
      <c r="H17" s="255">
        <f t="shared" si="1"/>
        <v>3671092</v>
      </c>
    </row>
    <row r="18" spans="1:8" ht="15.75">
      <c r="A18" s="127">
        <v>2.9</v>
      </c>
      <c r="B18" s="56" t="s">
        <v>108</v>
      </c>
      <c r="C18" s="254">
        <v>308673.0800000013</v>
      </c>
      <c r="D18" s="254">
        <v>294642.36000000004</v>
      </c>
      <c r="E18" s="244">
        <f t="shared" si="0"/>
        <v>603315.44000000134</v>
      </c>
      <c r="F18" s="254">
        <v>423102.61</v>
      </c>
      <c r="G18" s="254">
        <v>125688.87999999999</v>
      </c>
      <c r="H18" s="255">
        <f t="shared" si="1"/>
        <v>548791.49</v>
      </c>
    </row>
    <row r="19" spans="1:8" ht="15.75">
      <c r="A19" s="127">
        <v>3</v>
      </c>
      <c r="B19" s="55" t="s">
        <v>109</v>
      </c>
      <c r="C19" s="254">
        <v>146931</v>
      </c>
      <c r="D19" s="254">
        <v>249694</v>
      </c>
      <c r="E19" s="244">
        <f t="shared" si="0"/>
        <v>396625</v>
      </c>
      <c r="F19" s="254">
        <v>91618</v>
      </c>
      <c r="G19" s="254">
        <v>218828</v>
      </c>
      <c r="H19" s="255">
        <f t="shared" si="1"/>
        <v>310446</v>
      </c>
    </row>
    <row r="20" spans="1:8" ht="15.75">
      <c r="A20" s="127">
        <v>4</v>
      </c>
      <c r="B20" s="55" t="s">
        <v>110</v>
      </c>
      <c r="C20" s="254">
        <v>440725</v>
      </c>
      <c r="D20" s="254">
        <v>0</v>
      </c>
      <c r="E20" s="244">
        <f t="shared" si="0"/>
        <v>440725</v>
      </c>
      <c r="F20" s="254">
        <v>440725</v>
      </c>
      <c r="G20" s="254">
        <v>0</v>
      </c>
      <c r="H20" s="255">
        <f t="shared" si="1"/>
        <v>440725</v>
      </c>
    </row>
    <row r="21" spans="1:8" ht="15.75">
      <c r="A21" s="127">
        <v>5</v>
      </c>
      <c r="B21" s="55" t="s">
        <v>111</v>
      </c>
      <c r="C21" s="254">
        <v>56168.73</v>
      </c>
      <c r="D21" s="254">
        <v>43374.39</v>
      </c>
      <c r="E21" s="244">
        <f t="shared" si="0"/>
        <v>99543.12</v>
      </c>
      <c r="F21" s="254">
        <v>54119.65</v>
      </c>
      <c r="G21" s="254">
        <v>47376.24</v>
      </c>
      <c r="H21" s="255">
        <f>F21+G21</f>
        <v>101495.89</v>
      </c>
    </row>
    <row r="22" spans="1:8" ht="15.75">
      <c r="A22" s="127">
        <v>6</v>
      </c>
      <c r="B22" s="57" t="s">
        <v>112</v>
      </c>
      <c r="C22" s="256">
        <f>C8+C9+C19+C20+C21</f>
        <v>8490372.6100000031</v>
      </c>
      <c r="D22" s="256">
        <f>D8+D9+D19+D20+D21</f>
        <v>8002263.5099999979</v>
      </c>
      <c r="E22" s="244">
        <f>C22+D22</f>
        <v>16492636.120000001</v>
      </c>
      <c r="F22" s="256">
        <f>F8+F9+F19+F20+F21</f>
        <v>5056561.6099999994</v>
      </c>
      <c r="G22" s="256">
        <f>G8+G9+G19+G20+G21</f>
        <v>6495145.2800000003</v>
      </c>
      <c r="H22" s="255">
        <f>F22+G22</f>
        <v>11551706.890000001</v>
      </c>
    </row>
    <row r="23" spans="1:8" ht="15.75">
      <c r="A23" s="127"/>
      <c r="B23" s="53" t="s">
        <v>91</v>
      </c>
      <c r="C23" s="254"/>
      <c r="D23" s="254"/>
      <c r="E23" s="243"/>
      <c r="F23" s="254"/>
      <c r="G23" s="254"/>
      <c r="H23" s="257"/>
    </row>
    <row r="24" spans="1:8" ht="15.75">
      <c r="A24" s="127">
        <v>7</v>
      </c>
      <c r="B24" s="55" t="s">
        <v>113</v>
      </c>
      <c r="C24" s="254">
        <v>3401543.84</v>
      </c>
      <c r="D24" s="254">
        <v>360753.93</v>
      </c>
      <c r="E24" s="244">
        <f t="shared" si="0"/>
        <v>3762297.77</v>
      </c>
      <c r="F24" s="254">
        <v>949423.52</v>
      </c>
      <c r="G24" s="254">
        <v>228408.06</v>
      </c>
      <c r="H24" s="255">
        <f t="shared" si="1"/>
        <v>1177831.58</v>
      </c>
    </row>
    <row r="25" spans="1:8" ht="15.75">
      <c r="A25" s="127">
        <v>8</v>
      </c>
      <c r="B25" s="55" t="s">
        <v>114</v>
      </c>
      <c r="C25" s="254">
        <v>1193206.1599999999</v>
      </c>
      <c r="D25" s="254">
        <v>346425.07</v>
      </c>
      <c r="E25" s="244">
        <f t="shared" si="0"/>
        <v>1539631.23</v>
      </c>
      <c r="F25" s="254">
        <v>489910.48</v>
      </c>
      <c r="G25" s="254">
        <v>256354.94</v>
      </c>
      <c r="H25" s="255">
        <f t="shared" si="1"/>
        <v>746265.41999999993</v>
      </c>
    </row>
    <row r="26" spans="1:8" ht="15.75">
      <c r="A26" s="127">
        <v>9</v>
      </c>
      <c r="B26" s="55" t="s">
        <v>115</v>
      </c>
      <c r="C26" s="254">
        <v>0</v>
      </c>
      <c r="D26" s="254">
        <v>607772</v>
      </c>
      <c r="E26" s="244">
        <f t="shared" si="0"/>
        <v>607772</v>
      </c>
      <c r="F26" s="254">
        <v>0</v>
      </c>
      <c r="G26" s="254">
        <v>674106</v>
      </c>
      <c r="H26" s="255">
        <f t="shared" si="1"/>
        <v>674106</v>
      </c>
    </row>
    <row r="27" spans="1:8" ht="15.75">
      <c r="A27" s="127">
        <v>10</v>
      </c>
      <c r="B27" s="55" t="s">
        <v>116</v>
      </c>
      <c r="C27" s="254">
        <v>140373</v>
      </c>
      <c r="D27" s="254">
        <v>0</v>
      </c>
      <c r="E27" s="244">
        <f t="shared" si="0"/>
        <v>140373</v>
      </c>
      <c r="F27" s="254">
        <v>140373</v>
      </c>
      <c r="G27" s="254">
        <v>0</v>
      </c>
      <c r="H27" s="255">
        <f t="shared" si="1"/>
        <v>140373</v>
      </c>
    </row>
    <row r="28" spans="1:8" ht="15.75">
      <c r="A28" s="127">
        <v>11</v>
      </c>
      <c r="B28" s="55" t="s">
        <v>117</v>
      </c>
      <c r="C28" s="254">
        <v>0</v>
      </c>
      <c r="D28" s="254">
        <v>2194417</v>
      </c>
      <c r="E28" s="244">
        <f t="shared" si="0"/>
        <v>2194417</v>
      </c>
      <c r="F28" s="254">
        <v>0</v>
      </c>
      <c r="G28" s="254">
        <v>1470312</v>
      </c>
      <c r="H28" s="255">
        <f t="shared" si="1"/>
        <v>1470312</v>
      </c>
    </row>
    <row r="29" spans="1:8" ht="15.75">
      <c r="A29" s="127">
        <v>12</v>
      </c>
      <c r="B29" s="55" t="s">
        <v>118</v>
      </c>
      <c r="C29" s="254">
        <v>30957</v>
      </c>
      <c r="D29" s="254">
        <v>124583</v>
      </c>
      <c r="E29" s="244">
        <f t="shared" si="0"/>
        <v>155540</v>
      </c>
      <c r="F29" s="254">
        <v>30789</v>
      </c>
      <c r="G29" s="254">
        <v>34524</v>
      </c>
      <c r="H29" s="255">
        <f t="shared" si="1"/>
        <v>65313</v>
      </c>
    </row>
    <row r="30" spans="1:8" ht="15.75">
      <c r="A30" s="127">
        <v>13</v>
      </c>
      <c r="B30" s="58" t="s">
        <v>119</v>
      </c>
      <c r="C30" s="256">
        <f>SUM(C24:C29)</f>
        <v>4766080</v>
      </c>
      <c r="D30" s="256">
        <f>SUM(D24:D29)</f>
        <v>3633951</v>
      </c>
      <c r="E30" s="244">
        <f t="shared" si="0"/>
        <v>8400031</v>
      </c>
      <c r="F30" s="256">
        <f>SUM(F24:F29)</f>
        <v>1610496</v>
      </c>
      <c r="G30" s="256">
        <f>SUM(G24:G29)</f>
        <v>2663705</v>
      </c>
      <c r="H30" s="255">
        <f t="shared" si="1"/>
        <v>4274201</v>
      </c>
    </row>
    <row r="31" spans="1:8" ht="15.75">
      <c r="A31" s="127">
        <v>14</v>
      </c>
      <c r="B31" s="58" t="s">
        <v>120</v>
      </c>
      <c r="C31" s="256">
        <f>C22-C30</f>
        <v>3724292.6100000031</v>
      </c>
      <c r="D31" s="256">
        <f>D22-D30</f>
        <v>4368312.5099999979</v>
      </c>
      <c r="E31" s="244">
        <f t="shared" si="0"/>
        <v>8092605.120000001</v>
      </c>
      <c r="F31" s="256">
        <f>F22-F30</f>
        <v>3446065.6099999994</v>
      </c>
      <c r="G31" s="256">
        <f>G22-G30</f>
        <v>3831440.2800000003</v>
      </c>
      <c r="H31" s="255">
        <f t="shared" si="1"/>
        <v>7277505.8899999997</v>
      </c>
    </row>
    <row r="32" spans="1:8">
      <c r="A32" s="127"/>
      <c r="B32" s="53"/>
      <c r="C32" s="258"/>
      <c r="D32" s="258"/>
      <c r="E32" s="258"/>
      <c r="F32" s="258"/>
      <c r="G32" s="258"/>
      <c r="H32" s="259"/>
    </row>
    <row r="33" spans="1:8" ht="15.75">
      <c r="A33" s="127"/>
      <c r="B33" s="53" t="s">
        <v>121</v>
      </c>
      <c r="C33" s="254"/>
      <c r="D33" s="254"/>
      <c r="E33" s="243"/>
      <c r="F33" s="254"/>
      <c r="G33" s="254"/>
      <c r="H33" s="257"/>
    </row>
    <row r="34" spans="1:8" ht="15.75">
      <c r="A34" s="127">
        <v>15</v>
      </c>
      <c r="B34" s="52" t="s">
        <v>92</v>
      </c>
      <c r="C34" s="260">
        <f>C35-C36</f>
        <v>192223</v>
      </c>
      <c r="D34" s="260">
        <f>D35-D36</f>
        <v>114950</v>
      </c>
      <c r="E34" s="244">
        <f t="shared" si="0"/>
        <v>307173</v>
      </c>
      <c r="F34" s="260">
        <f>F35-F36</f>
        <v>200755</v>
      </c>
      <c r="G34" s="260">
        <f>G35-G36</f>
        <v>161366</v>
      </c>
      <c r="H34" s="255">
        <f t="shared" si="1"/>
        <v>362121</v>
      </c>
    </row>
    <row r="35" spans="1:8" ht="15.75">
      <c r="A35" s="127">
        <v>15.1</v>
      </c>
      <c r="B35" s="56" t="s">
        <v>122</v>
      </c>
      <c r="C35" s="254">
        <v>315467</v>
      </c>
      <c r="D35" s="254">
        <v>475611</v>
      </c>
      <c r="E35" s="244">
        <f t="shared" si="0"/>
        <v>791078</v>
      </c>
      <c r="F35" s="254">
        <v>274034</v>
      </c>
      <c r="G35" s="254">
        <v>435541</v>
      </c>
      <c r="H35" s="255">
        <f t="shared" si="1"/>
        <v>709575</v>
      </c>
    </row>
    <row r="36" spans="1:8" ht="15.75">
      <c r="A36" s="127">
        <v>15.2</v>
      </c>
      <c r="B36" s="56" t="s">
        <v>123</v>
      </c>
      <c r="C36" s="254">
        <v>123244</v>
      </c>
      <c r="D36" s="254">
        <v>360661</v>
      </c>
      <c r="E36" s="244">
        <f t="shared" si="0"/>
        <v>483905</v>
      </c>
      <c r="F36" s="254">
        <v>73279</v>
      </c>
      <c r="G36" s="254">
        <v>274175</v>
      </c>
      <c r="H36" s="255">
        <f t="shared" si="1"/>
        <v>347454</v>
      </c>
    </row>
    <row r="37" spans="1:8" ht="15.75">
      <c r="A37" s="127">
        <v>16</v>
      </c>
      <c r="B37" s="55" t="s">
        <v>124</v>
      </c>
      <c r="C37" s="254">
        <v>0</v>
      </c>
      <c r="D37" s="254">
        <v>0</v>
      </c>
      <c r="E37" s="244">
        <f t="shared" si="0"/>
        <v>0</v>
      </c>
      <c r="F37" s="254">
        <v>0</v>
      </c>
      <c r="G37" s="254">
        <v>0</v>
      </c>
      <c r="H37" s="255">
        <f t="shared" si="1"/>
        <v>0</v>
      </c>
    </row>
    <row r="38" spans="1:8" ht="15.75">
      <c r="A38" s="127">
        <v>17</v>
      </c>
      <c r="B38" s="55" t="s">
        <v>125</v>
      </c>
      <c r="C38" s="254">
        <v>0</v>
      </c>
      <c r="D38" s="254">
        <v>0</v>
      </c>
      <c r="E38" s="244">
        <f t="shared" si="0"/>
        <v>0</v>
      </c>
      <c r="F38" s="254">
        <v>0</v>
      </c>
      <c r="G38" s="254">
        <v>0</v>
      </c>
      <c r="H38" s="255">
        <f t="shared" si="1"/>
        <v>0</v>
      </c>
    </row>
    <row r="39" spans="1:8" ht="15.75">
      <c r="A39" s="127">
        <v>18</v>
      </c>
      <c r="B39" s="55" t="s">
        <v>126</v>
      </c>
      <c r="C39" s="254">
        <v>0</v>
      </c>
      <c r="D39" s="254">
        <v>0</v>
      </c>
      <c r="E39" s="244">
        <f t="shared" si="0"/>
        <v>0</v>
      </c>
      <c r="F39" s="254">
        <v>0</v>
      </c>
      <c r="G39" s="254">
        <v>0</v>
      </c>
      <c r="H39" s="255">
        <f t="shared" si="1"/>
        <v>0</v>
      </c>
    </row>
    <row r="40" spans="1:8" ht="15.75">
      <c r="A40" s="127">
        <v>19</v>
      </c>
      <c r="B40" s="55" t="s">
        <v>127</v>
      </c>
      <c r="C40" s="254">
        <v>144200</v>
      </c>
      <c r="D40" s="254">
        <v>0</v>
      </c>
      <c r="E40" s="244">
        <f t="shared" si="0"/>
        <v>144200</v>
      </c>
      <c r="F40" s="254">
        <v>-457511</v>
      </c>
      <c r="G40" s="254">
        <v>0</v>
      </c>
      <c r="H40" s="255">
        <f t="shared" si="1"/>
        <v>-457511</v>
      </c>
    </row>
    <row r="41" spans="1:8" ht="15.75">
      <c r="A41" s="127">
        <v>20</v>
      </c>
      <c r="B41" s="55" t="s">
        <v>128</v>
      </c>
      <c r="C41" s="254">
        <v>600557</v>
      </c>
      <c r="D41" s="254">
        <v>0</v>
      </c>
      <c r="E41" s="244">
        <f t="shared" si="0"/>
        <v>600557</v>
      </c>
      <c r="F41" s="254">
        <v>630622</v>
      </c>
      <c r="G41" s="254">
        <v>0</v>
      </c>
      <c r="H41" s="255">
        <f t="shared" si="1"/>
        <v>630622</v>
      </c>
    </row>
    <row r="42" spans="1:8" ht="15.75">
      <c r="A42" s="127">
        <v>21</v>
      </c>
      <c r="B42" s="55" t="s">
        <v>129</v>
      </c>
      <c r="C42" s="254">
        <v>0</v>
      </c>
      <c r="D42" s="254">
        <v>0</v>
      </c>
      <c r="E42" s="244">
        <f t="shared" si="0"/>
        <v>0</v>
      </c>
      <c r="F42" s="254">
        <v>9391</v>
      </c>
      <c r="G42" s="254">
        <v>0</v>
      </c>
      <c r="H42" s="255">
        <f t="shared" si="1"/>
        <v>9391</v>
      </c>
    </row>
    <row r="43" spans="1:8" ht="15.75">
      <c r="A43" s="127">
        <v>22</v>
      </c>
      <c r="B43" s="55" t="s">
        <v>130</v>
      </c>
      <c r="C43" s="254">
        <v>601.2700000000001</v>
      </c>
      <c r="D43" s="254">
        <v>4.6100000000000003</v>
      </c>
      <c r="E43" s="244">
        <f t="shared" si="0"/>
        <v>605.88000000000011</v>
      </c>
      <c r="F43" s="254">
        <v>337.35</v>
      </c>
      <c r="G43" s="254">
        <v>123.76</v>
      </c>
      <c r="H43" s="255">
        <f t="shared" si="1"/>
        <v>461.11</v>
      </c>
    </row>
    <row r="44" spans="1:8" ht="15.75">
      <c r="A44" s="127">
        <v>23</v>
      </c>
      <c r="B44" s="55" t="s">
        <v>131</v>
      </c>
      <c r="C44" s="254">
        <v>38750</v>
      </c>
      <c r="D44" s="254">
        <v>72181</v>
      </c>
      <c r="E44" s="244">
        <f t="shared" si="0"/>
        <v>110931</v>
      </c>
      <c r="F44" s="254">
        <v>42978</v>
      </c>
      <c r="G44" s="254">
        <v>6414</v>
      </c>
      <c r="H44" s="255">
        <f t="shared" si="1"/>
        <v>49392</v>
      </c>
    </row>
    <row r="45" spans="1:8" ht="15.75">
      <c r="A45" s="127">
        <v>24</v>
      </c>
      <c r="B45" s="58" t="s">
        <v>132</v>
      </c>
      <c r="C45" s="256">
        <f>C34+C37+C38+C39+C40+C41+C42+C43+C44</f>
        <v>976331.27</v>
      </c>
      <c r="D45" s="256">
        <f>D34+D37+D38+D39+D40+D41+D42+D43+D44</f>
        <v>187135.61</v>
      </c>
      <c r="E45" s="244">
        <f t="shared" si="0"/>
        <v>1163466.8799999999</v>
      </c>
      <c r="F45" s="256">
        <f>F34+F37+F38+F39+F40+F41+F42+F43+F44</f>
        <v>426572.35</v>
      </c>
      <c r="G45" s="256">
        <f>G34+G37+G38+G39+G40+G41+G42+G43+G44</f>
        <v>167903.76</v>
      </c>
      <c r="H45" s="255">
        <f t="shared" si="1"/>
        <v>594476.11</v>
      </c>
    </row>
    <row r="46" spans="1:8">
      <c r="A46" s="127"/>
      <c r="B46" s="53" t="s">
        <v>133</v>
      </c>
      <c r="C46" s="254"/>
      <c r="D46" s="254"/>
      <c r="E46" s="254"/>
      <c r="F46" s="254"/>
      <c r="G46" s="254"/>
      <c r="H46" s="261"/>
    </row>
    <row r="47" spans="1:8" ht="15.75">
      <c r="A47" s="127">
        <v>25</v>
      </c>
      <c r="B47" s="55" t="s">
        <v>134</v>
      </c>
      <c r="C47" s="254">
        <v>40594</v>
      </c>
      <c r="D47" s="254">
        <v>21413</v>
      </c>
      <c r="E47" s="244">
        <f t="shared" si="0"/>
        <v>62007</v>
      </c>
      <c r="F47" s="254">
        <v>30837</v>
      </c>
      <c r="G47" s="254">
        <v>30184</v>
      </c>
      <c r="H47" s="255">
        <f t="shared" si="1"/>
        <v>61021</v>
      </c>
    </row>
    <row r="48" spans="1:8" ht="15.75">
      <c r="A48" s="127">
        <v>26</v>
      </c>
      <c r="B48" s="55" t="s">
        <v>135</v>
      </c>
      <c r="C48" s="254">
        <v>233902</v>
      </c>
      <c r="D48" s="254">
        <v>4278</v>
      </c>
      <c r="E48" s="244">
        <f t="shared" si="0"/>
        <v>238180</v>
      </c>
      <c r="F48" s="254">
        <v>90749</v>
      </c>
      <c r="G48" s="254">
        <v>0</v>
      </c>
      <c r="H48" s="255">
        <f t="shared" si="1"/>
        <v>90749</v>
      </c>
    </row>
    <row r="49" spans="1:9" ht="15.75">
      <c r="A49" s="127">
        <v>27</v>
      </c>
      <c r="B49" s="55" t="s">
        <v>136</v>
      </c>
      <c r="C49" s="254">
        <v>3152644</v>
      </c>
      <c r="D49" s="254">
        <v>0</v>
      </c>
      <c r="E49" s="244">
        <f t="shared" si="0"/>
        <v>3152644</v>
      </c>
      <c r="F49" s="254">
        <v>2621647</v>
      </c>
      <c r="G49" s="254">
        <v>0</v>
      </c>
      <c r="H49" s="255">
        <f t="shared" si="1"/>
        <v>2621647</v>
      </c>
    </row>
    <row r="50" spans="1:9" ht="15.75">
      <c r="A50" s="127">
        <v>28</v>
      </c>
      <c r="B50" s="55" t="s">
        <v>271</v>
      </c>
      <c r="C50" s="254">
        <v>23783</v>
      </c>
      <c r="D50" s="254">
        <v>0</v>
      </c>
      <c r="E50" s="244">
        <f t="shared" si="0"/>
        <v>23783</v>
      </c>
      <c r="F50" s="254">
        <v>30871</v>
      </c>
      <c r="G50" s="254">
        <v>0</v>
      </c>
      <c r="H50" s="255">
        <f t="shared" si="1"/>
        <v>30871</v>
      </c>
    </row>
    <row r="51" spans="1:9" ht="15.75">
      <c r="A51" s="127">
        <v>29</v>
      </c>
      <c r="B51" s="55" t="s">
        <v>137</v>
      </c>
      <c r="C51" s="254">
        <v>649257</v>
      </c>
      <c r="D51" s="254">
        <v>0</v>
      </c>
      <c r="E51" s="244">
        <f t="shared" si="0"/>
        <v>649257</v>
      </c>
      <c r="F51" s="254">
        <v>593628</v>
      </c>
      <c r="G51" s="254">
        <v>0</v>
      </c>
      <c r="H51" s="255">
        <f t="shared" si="1"/>
        <v>593628</v>
      </c>
    </row>
    <row r="52" spans="1:9" ht="15.75">
      <c r="A52" s="127">
        <v>30</v>
      </c>
      <c r="B52" s="55" t="s">
        <v>138</v>
      </c>
      <c r="C52" s="254">
        <v>889006</v>
      </c>
      <c r="D52" s="254">
        <v>258820</v>
      </c>
      <c r="E52" s="244">
        <f t="shared" si="0"/>
        <v>1147826</v>
      </c>
      <c r="F52" s="254">
        <v>703807</v>
      </c>
      <c r="G52" s="254">
        <v>338004</v>
      </c>
      <c r="H52" s="255">
        <f t="shared" si="1"/>
        <v>1041811</v>
      </c>
    </row>
    <row r="53" spans="1:9" ht="15.75">
      <c r="A53" s="127">
        <v>31</v>
      </c>
      <c r="B53" s="58" t="s">
        <v>139</v>
      </c>
      <c r="C53" s="256">
        <f>C47+C48+C49+C50+C51+C52</f>
        <v>4989186</v>
      </c>
      <c r="D53" s="256">
        <f>D47+D48+D49+D50+D51+D52</f>
        <v>284511</v>
      </c>
      <c r="E53" s="244">
        <f t="shared" si="0"/>
        <v>5273697</v>
      </c>
      <c r="F53" s="256">
        <f>F47+F48+F49+F50+F51+F52</f>
        <v>4071539</v>
      </c>
      <c r="G53" s="256">
        <f>G47+G48+G49+G50+G51+G52</f>
        <v>368188</v>
      </c>
      <c r="H53" s="255">
        <f t="shared" si="1"/>
        <v>4439727</v>
      </c>
    </row>
    <row r="54" spans="1:9" ht="15.75">
      <c r="A54" s="127">
        <v>32</v>
      </c>
      <c r="B54" s="58" t="s">
        <v>140</v>
      </c>
      <c r="C54" s="256">
        <f>C45-C53</f>
        <v>-4012854.73</v>
      </c>
      <c r="D54" s="256">
        <f>D45-D53</f>
        <v>-97375.390000000014</v>
      </c>
      <c r="E54" s="244">
        <f t="shared" si="0"/>
        <v>-4110230.12</v>
      </c>
      <c r="F54" s="256">
        <f>F45-F53</f>
        <v>-3644966.65</v>
      </c>
      <c r="G54" s="256">
        <f>G45-G53</f>
        <v>-200284.24</v>
      </c>
      <c r="H54" s="255">
        <f t="shared" si="1"/>
        <v>-3845250.8899999997</v>
      </c>
    </row>
    <row r="55" spans="1:9">
      <c r="A55" s="127"/>
      <c r="B55" s="53"/>
      <c r="C55" s="258"/>
      <c r="D55" s="258"/>
      <c r="E55" s="258"/>
      <c r="F55" s="258"/>
      <c r="G55" s="258"/>
      <c r="H55" s="259"/>
    </row>
    <row r="56" spans="1:9" ht="15.75">
      <c r="A56" s="127">
        <v>33</v>
      </c>
      <c r="B56" s="58" t="s">
        <v>141</v>
      </c>
      <c r="C56" s="256">
        <f>C31+C54</f>
        <v>-288562.11999999685</v>
      </c>
      <c r="D56" s="256">
        <f>D31+D54</f>
        <v>4270937.1199999982</v>
      </c>
      <c r="E56" s="244">
        <f t="shared" si="0"/>
        <v>3982375.0000000014</v>
      </c>
      <c r="F56" s="256">
        <f>F31+F54</f>
        <v>-198901.0400000005</v>
      </c>
      <c r="G56" s="256">
        <f>G31+G54</f>
        <v>3631156.04</v>
      </c>
      <c r="H56" s="255">
        <f t="shared" si="1"/>
        <v>3432254.9999999995</v>
      </c>
    </row>
    <row r="57" spans="1:9">
      <c r="A57" s="127"/>
      <c r="B57" s="53"/>
      <c r="C57" s="258"/>
      <c r="D57" s="258"/>
      <c r="E57" s="258"/>
      <c r="F57" s="258"/>
      <c r="G57" s="258"/>
      <c r="H57" s="259"/>
    </row>
    <row r="58" spans="1:9" ht="15.75">
      <c r="A58" s="127">
        <v>34</v>
      </c>
      <c r="B58" s="55" t="s">
        <v>142</v>
      </c>
      <c r="C58" s="254">
        <v>-161026</v>
      </c>
      <c r="D58" s="254">
        <v>0</v>
      </c>
      <c r="E58" s="244">
        <f t="shared" si="0"/>
        <v>-161026</v>
      </c>
      <c r="F58" s="254">
        <v>-744342</v>
      </c>
      <c r="G58" s="254">
        <v>0</v>
      </c>
      <c r="H58" s="255">
        <f t="shared" si="1"/>
        <v>-744342</v>
      </c>
    </row>
    <row r="59" spans="1:9" s="207" customFormat="1" ht="15.75">
      <c r="A59" s="127">
        <v>35</v>
      </c>
      <c r="B59" s="52" t="s">
        <v>143</v>
      </c>
      <c r="C59" s="262">
        <v>0</v>
      </c>
      <c r="D59" s="262">
        <v>0</v>
      </c>
      <c r="E59" s="263">
        <f t="shared" si="0"/>
        <v>0</v>
      </c>
      <c r="F59" s="264">
        <v>0</v>
      </c>
      <c r="G59" s="264">
        <v>0</v>
      </c>
      <c r="H59" s="265">
        <f t="shared" si="1"/>
        <v>0</v>
      </c>
      <c r="I59" s="206"/>
    </row>
    <row r="60" spans="1:9" ht="15.75">
      <c r="A60" s="127">
        <v>36</v>
      </c>
      <c r="B60" s="55" t="s">
        <v>144</v>
      </c>
      <c r="C60" s="254">
        <v>-382167</v>
      </c>
      <c r="D60" s="254">
        <v>0</v>
      </c>
      <c r="E60" s="244">
        <f t="shared" si="0"/>
        <v>-382167</v>
      </c>
      <c r="F60" s="254">
        <v>16706</v>
      </c>
      <c r="G60" s="254">
        <v>0</v>
      </c>
      <c r="H60" s="255">
        <f t="shared" si="1"/>
        <v>16706</v>
      </c>
    </row>
    <row r="61" spans="1:9" ht="15.75">
      <c r="A61" s="127">
        <v>37</v>
      </c>
      <c r="B61" s="58" t="s">
        <v>145</v>
      </c>
      <c r="C61" s="256">
        <f>C58+C59+C60</f>
        <v>-543193</v>
      </c>
      <c r="D61" s="256">
        <f>D58+D59+D60</f>
        <v>0</v>
      </c>
      <c r="E61" s="244">
        <f t="shared" si="0"/>
        <v>-543193</v>
      </c>
      <c r="F61" s="256">
        <f>F58+F59+F60</f>
        <v>-727636</v>
      </c>
      <c r="G61" s="256">
        <f>G58+G59+G60</f>
        <v>0</v>
      </c>
      <c r="H61" s="255">
        <f t="shared" si="1"/>
        <v>-727636</v>
      </c>
    </row>
    <row r="62" spans="1:9">
      <c r="A62" s="127"/>
      <c r="B62" s="59"/>
      <c r="C62" s="254"/>
      <c r="D62" s="254"/>
      <c r="E62" s="254"/>
      <c r="F62" s="254"/>
      <c r="G62" s="254"/>
      <c r="H62" s="261"/>
    </row>
    <row r="63" spans="1:9" ht="15.75">
      <c r="A63" s="127">
        <v>38</v>
      </c>
      <c r="B63" s="60" t="s">
        <v>272</v>
      </c>
      <c r="C63" s="256">
        <f>C56-C61</f>
        <v>254630.88000000315</v>
      </c>
      <c r="D63" s="256">
        <f>D56-D61</f>
        <v>4270937.1199999982</v>
      </c>
      <c r="E63" s="244">
        <f t="shared" si="0"/>
        <v>4525568.0000000019</v>
      </c>
      <c r="F63" s="256">
        <f>F56-F61</f>
        <v>528734.9599999995</v>
      </c>
      <c r="G63" s="256">
        <f>G56-G61</f>
        <v>3631156.04</v>
      </c>
      <c r="H63" s="255">
        <f t="shared" si="1"/>
        <v>4159890.9999999995</v>
      </c>
    </row>
    <row r="64" spans="1:9" ht="15.75">
      <c r="A64" s="125">
        <v>39</v>
      </c>
      <c r="B64" s="55" t="s">
        <v>146</v>
      </c>
      <c r="C64" s="266">
        <v>456564</v>
      </c>
      <c r="D64" s="266">
        <v>0</v>
      </c>
      <c r="E64" s="244">
        <f t="shared" si="0"/>
        <v>456564</v>
      </c>
      <c r="F64" s="266">
        <v>556018</v>
      </c>
      <c r="G64" s="266">
        <v>0</v>
      </c>
      <c r="H64" s="255">
        <f t="shared" si="1"/>
        <v>556018</v>
      </c>
    </row>
    <row r="65" spans="1:8" ht="15.75">
      <c r="A65" s="127">
        <v>40</v>
      </c>
      <c r="B65" s="58" t="s">
        <v>147</v>
      </c>
      <c r="C65" s="256">
        <f>C63-C64</f>
        <v>-201933.11999999685</v>
      </c>
      <c r="D65" s="256">
        <f>D63-D64</f>
        <v>4270937.1199999982</v>
      </c>
      <c r="E65" s="244">
        <f t="shared" si="0"/>
        <v>4069004.0000000014</v>
      </c>
      <c r="F65" s="256">
        <f>F63-F64</f>
        <v>-27283.040000000503</v>
      </c>
      <c r="G65" s="256">
        <f>G63-G64</f>
        <v>3631156.04</v>
      </c>
      <c r="H65" s="255">
        <f t="shared" si="1"/>
        <v>3603872.9999999995</v>
      </c>
    </row>
    <row r="66" spans="1:8" ht="15.75">
      <c r="A66" s="125">
        <v>41</v>
      </c>
      <c r="B66" s="55" t="s">
        <v>148</v>
      </c>
      <c r="C66" s="266">
        <v>0</v>
      </c>
      <c r="D66" s="266">
        <v>0</v>
      </c>
      <c r="E66" s="244">
        <f t="shared" si="0"/>
        <v>0</v>
      </c>
      <c r="F66" s="266">
        <v>0</v>
      </c>
      <c r="G66" s="266">
        <v>0</v>
      </c>
      <c r="H66" s="255">
        <f t="shared" si="1"/>
        <v>0</v>
      </c>
    </row>
    <row r="67" spans="1:8" ht="16.5" thickBot="1">
      <c r="A67" s="129">
        <v>42</v>
      </c>
      <c r="B67" s="130" t="s">
        <v>149</v>
      </c>
      <c r="C67" s="267">
        <f>C65+C66</f>
        <v>-201933.11999999685</v>
      </c>
      <c r="D67" s="267">
        <f>D65+D66</f>
        <v>4270937.1199999982</v>
      </c>
      <c r="E67" s="252">
        <f t="shared" si="0"/>
        <v>4069004.0000000014</v>
      </c>
      <c r="F67" s="267">
        <f>F65+F66</f>
        <v>-27283.040000000503</v>
      </c>
      <c r="G67" s="267">
        <f>G65+G66</f>
        <v>3631156.04</v>
      </c>
      <c r="H67" s="268">
        <f t="shared" si="1"/>
        <v>3603872.9999999995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topLeftCell="A43" zoomScaleNormal="100" workbookViewId="0">
      <selection activeCell="C8" sqref="C8:C10"/>
    </sheetView>
  </sheetViews>
  <sheetFormatPr defaultRowHeight="15"/>
  <cols>
    <col min="1" max="1" width="9.5703125" bestFit="1" customWidth="1"/>
    <col min="2" max="2" width="72.28515625" customWidth="1"/>
    <col min="3" max="8" width="12.7109375" customWidth="1"/>
  </cols>
  <sheetData>
    <row r="1" spans="1:8">
      <c r="A1" s="2" t="s">
        <v>189</v>
      </c>
      <c r="B1" t="str">
        <f>Info!C2</f>
        <v>სს "ხალიკ ბანკი საქართველო"</v>
      </c>
    </row>
    <row r="2" spans="1:8">
      <c r="A2" s="2" t="s">
        <v>190</v>
      </c>
      <c r="B2" s="472">
        <f>'1. key ratios'!B2</f>
        <v>44651</v>
      </c>
    </row>
    <row r="3" spans="1:8">
      <c r="A3" s="2"/>
    </row>
    <row r="4" spans="1:8" ht="16.5" thickBot="1">
      <c r="A4" s="2" t="s">
        <v>408</v>
      </c>
      <c r="B4" s="2"/>
      <c r="C4" s="216"/>
      <c r="D4" s="216"/>
      <c r="E4" s="216"/>
      <c r="F4" s="217"/>
      <c r="G4" s="217"/>
      <c r="H4" s="218" t="s">
        <v>94</v>
      </c>
    </row>
    <row r="5" spans="1:8" ht="15.75">
      <c r="A5" s="756" t="s">
        <v>27</v>
      </c>
      <c r="B5" s="758" t="s">
        <v>245</v>
      </c>
      <c r="C5" s="760" t="s">
        <v>195</v>
      </c>
      <c r="D5" s="760"/>
      <c r="E5" s="760"/>
      <c r="F5" s="760" t="s">
        <v>196</v>
      </c>
      <c r="G5" s="760"/>
      <c r="H5" s="761"/>
    </row>
    <row r="6" spans="1:8">
      <c r="A6" s="757"/>
      <c r="B6" s="759"/>
      <c r="C6" s="40" t="s">
        <v>28</v>
      </c>
      <c r="D6" s="40" t="s">
        <v>95</v>
      </c>
      <c r="E6" s="40" t="s">
        <v>69</v>
      </c>
      <c r="F6" s="40" t="s">
        <v>28</v>
      </c>
      <c r="G6" s="40" t="s">
        <v>95</v>
      </c>
      <c r="H6" s="41" t="s">
        <v>69</v>
      </c>
    </row>
    <row r="7" spans="1:8" s="3" customFormat="1" ht="15.75">
      <c r="A7" s="219">
        <v>1</v>
      </c>
      <c r="B7" s="220" t="s">
        <v>483</v>
      </c>
      <c r="C7" s="246">
        <v>12753269</v>
      </c>
      <c r="D7" s="246">
        <v>20328602</v>
      </c>
      <c r="E7" s="269">
        <f>C7+D7</f>
        <v>33081871</v>
      </c>
      <c r="F7" s="246">
        <v>29983185</v>
      </c>
      <c r="G7" s="246">
        <v>13757520</v>
      </c>
      <c r="H7" s="247">
        <f t="shared" ref="H7:H53" si="0">F7+G7</f>
        <v>43740705</v>
      </c>
    </row>
    <row r="8" spans="1:8" s="3" customFormat="1" ht="15.75">
      <c r="A8" s="219">
        <v>1.1000000000000001</v>
      </c>
      <c r="B8" s="221" t="s">
        <v>276</v>
      </c>
      <c r="C8" s="246">
        <v>6927777</v>
      </c>
      <c r="D8" s="246">
        <v>505198</v>
      </c>
      <c r="E8" s="269">
        <f t="shared" ref="E8:E53" si="1">C8+D8</f>
        <v>7432975</v>
      </c>
      <c r="F8" s="246">
        <v>6111243</v>
      </c>
      <c r="G8" s="246">
        <v>527456</v>
      </c>
      <c r="H8" s="247">
        <f t="shared" si="0"/>
        <v>6638699</v>
      </c>
    </row>
    <row r="9" spans="1:8" s="3" customFormat="1" ht="15.75">
      <c r="A9" s="219">
        <v>1.2</v>
      </c>
      <c r="B9" s="221" t="s">
        <v>277</v>
      </c>
      <c r="C9" s="246">
        <v>0</v>
      </c>
      <c r="D9" s="246">
        <v>0</v>
      </c>
      <c r="E9" s="269">
        <f t="shared" si="1"/>
        <v>0</v>
      </c>
      <c r="F9" s="246">
        <v>0</v>
      </c>
      <c r="G9" s="246">
        <v>0</v>
      </c>
      <c r="H9" s="247">
        <f t="shared" si="0"/>
        <v>0</v>
      </c>
    </row>
    <row r="10" spans="1:8" s="3" customFormat="1" ht="15.75">
      <c r="A10" s="219">
        <v>1.3</v>
      </c>
      <c r="B10" s="221" t="s">
        <v>278</v>
      </c>
      <c r="C10" s="246">
        <v>5825492</v>
      </c>
      <c r="D10" s="246">
        <v>19823404</v>
      </c>
      <c r="E10" s="269">
        <f t="shared" si="1"/>
        <v>25648896</v>
      </c>
      <c r="F10" s="246">
        <v>23871942</v>
      </c>
      <c r="G10" s="246">
        <v>13230064</v>
      </c>
      <c r="H10" s="247">
        <f t="shared" si="0"/>
        <v>37102006</v>
      </c>
    </row>
    <row r="11" spans="1:8" s="3" customFormat="1" ht="15.75">
      <c r="A11" s="219">
        <v>1.4</v>
      </c>
      <c r="B11" s="221" t="s">
        <v>279</v>
      </c>
      <c r="C11" s="246">
        <v>0</v>
      </c>
      <c r="D11" s="246">
        <v>0</v>
      </c>
      <c r="E11" s="269">
        <f t="shared" si="1"/>
        <v>0</v>
      </c>
      <c r="F11" s="246">
        <v>0</v>
      </c>
      <c r="G11" s="246">
        <v>0</v>
      </c>
      <c r="H11" s="247">
        <f t="shared" si="0"/>
        <v>0</v>
      </c>
    </row>
    <row r="12" spans="1:8" s="3" customFormat="1" ht="29.25" customHeight="1">
      <c r="A12" s="219">
        <v>2</v>
      </c>
      <c r="B12" s="220" t="s">
        <v>280</v>
      </c>
      <c r="C12" s="246">
        <v>0</v>
      </c>
      <c r="D12" s="246">
        <v>0</v>
      </c>
      <c r="E12" s="269">
        <f t="shared" si="1"/>
        <v>0</v>
      </c>
      <c r="F12" s="246">
        <v>0</v>
      </c>
      <c r="G12" s="246">
        <v>0</v>
      </c>
      <c r="H12" s="247">
        <f t="shared" si="0"/>
        <v>0</v>
      </c>
    </row>
    <row r="13" spans="1:8" s="3" customFormat="1" ht="25.5">
      <c r="A13" s="219">
        <v>3</v>
      </c>
      <c r="B13" s="220" t="s">
        <v>281</v>
      </c>
      <c r="C13" s="246">
        <v>0</v>
      </c>
      <c r="D13" s="246">
        <v>0</v>
      </c>
      <c r="E13" s="269">
        <f t="shared" si="1"/>
        <v>0</v>
      </c>
      <c r="F13" s="246">
        <v>0</v>
      </c>
      <c r="G13" s="246">
        <v>0</v>
      </c>
      <c r="H13" s="247">
        <f t="shared" si="0"/>
        <v>0</v>
      </c>
    </row>
    <row r="14" spans="1:8" s="3" customFormat="1" ht="15.75">
      <c r="A14" s="219">
        <v>3.1</v>
      </c>
      <c r="B14" s="221" t="s">
        <v>282</v>
      </c>
      <c r="C14" s="246">
        <v>0</v>
      </c>
      <c r="D14" s="246">
        <v>0</v>
      </c>
      <c r="E14" s="269">
        <f t="shared" si="1"/>
        <v>0</v>
      </c>
      <c r="F14" s="246">
        <v>0</v>
      </c>
      <c r="G14" s="246">
        <v>0</v>
      </c>
      <c r="H14" s="247">
        <f t="shared" si="0"/>
        <v>0</v>
      </c>
    </row>
    <row r="15" spans="1:8" s="3" customFormat="1" ht="15.75">
      <c r="A15" s="219">
        <v>3.2</v>
      </c>
      <c r="B15" s="221" t="s">
        <v>283</v>
      </c>
      <c r="C15" s="246">
        <v>0</v>
      </c>
      <c r="D15" s="246">
        <v>0</v>
      </c>
      <c r="E15" s="269">
        <f t="shared" si="1"/>
        <v>0</v>
      </c>
      <c r="F15" s="246">
        <v>0</v>
      </c>
      <c r="G15" s="246">
        <v>0</v>
      </c>
      <c r="H15" s="247">
        <f t="shared" si="0"/>
        <v>0</v>
      </c>
    </row>
    <row r="16" spans="1:8" s="3" customFormat="1" ht="15.75">
      <c r="A16" s="219">
        <v>4</v>
      </c>
      <c r="B16" s="220" t="s">
        <v>284</v>
      </c>
      <c r="C16" s="246">
        <v>4739428</v>
      </c>
      <c r="D16" s="246">
        <v>456108495</v>
      </c>
      <c r="E16" s="269">
        <f t="shared" si="1"/>
        <v>460847923</v>
      </c>
      <c r="F16" s="246">
        <v>5807613</v>
      </c>
      <c r="G16" s="246">
        <v>360155160</v>
      </c>
      <c r="H16" s="247">
        <f t="shared" si="0"/>
        <v>365962773</v>
      </c>
    </row>
    <row r="17" spans="1:8" s="3" customFormat="1" ht="15.75">
      <c r="A17" s="219">
        <v>4.0999999999999996</v>
      </c>
      <c r="B17" s="221" t="s">
        <v>285</v>
      </c>
      <c r="C17" s="246">
        <v>4739428</v>
      </c>
      <c r="D17" s="246">
        <v>456063769</v>
      </c>
      <c r="E17" s="269">
        <f t="shared" si="1"/>
        <v>460803197</v>
      </c>
      <c r="F17" s="246">
        <v>5807613</v>
      </c>
      <c r="G17" s="246">
        <v>360155160</v>
      </c>
      <c r="H17" s="247">
        <f t="shared" si="0"/>
        <v>365962773</v>
      </c>
    </row>
    <row r="18" spans="1:8" s="3" customFormat="1" ht="15.75">
      <c r="A18" s="219">
        <v>4.2</v>
      </c>
      <c r="B18" s="221" t="s">
        <v>286</v>
      </c>
      <c r="C18" s="246">
        <v>0</v>
      </c>
      <c r="D18" s="246">
        <v>44726</v>
      </c>
      <c r="E18" s="269">
        <f t="shared" si="1"/>
        <v>44726</v>
      </c>
      <c r="F18" s="246">
        <v>0</v>
      </c>
      <c r="G18" s="246">
        <v>0</v>
      </c>
      <c r="H18" s="247">
        <f t="shared" si="0"/>
        <v>0</v>
      </c>
    </row>
    <row r="19" spans="1:8" s="3" customFormat="1" ht="25.5">
      <c r="A19" s="219">
        <v>5</v>
      </c>
      <c r="B19" s="220" t="s">
        <v>287</v>
      </c>
      <c r="C19" s="246">
        <v>0</v>
      </c>
      <c r="D19" s="246">
        <v>0</v>
      </c>
      <c r="E19" s="269">
        <f t="shared" si="1"/>
        <v>0</v>
      </c>
      <c r="F19" s="246">
        <v>0</v>
      </c>
      <c r="G19" s="246">
        <v>0</v>
      </c>
      <c r="H19" s="247">
        <f t="shared" si="0"/>
        <v>0</v>
      </c>
    </row>
    <row r="20" spans="1:8" s="3" customFormat="1" ht="15.75">
      <c r="A20" s="219">
        <v>5.0999999999999996</v>
      </c>
      <c r="B20" s="221" t="s">
        <v>288</v>
      </c>
      <c r="C20" s="246">
        <v>3789746</v>
      </c>
      <c r="D20" s="246">
        <v>9578341</v>
      </c>
      <c r="E20" s="269">
        <f t="shared" si="1"/>
        <v>13368087</v>
      </c>
      <c r="F20" s="246">
        <v>1664331</v>
      </c>
      <c r="G20" s="246">
        <v>5653547</v>
      </c>
      <c r="H20" s="247">
        <f t="shared" si="0"/>
        <v>7317878</v>
      </c>
    </row>
    <row r="21" spans="1:8" s="3" customFormat="1" ht="15.75">
      <c r="A21" s="219">
        <v>5.2</v>
      </c>
      <c r="B21" s="221" t="s">
        <v>289</v>
      </c>
      <c r="C21" s="246">
        <v>0</v>
      </c>
      <c r="D21" s="246">
        <v>0</v>
      </c>
      <c r="E21" s="269">
        <f t="shared" si="1"/>
        <v>0</v>
      </c>
      <c r="F21" s="246">
        <v>0</v>
      </c>
      <c r="G21" s="246">
        <v>0</v>
      </c>
      <c r="H21" s="247">
        <f t="shared" si="0"/>
        <v>0</v>
      </c>
    </row>
    <row r="22" spans="1:8" s="3" customFormat="1" ht="15.75">
      <c r="A22" s="219">
        <v>5.3</v>
      </c>
      <c r="B22" s="221" t="s">
        <v>290</v>
      </c>
      <c r="C22" s="246">
        <v>0</v>
      </c>
      <c r="D22" s="246">
        <v>0</v>
      </c>
      <c r="E22" s="269">
        <f t="shared" si="1"/>
        <v>0</v>
      </c>
      <c r="F22" s="246">
        <v>0</v>
      </c>
      <c r="G22" s="246">
        <v>0</v>
      </c>
      <c r="H22" s="247">
        <f t="shared" si="0"/>
        <v>0</v>
      </c>
    </row>
    <row r="23" spans="1:8" s="3" customFormat="1" ht="15.75">
      <c r="A23" s="219" t="s">
        <v>291</v>
      </c>
      <c r="B23" s="222" t="s">
        <v>292</v>
      </c>
      <c r="C23" s="246">
        <v>17072200</v>
      </c>
      <c r="D23" s="246">
        <v>348801124</v>
      </c>
      <c r="E23" s="269">
        <f t="shared" si="1"/>
        <v>365873324</v>
      </c>
      <c r="F23" s="246">
        <v>22507682</v>
      </c>
      <c r="G23" s="246">
        <v>299565123</v>
      </c>
      <c r="H23" s="247">
        <f t="shared" si="0"/>
        <v>322072805</v>
      </c>
    </row>
    <row r="24" spans="1:8" s="3" customFormat="1" ht="15.75">
      <c r="A24" s="219" t="s">
        <v>293</v>
      </c>
      <c r="B24" s="222" t="s">
        <v>294</v>
      </c>
      <c r="C24" s="246">
        <v>141084</v>
      </c>
      <c r="D24" s="246">
        <v>436644562</v>
      </c>
      <c r="E24" s="269">
        <f t="shared" si="1"/>
        <v>436785646</v>
      </c>
      <c r="F24" s="246">
        <v>141084</v>
      </c>
      <c r="G24" s="246">
        <v>322897986</v>
      </c>
      <c r="H24" s="247">
        <f t="shared" si="0"/>
        <v>323039070</v>
      </c>
    </row>
    <row r="25" spans="1:8" s="3" customFormat="1" ht="15.75">
      <c r="A25" s="219" t="s">
        <v>295</v>
      </c>
      <c r="B25" s="223" t="s">
        <v>296</v>
      </c>
      <c r="C25" s="246">
        <v>0</v>
      </c>
      <c r="D25" s="246">
        <v>1918157</v>
      </c>
      <c r="E25" s="269">
        <f t="shared" si="1"/>
        <v>1918157</v>
      </c>
      <c r="F25" s="246">
        <v>0</v>
      </c>
      <c r="G25" s="246">
        <v>742459</v>
      </c>
      <c r="H25" s="247">
        <f t="shared" si="0"/>
        <v>742459</v>
      </c>
    </row>
    <row r="26" spans="1:8" s="3" customFormat="1" ht="15.75">
      <c r="A26" s="219" t="s">
        <v>297</v>
      </c>
      <c r="B26" s="222" t="s">
        <v>298</v>
      </c>
      <c r="C26" s="246">
        <v>2575438</v>
      </c>
      <c r="D26" s="246">
        <v>200059991</v>
      </c>
      <c r="E26" s="269">
        <f t="shared" si="1"/>
        <v>202635429</v>
      </c>
      <c r="F26" s="246">
        <v>2415119</v>
      </c>
      <c r="G26" s="246">
        <v>148948663</v>
      </c>
      <c r="H26" s="247">
        <f t="shared" si="0"/>
        <v>151363782</v>
      </c>
    </row>
    <row r="27" spans="1:8" s="3" customFormat="1" ht="15.75">
      <c r="A27" s="219" t="s">
        <v>299</v>
      </c>
      <c r="B27" s="222" t="s">
        <v>300</v>
      </c>
      <c r="C27" s="246">
        <v>10038364</v>
      </c>
      <c r="D27" s="246">
        <v>77155475</v>
      </c>
      <c r="E27" s="269">
        <f t="shared" si="1"/>
        <v>87193839</v>
      </c>
      <c r="F27" s="246">
        <v>38364</v>
      </c>
      <c r="G27" s="246">
        <v>49898933</v>
      </c>
      <c r="H27" s="247">
        <f t="shared" si="0"/>
        <v>49937297</v>
      </c>
    </row>
    <row r="28" spans="1:8" s="3" customFormat="1" ht="15.75">
      <c r="A28" s="219">
        <v>5.4</v>
      </c>
      <c r="B28" s="221" t="s">
        <v>301</v>
      </c>
      <c r="C28" s="246">
        <v>365678</v>
      </c>
      <c r="D28" s="246">
        <v>21389452</v>
      </c>
      <c r="E28" s="269">
        <f t="shared" si="1"/>
        <v>21755130</v>
      </c>
      <c r="F28" s="246">
        <v>288857</v>
      </c>
      <c r="G28" s="246">
        <v>10658156</v>
      </c>
      <c r="H28" s="247">
        <f t="shared" si="0"/>
        <v>10947013</v>
      </c>
    </row>
    <row r="29" spans="1:8" s="3" customFormat="1" ht="15.75">
      <c r="A29" s="219">
        <v>5.5</v>
      </c>
      <c r="B29" s="221" t="s">
        <v>302</v>
      </c>
      <c r="C29" s="246">
        <v>0</v>
      </c>
      <c r="D29" s="246">
        <v>0</v>
      </c>
      <c r="E29" s="269">
        <f t="shared" si="1"/>
        <v>0</v>
      </c>
      <c r="F29" s="246">
        <v>0</v>
      </c>
      <c r="G29" s="246">
        <v>0</v>
      </c>
      <c r="H29" s="247">
        <f t="shared" si="0"/>
        <v>0</v>
      </c>
    </row>
    <row r="30" spans="1:8" s="3" customFormat="1" ht="15.75">
      <c r="A30" s="219">
        <v>5.6</v>
      </c>
      <c r="B30" s="221" t="s">
        <v>303</v>
      </c>
      <c r="C30" s="246">
        <v>0</v>
      </c>
      <c r="D30" s="246">
        <v>0</v>
      </c>
      <c r="E30" s="269">
        <f t="shared" si="1"/>
        <v>0</v>
      </c>
      <c r="F30" s="246">
        <v>0</v>
      </c>
      <c r="G30" s="246">
        <v>0</v>
      </c>
      <c r="H30" s="247">
        <f t="shared" si="0"/>
        <v>0</v>
      </c>
    </row>
    <row r="31" spans="1:8" s="3" customFormat="1" ht="15.75">
      <c r="A31" s="219">
        <v>5.7</v>
      </c>
      <c r="B31" s="221" t="s">
        <v>304</v>
      </c>
      <c r="C31" s="246">
        <v>0</v>
      </c>
      <c r="D31" s="246">
        <v>0</v>
      </c>
      <c r="E31" s="269">
        <f t="shared" si="1"/>
        <v>0</v>
      </c>
      <c r="F31" s="246">
        <v>0</v>
      </c>
      <c r="G31" s="246">
        <v>0</v>
      </c>
      <c r="H31" s="247">
        <f t="shared" si="0"/>
        <v>0</v>
      </c>
    </row>
    <row r="32" spans="1:8" s="3" customFormat="1" ht="15.75">
      <c r="A32" s="219">
        <v>6</v>
      </c>
      <c r="B32" s="220" t="s">
        <v>305</v>
      </c>
      <c r="C32" s="246">
        <v>0</v>
      </c>
      <c r="D32" s="246">
        <v>0</v>
      </c>
      <c r="E32" s="269">
        <f t="shared" si="1"/>
        <v>0</v>
      </c>
      <c r="F32" s="246">
        <v>0</v>
      </c>
      <c r="G32" s="246">
        <v>0</v>
      </c>
      <c r="H32" s="247">
        <f t="shared" si="0"/>
        <v>0</v>
      </c>
    </row>
    <row r="33" spans="1:8" s="3" customFormat="1" ht="25.5">
      <c r="A33" s="219">
        <v>6.1</v>
      </c>
      <c r="B33" s="221" t="s">
        <v>484</v>
      </c>
      <c r="C33" s="246">
        <v>20294642.5</v>
      </c>
      <c r="D33" s="246">
        <v>0</v>
      </c>
      <c r="E33" s="269">
        <f t="shared" si="1"/>
        <v>20294642.5</v>
      </c>
      <c r="F33" s="246">
        <v>0</v>
      </c>
      <c r="G33" s="246">
        <v>12402022.640000001</v>
      </c>
      <c r="H33" s="247">
        <f t="shared" si="0"/>
        <v>12402022.640000001</v>
      </c>
    </row>
    <row r="34" spans="1:8" s="3" customFormat="1" ht="25.5">
      <c r="A34" s="219">
        <v>6.2</v>
      </c>
      <c r="B34" s="221" t="s">
        <v>306</v>
      </c>
      <c r="C34" s="246">
        <v>0</v>
      </c>
      <c r="D34" s="246">
        <v>19557153.59</v>
      </c>
      <c r="E34" s="269">
        <f t="shared" si="1"/>
        <v>19557153.59</v>
      </c>
      <c r="F34" s="246">
        <v>0</v>
      </c>
      <c r="G34" s="246">
        <v>12013200</v>
      </c>
      <c r="H34" s="247">
        <f t="shared" si="0"/>
        <v>12013200</v>
      </c>
    </row>
    <row r="35" spans="1:8" s="3" customFormat="1" ht="25.5">
      <c r="A35" s="219">
        <v>6.3</v>
      </c>
      <c r="B35" s="221" t="s">
        <v>307</v>
      </c>
      <c r="C35" s="246">
        <v>0</v>
      </c>
      <c r="D35" s="246">
        <v>0</v>
      </c>
      <c r="E35" s="269">
        <f t="shared" si="1"/>
        <v>0</v>
      </c>
      <c r="F35" s="246">
        <v>0</v>
      </c>
      <c r="G35" s="246">
        <v>0</v>
      </c>
      <c r="H35" s="247">
        <f t="shared" si="0"/>
        <v>0</v>
      </c>
    </row>
    <row r="36" spans="1:8" s="3" customFormat="1" ht="15.75">
      <c r="A36" s="219">
        <v>6.4</v>
      </c>
      <c r="B36" s="221" t="s">
        <v>308</v>
      </c>
      <c r="C36" s="246">
        <v>0</v>
      </c>
      <c r="D36" s="246">
        <v>0</v>
      </c>
      <c r="E36" s="269">
        <f t="shared" si="1"/>
        <v>0</v>
      </c>
      <c r="F36" s="246">
        <v>0</v>
      </c>
      <c r="G36" s="246">
        <v>0</v>
      </c>
      <c r="H36" s="247">
        <f t="shared" si="0"/>
        <v>0</v>
      </c>
    </row>
    <row r="37" spans="1:8" s="3" customFormat="1" ht="15.75">
      <c r="A37" s="219">
        <v>6.5</v>
      </c>
      <c r="B37" s="221" t="s">
        <v>309</v>
      </c>
      <c r="C37" s="246">
        <v>0</v>
      </c>
      <c r="D37" s="246">
        <v>0</v>
      </c>
      <c r="E37" s="269">
        <f t="shared" si="1"/>
        <v>0</v>
      </c>
      <c r="F37" s="246">
        <v>0</v>
      </c>
      <c r="G37" s="246">
        <v>0</v>
      </c>
      <c r="H37" s="247">
        <f t="shared" si="0"/>
        <v>0</v>
      </c>
    </row>
    <row r="38" spans="1:8" s="3" customFormat="1" ht="25.5">
      <c r="A38" s="219">
        <v>6.6</v>
      </c>
      <c r="B38" s="221" t="s">
        <v>310</v>
      </c>
      <c r="C38" s="246">
        <v>0</v>
      </c>
      <c r="D38" s="246">
        <v>0</v>
      </c>
      <c r="E38" s="269">
        <f t="shared" si="1"/>
        <v>0</v>
      </c>
      <c r="F38" s="246">
        <v>0</v>
      </c>
      <c r="G38" s="246">
        <v>0</v>
      </c>
      <c r="H38" s="247">
        <f t="shared" si="0"/>
        <v>0</v>
      </c>
    </row>
    <row r="39" spans="1:8" s="3" customFormat="1" ht="25.5">
      <c r="A39" s="219">
        <v>6.7</v>
      </c>
      <c r="B39" s="221" t="s">
        <v>311</v>
      </c>
      <c r="C39" s="246">
        <v>0</v>
      </c>
      <c r="D39" s="246">
        <v>0</v>
      </c>
      <c r="E39" s="269">
        <f t="shared" si="1"/>
        <v>0</v>
      </c>
      <c r="F39" s="246">
        <v>0</v>
      </c>
      <c r="G39" s="246">
        <v>0</v>
      </c>
      <c r="H39" s="247">
        <f t="shared" si="0"/>
        <v>0</v>
      </c>
    </row>
    <row r="40" spans="1:8" s="3" customFormat="1" ht="15.75">
      <c r="A40" s="219">
        <v>7</v>
      </c>
      <c r="B40" s="220" t="s">
        <v>312</v>
      </c>
      <c r="C40" s="246">
        <v>0</v>
      </c>
      <c r="D40" s="246">
        <v>0</v>
      </c>
      <c r="E40" s="269">
        <f t="shared" si="1"/>
        <v>0</v>
      </c>
      <c r="F40" s="246">
        <v>0</v>
      </c>
      <c r="G40" s="246">
        <v>0</v>
      </c>
      <c r="H40" s="247">
        <f t="shared" si="0"/>
        <v>0</v>
      </c>
    </row>
    <row r="41" spans="1:8" s="3" customFormat="1" ht="25.5">
      <c r="A41" s="219">
        <v>7.1</v>
      </c>
      <c r="B41" s="221" t="s">
        <v>313</v>
      </c>
      <c r="C41" s="246">
        <v>0</v>
      </c>
      <c r="D41" s="246">
        <v>23660.66</v>
      </c>
      <c r="E41" s="269">
        <f t="shared" si="1"/>
        <v>23660.66</v>
      </c>
      <c r="F41" s="246">
        <v>0</v>
      </c>
      <c r="G41" s="246">
        <v>0</v>
      </c>
      <c r="H41" s="247">
        <f t="shared" si="0"/>
        <v>0</v>
      </c>
    </row>
    <row r="42" spans="1:8" s="3" customFormat="1" ht="25.5">
      <c r="A42" s="219">
        <v>7.2</v>
      </c>
      <c r="B42" s="221" t="s">
        <v>314</v>
      </c>
      <c r="C42" s="246">
        <v>899695.66999999946</v>
      </c>
      <c r="D42" s="246">
        <v>2262018.2900000005</v>
      </c>
      <c r="E42" s="269">
        <f t="shared" si="1"/>
        <v>3161713.96</v>
      </c>
      <c r="F42" s="246">
        <v>424741.61000000022</v>
      </c>
      <c r="G42" s="246">
        <v>943852.30999999971</v>
      </c>
      <c r="H42" s="247">
        <f t="shared" si="0"/>
        <v>1368593.92</v>
      </c>
    </row>
    <row r="43" spans="1:8" s="3" customFormat="1" ht="25.5">
      <c r="A43" s="219">
        <v>7.3</v>
      </c>
      <c r="B43" s="221" t="s">
        <v>315</v>
      </c>
      <c r="C43" s="246">
        <v>18593</v>
      </c>
      <c r="D43" s="246">
        <v>80028</v>
      </c>
      <c r="E43" s="269">
        <f t="shared" si="1"/>
        <v>98621</v>
      </c>
      <c r="F43" s="246">
        <v>18842</v>
      </c>
      <c r="G43" s="246">
        <v>88040</v>
      </c>
      <c r="H43" s="247">
        <f t="shared" si="0"/>
        <v>106882</v>
      </c>
    </row>
    <row r="44" spans="1:8" s="3" customFormat="1" ht="25.5">
      <c r="A44" s="219">
        <v>7.4</v>
      </c>
      <c r="B44" s="221" t="s">
        <v>316</v>
      </c>
      <c r="C44" s="246" vm="7">
        <v>1281075.2800000003</v>
      </c>
      <c r="D44" s="246" vm="7">
        <v>3503707.3499999996</v>
      </c>
      <c r="E44" s="269">
        <f t="shared" si="1"/>
        <v>4784782.63</v>
      </c>
      <c r="F44" s="246">
        <v>788269.94999999984</v>
      </c>
      <c r="G44" s="246">
        <v>3738908.7800000007</v>
      </c>
      <c r="H44" s="247">
        <f t="shared" si="0"/>
        <v>4527178.7300000004</v>
      </c>
    </row>
    <row r="45" spans="1:8" s="3" customFormat="1" ht="15.75">
      <c r="A45" s="219">
        <v>8</v>
      </c>
      <c r="B45" s="220" t="s">
        <v>317</v>
      </c>
      <c r="C45" s="246">
        <v>0</v>
      </c>
      <c r="D45" s="246">
        <v>0</v>
      </c>
      <c r="E45" s="269">
        <f t="shared" si="1"/>
        <v>0</v>
      </c>
      <c r="F45" s="246">
        <v>0</v>
      </c>
      <c r="G45" s="246">
        <v>0</v>
      </c>
      <c r="H45" s="247">
        <f t="shared" si="0"/>
        <v>0</v>
      </c>
    </row>
    <row r="46" spans="1:8" s="3" customFormat="1" ht="15.75">
      <c r="A46" s="219">
        <v>8.1</v>
      </c>
      <c r="B46" s="221" t="s">
        <v>318</v>
      </c>
      <c r="C46" s="246">
        <v>0</v>
      </c>
      <c r="D46" s="246">
        <v>0</v>
      </c>
      <c r="E46" s="269">
        <f t="shared" si="1"/>
        <v>0</v>
      </c>
      <c r="F46" s="246">
        <v>0</v>
      </c>
      <c r="G46" s="246">
        <v>0</v>
      </c>
      <c r="H46" s="247">
        <f t="shared" si="0"/>
        <v>0</v>
      </c>
    </row>
    <row r="47" spans="1:8" s="3" customFormat="1" ht="15.75">
      <c r="A47" s="219">
        <v>8.1999999999999993</v>
      </c>
      <c r="B47" s="221" t="s">
        <v>319</v>
      </c>
      <c r="C47" s="246">
        <v>0</v>
      </c>
      <c r="D47" s="246">
        <v>0</v>
      </c>
      <c r="E47" s="269">
        <f t="shared" si="1"/>
        <v>0</v>
      </c>
      <c r="F47" s="246">
        <v>0</v>
      </c>
      <c r="G47" s="246">
        <v>0</v>
      </c>
      <c r="H47" s="247">
        <f t="shared" si="0"/>
        <v>0</v>
      </c>
    </row>
    <row r="48" spans="1:8" s="3" customFormat="1" ht="15.75">
      <c r="A48" s="219">
        <v>8.3000000000000007</v>
      </c>
      <c r="B48" s="221" t="s">
        <v>320</v>
      </c>
      <c r="C48" s="246">
        <v>0</v>
      </c>
      <c r="D48" s="246">
        <v>0</v>
      </c>
      <c r="E48" s="269">
        <f t="shared" si="1"/>
        <v>0</v>
      </c>
      <c r="F48" s="246">
        <v>0</v>
      </c>
      <c r="G48" s="246">
        <v>0</v>
      </c>
      <c r="H48" s="247">
        <f t="shared" si="0"/>
        <v>0</v>
      </c>
    </row>
    <row r="49" spans="1:8" s="3" customFormat="1" ht="15.75">
      <c r="A49" s="219">
        <v>8.4</v>
      </c>
      <c r="B49" s="221" t="s">
        <v>321</v>
      </c>
      <c r="C49" s="246">
        <v>0</v>
      </c>
      <c r="D49" s="246">
        <v>0</v>
      </c>
      <c r="E49" s="269">
        <f t="shared" si="1"/>
        <v>0</v>
      </c>
      <c r="F49" s="246">
        <v>0</v>
      </c>
      <c r="G49" s="246">
        <v>0</v>
      </c>
      <c r="H49" s="247">
        <f t="shared" si="0"/>
        <v>0</v>
      </c>
    </row>
    <row r="50" spans="1:8" s="3" customFormat="1" ht="15.75">
      <c r="A50" s="219">
        <v>8.5</v>
      </c>
      <c r="B50" s="221" t="s">
        <v>322</v>
      </c>
      <c r="C50" s="246">
        <v>0</v>
      </c>
      <c r="D50" s="246">
        <v>0</v>
      </c>
      <c r="E50" s="269">
        <f t="shared" si="1"/>
        <v>0</v>
      </c>
      <c r="F50" s="246">
        <v>0</v>
      </c>
      <c r="G50" s="246">
        <v>0</v>
      </c>
      <c r="H50" s="247">
        <f t="shared" si="0"/>
        <v>0</v>
      </c>
    </row>
    <row r="51" spans="1:8" s="3" customFormat="1" ht="15.75">
      <c r="A51" s="219">
        <v>8.6</v>
      </c>
      <c r="B51" s="221" t="s">
        <v>323</v>
      </c>
      <c r="C51" s="246">
        <v>0</v>
      </c>
      <c r="D51" s="246">
        <v>0</v>
      </c>
      <c r="E51" s="269">
        <f t="shared" si="1"/>
        <v>0</v>
      </c>
      <c r="F51" s="246">
        <v>0</v>
      </c>
      <c r="G51" s="246">
        <v>0</v>
      </c>
      <c r="H51" s="247">
        <f t="shared" si="0"/>
        <v>0</v>
      </c>
    </row>
    <row r="52" spans="1:8" s="3" customFormat="1" ht="15.75">
      <c r="A52" s="219">
        <v>8.6999999999999993</v>
      </c>
      <c r="B52" s="221" t="s">
        <v>324</v>
      </c>
      <c r="C52" s="246">
        <v>0</v>
      </c>
      <c r="D52" s="246">
        <v>0</v>
      </c>
      <c r="E52" s="269">
        <f t="shared" si="1"/>
        <v>0</v>
      </c>
      <c r="F52" s="246">
        <v>0</v>
      </c>
      <c r="G52" s="246">
        <v>0</v>
      </c>
      <c r="H52" s="247">
        <f t="shared" si="0"/>
        <v>0</v>
      </c>
    </row>
    <row r="53" spans="1:8" s="3" customFormat="1" ht="26.25" thickBot="1">
      <c r="A53" s="224">
        <v>9</v>
      </c>
      <c r="B53" s="225" t="s">
        <v>325</v>
      </c>
      <c r="C53" s="270">
        <v>0</v>
      </c>
      <c r="D53" s="270">
        <v>0</v>
      </c>
      <c r="E53" s="271">
        <f t="shared" si="1"/>
        <v>0</v>
      </c>
      <c r="F53" s="270">
        <v>0</v>
      </c>
      <c r="G53" s="270">
        <v>0</v>
      </c>
      <c r="H53" s="253">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ColWidth="9.140625" defaultRowHeight="12.75"/>
  <cols>
    <col min="1" max="1" width="9.5703125" style="2" bestFit="1" customWidth="1"/>
    <col min="2" max="2" width="93.5703125" style="2" customWidth="1"/>
    <col min="3" max="4" width="12.7109375" style="2" customWidth="1"/>
    <col min="5" max="5" width="10.42578125" style="13" customWidth="1"/>
    <col min="6" max="6" width="10.28515625" style="13" customWidth="1"/>
    <col min="7" max="7" width="10.42578125" style="13" bestFit="1" customWidth="1"/>
    <col min="8" max="11" width="9.7109375" style="13" customWidth="1"/>
    <col min="12" max="16384" width="9.140625" style="13"/>
  </cols>
  <sheetData>
    <row r="1" spans="1:8" ht="15">
      <c r="A1" s="18" t="s">
        <v>189</v>
      </c>
      <c r="B1" s="17" t="str">
        <f>Info!C2</f>
        <v>სს "ხალიკ ბანკი საქართველო"</v>
      </c>
      <c r="C1" s="17"/>
      <c r="D1" s="344"/>
    </row>
    <row r="2" spans="1:8" ht="15">
      <c r="A2" s="18" t="s">
        <v>190</v>
      </c>
      <c r="B2" s="454">
        <v>44651</v>
      </c>
      <c r="C2" s="30"/>
      <c r="D2" s="19"/>
      <c r="E2" s="12"/>
      <c r="F2" s="12"/>
      <c r="G2" s="12"/>
      <c r="H2" s="12"/>
    </row>
    <row r="3" spans="1:8" ht="15">
      <c r="A3" s="18"/>
      <c r="B3" s="17"/>
      <c r="C3" s="30"/>
      <c r="D3" s="19"/>
      <c r="E3" s="12"/>
      <c r="F3" s="12"/>
      <c r="G3" s="12"/>
      <c r="H3" s="12"/>
    </row>
    <row r="4" spans="1:8" ht="15" customHeight="1" thickBot="1">
      <c r="A4" s="213" t="s">
        <v>409</v>
      </c>
      <c r="B4" s="214" t="s">
        <v>188</v>
      </c>
      <c r="C4" s="215" t="s">
        <v>94</v>
      </c>
    </row>
    <row r="5" spans="1:8" ht="15" customHeight="1">
      <c r="A5" s="211" t="s">
        <v>27</v>
      </c>
      <c r="B5" s="212"/>
      <c r="C5" s="455" t="str">
        <f>INT((MONTH($B$2))/3)&amp;"Q"&amp;"-"&amp;YEAR($B$2)</f>
        <v>1Q-2022</v>
      </c>
      <c r="D5" s="455" t="str">
        <f>IF(INT(MONTH($B$2))=3, "4"&amp;"Q"&amp;"-"&amp;YEAR($B$2)-1, IF(INT(MONTH($B$2))=6, "1"&amp;"Q"&amp;"-"&amp;YEAR($B$2), IF(INT(MONTH($B$2))=9, "2"&amp;"Q"&amp;"-"&amp;YEAR($B$2),IF(INT(MONTH($B$2))=12, "3"&amp;"Q"&amp;"-"&amp;YEAR($B$2), 0))))</f>
        <v>4Q-2021</v>
      </c>
      <c r="E5" s="455" t="str">
        <f>IF(INT(MONTH($B$2))=3, "3"&amp;"Q"&amp;"-"&amp;YEAR($B$2)-1, IF(INT(MONTH($B$2))=6, "4"&amp;"Q"&amp;"-"&amp;YEAR($B$2)-1, IF(INT(MONTH($B$2))=9, "1"&amp;"Q"&amp;"-"&amp;YEAR($B$2),IF(INT(MONTH($B$2))=12, "2"&amp;"Q"&amp;"-"&amp;YEAR($B$2), 0))))</f>
        <v>3Q-2021</v>
      </c>
      <c r="F5" s="455" t="str">
        <f>IF(INT(MONTH($B$2))=3, "2"&amp;"Q"&amp;"-"&amp;YEAR($B$2)-1, IF(INT(MONTH($B$2))=6, "3"&amp;"Q"&amp;"-"&amp;YEAR($B$2)-1, IF(INT(MONTH($B$2))=9, "4"&amp;"Q"&amp;"-"&amp;YEAR($B$2)-1,IF(INT(MONTH($B$2))=12, "1"&amp;"Q"&amp;"-"&amp;YEAR($B$2), 0))))</f>
        <v>2Q-2021</v>
      </c>
      <c r="G5" s="455" t="str">
        <f>IF(INT(MONTH($B$2))=3, "1"&amp;"Q"&amp;"-"&amp;YEAR($B$2)-1, IF(INT(MONTH($B$2))=6, "2"&amp;"Q"&amp;"-"&amp;YEAR($B$2)-1, IF(INT(MONTH($B$2))=9, "3"&amp;"Q"&amp;"-"&amp;YEAR($B$2)-1,IF(INT(MONTH($B$2))=12, "4"&amp;"Q"&amp;"-"&amp;YEAR($B$2)-1, 0))))</f>
        <v>1Q-2021</v>
      </c>
    </row>
    <row r="6" spans="1:8" ht="15" customHeight="1">
      <c r="A6" s="386">
        <v>1</v>
      </c>
      <c r="B6" s="441" t="s">
        <v>193</v>
      </c>
      <c r="C6" s="387">
        <f>C7+C9+C10</f>
        <v>871925491.70660007</v>
      </c>
      <c r="D6" s="444">
        <f>D7+D9+D10</f>
        <v>877579458.52169979</v>
      </c>
      <c r="E6" s="388">
        <f t="shared" ref="E6:G6" si="0">E7+E9+E10</f>
        <v>784999315.09219992</v>
      </c>
      <c r="F6" s="387">
        <f t="shared" si="0"/>
        <v>676238484.48240006</v>
      </c>
      <c r="G6" s="445">
        <f t="shared" si="0"/>
        <v>632275456.70140004</v>
      </c>
    </row>
    <row r="7" spans="1:8" ht="15" customHeight="1">
      <c r="A7" s="386">
        <v>1.1000000000000001</v>
      </c>
      <c r="B7" s="389" t="s">
        <v>604</v>
      </c>
      <c r="C7" s="675">
        <v>862630101.69160008</v>
      </c>
      <c r="D7" s="676">
        <v>867462543.65669978</v>
      </c>
      <c r="E7" s="675">
        <v>774201440.97720003</v>
      </c>
      <c r="F7" s="675">
        <v>665186615.74240005</v>
      </c>
      <c r="G7" s="677">
        <v>621161460.57840002</v>
      </c>
    </row>
    <row r="8" spans="1:8" ht="25.5">
      <c r="A8" s="386" t="s">
        <v>252</v>
      </c>
      <c r="B8" s="390" t="s">
        <v>403</v>
      </c>
      <c r="C8" s="675">
        <v>0</v>
      </c>
      <c r="D8" s="676">
        <v>0</v>
      </c>
      <c r="E8" s="675">
        <v>0</v>
      </c>
      <c r="F8" s="675">
        <v>0</v>
      </c>
      <c r="G8" s="677">
        <v>0</v>
      </c>
    </row>
    <row r="9" spans="1:8" ht="15" customHeight="1">
      <c r="A9" s="386">
        <v>1.2</v>
      </c>
      <c r="B9" s="389" t="s">
        <v>23</v>
      </c>
      <c r="C9" s="675">
        <v>8889497.1549999993</v>
      </c>
      <c r="D9" s="676">
        <v>9841926.7249999996</v>
      </c>
      <c r="E9" s="675">
        <v>10359640.935000001</v>
      </c>
      <c r="F9" s="675">
        <v>10596420.16</v>
      </c>
      <c r="G9" s="677">
        <v>10865955.663000003</v>
      </c>
    </row>
    <row r="10" spans="1:8" ht="15" customHeight="1">
      <c r="A10" s="386">
        <v>1.3</v>
      </c>
      <c r="B10" s="442" t="s">
        <v>78</v>
      </c>
      <c r="C10" s="678">
        <v>405892.86</v>
      </c>
      <c r="D10" s="676">
        <v>274988.14</v>
      </c>
      <c r="E10" s="678">
        <v>438233.18</v>
      </c>
      <c r="F10" s="675">
        <v>455448.58</v>
      </c>
      <c r="G10" s="679">
        <v>248040.46</v>
      </c>
    </row>
    <row r="11" spans="1:8" ht="15" customHeight="1">
      <c r="A11" s="386">
        <v>2</v>
      </c>
      <c r="B11" s="441" t="s">
        <v>194</v>
      </c>
      <c r="C11" s="675">
        <v>102662.24581998</v>
      </c>
      <c r="D11" s="676">
        <v>2619699.4461294501</v>
      </c>
      <c r="E11" s="675">
        <v>846534.34012970526</v>
      </c>
      <c r="F11" s="675">
        <v>2625098.253032499</v>
      </c>
      <c r="G11" s="677">
        <v>2484647.6071396791</v>
      </c>
    </row>
    <row r="12" spans="1:8" ht="15" customHeight="1">
      <c r="A12" s="401">
        <v>3</v>
      </c>
      <c r="B12" s="443" t="s">
        <v>192</v>
      </c>
      <c r="C12" s="678">
        <v>56772577.5</v>
      </c>
      <c r="D12" s="676">
        <v>51351879.743750006</v>
      </c>
      <c r="E12" s="678">
        <v>51351879.743750006</v>
      </c>
      <c r="F12" s="675">
        <v>51351879.743750006</v>
      </c>
      <c r="G12" s="679">
        <v>51351879.743750006</v>
      </c>
    </row>
    <row r="13" spans="1:8" ht="15" customHeight="1" thickBot="1">
      <c r="A13" s="132">
        <v>4</v>
      </c>
      <c r="B13" s="448" t="s">
        <v>253</v>
      </c>
      <c r="C13" s="272">
        <f>C6+C11+C12</f>
        <v>928800731.45242</v>
      </c>
      <c r="D13" s="446">
        <f>D6+D11+D12</f>
        <v>931551037.7115792</v>
      </c>
      <c r="E13" s="273">
        <f t="shared" ref="E13:G13" si="1">E6+E11+E12</f>
        <v>837197729.17607963</v>
      </c>
      <c r="F13" s="272">
        <f t="shared" si="1"/>
        <v>730215462.47918248</v>
      </c>
      <c r="G13" s="447">
        <f t="shared" si="1"/>
        <v>686111984.05228972</v>
      </c>
    </row>
    <row r="14" spans="1:8">
      <c r="B14" s="24"/>
    </row>
    <row r="15" spans="1:8" ht="25.5">
      <c r="B15" s="106" t="s">
        <v>605</v>
      </c>
    </row>
    <row r="16" spans="1:8">
      <c r="B16" s="106"/>
    </row>
    <row r="17" spans="2:2">
      <c r="B17" s="106"/>
    </row>
    <row r="18" spans="2:2">
      <c r="B18" s="10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17" activePane="bottomRight" state="frozen"/>
      <selection pane="topRight" activeCell="B1" sqref="B1"/>
      <selection pane="bottomLeft" activeCell="A4" sqref="A4"/>
      <selection pane="bottomRight" activeCell="B2" sqref="B2"/>
    </sheetView>
  </sheetViews>
  <sheetFormatPr defaultRowHeight="15"/>
  <cols>
    <col min="1" max="1" width="9.5703125" style="2" bestFit="1" customWidth="1"/>
    <col min="2" max="2" width="58.85546875" style="2" customWidth="1"/>
    <col min="3" max="3" width="34.28515625" style="2" customWidth="1"/>
  </cols>
  <sheetData>
    <row r="1" spans="1:8">
      <c r="A1" s="2" t="s">
        <v>189</v>
      </c>
      <c r="B1" s="344" t="str">
        <f>Info!C2</f>
        <v>სს "ხალიკ ბანკი საქართველო"</v>
      </c>
    </row>
    <row r="2" spans="1:8">
      <c r="A2" s="2" t="s">
        <v>190</v>
      </c>
      <c r="B2" s="472">
        <f>'1. key ratios'!B2</f>
        <v>44651</v>
      </c>
    </row>
    <row r="4" spans="1:8" ht="25.5" customHeight="1" thickBot="1">
      <c r="A4" s="236" t="s">
        <v>410</v>
      </c>
      <c r="B4" s="62" t="s">
        <v>150</v>
      </c>
      <c r="C4" s="14"/>
    </row>
    <row r="5" spans="1:8" ht="15.75">
      <c r="A5" s="11"/>
      <c r="B5" s="436" t="s">
        <v>151</v>
      </c>
      <c r="C5" s="452" t="s">
        <v>619</v>
      </c>
    </row>
    <row r="6" spans="1:8">
      <c r="A6" s="15">
        <v>1</v>
      </c>
      <c r="B6" s="63" t="s">
        <v>1015</v>
      </c>
      <c r="C6" s="449" t="s">
        <v>1016</v>
      </c>
    </row>
    <row r="7" spans="1:8">
      <c r="A7" s="15">
        <v>2</v>
      </c>
      <c r="B7" s="63" t="s">
        <v>1017</v>
      </c>
      <c r="C7" s="449" t="s">
        <v>1018</v>
      </c>
    </row>
    <row r="8" spans="1:8">
      <c r="A8" s="15">
        <v>3</v>
      </c>
      <c r="B8" s="63" t="s">
        <v>1019</v>
      </c>
      <c r="C8" s="449" t="s">
        <v>1018</v>
      </c>
    </row>
    <row r="9" spans="1:8">
      <c r="A9" s="15">
        <v>4</v>
      </c>
      <c r="B9" s="63" t="s">
        <v>1020</v>
      </c>
      <c r="C9" s="449" t="s">
        <v>1018</v>
      </c>
    </row>
    <row r="10" spans="1:8">
      <c r="A10" s="15">
        <v>5</v>
      </c>
      <c r="B10" s="63" t="s">
        <v>1021</v>
      </c>
      <c r="C10" s="449" t="s">
        <v>1016</v>
      </c>
    </row>
    <row r="11" spans="1:8">
      <c r="A11" s="15">
        <v>6</v>
      </c>
      <c r="B11" s="63"/>
      <c r="C11" s="449"/>
    </row>
    <row r="12" spans="1:8">
      <c r="A12" s="15">
        <v>7</v>
      </c>
      <c r="B12" s="63"/>
      <c r="C12" s="449"/>
      <c r="H12" s="4"/>
    </row>
    <row r="13" spans="1:8">
      <c r="A13" s="15">
        <v>8</v>
      </c>
      <c r="B13" s="63"/>
      <c r="C13" s="449"/>
    </row>
    <row r="14" spans="1:8">
      <c r="A14" s="15">
        <v>9</v>
      </c>
      <c r="B14" s="63"/>
      <c r="C14" s="449"/>
    </row>
    <row r="15" spans="1:8">
      <c r="A15" s="15">
        <v>10</v>
      </c>
      <c r="B15" s="63"/>
      <c r="C15" s="449"/>
    </row>
    <row r="16" spans="1:8">
      <c r="A16" s="15"/>
      <c r="B16" s="762"/>
      <c r="C16" s="763"/>
    </row>
    <row r="17" spans="1:3" ht="60">
      <c r="A17" s="15"/>
      <c r="B17" s="437" t="s">
        <v>152</v>
      </c>
      <c r="C17" s="453" t="s">
        <v>620</v>
      </c>
    </row>
    <row r="18" spans="1:3" ht="15.75">
      <c r="A18" s="15">
        <v>1</v>
      </c>
      <c r="B18" s="28" t="s">
        <v>1013</v>
      </c>
      <c r="C18" s="450" t="s">
        <v>1022</v>
      </c>
    </row>
    <row r="19" spans="1:3" ht="15.75">
      <c r="A19" s="15">
        <v>2</v>
      </c>
      <c r="B19" s="28" t="s">
        <v>1023</v>
      </c>
      <c r="C19" s="450" t="s">
        <v>1024</v>
      </c>
    </row>
    <row r="20" spans="1:3" ht="15.75">
      <c r="A20" s="15">
        <v>3</v>
      </c>
      <c r="B20" s="28" t="s">
        <v>1025</v>
      </c>
      <c r="C20" s="450" t="s">
        <v>1026</v>
      </c>
    </row>
    <row r="21" spans="1:3" ht="15.75">
      <c r="A21" s="15">
        <v>4</v>
      </c>
      <c r="B21" s="28" t="s">
        <v>1027</v>
      </c>
      <c r="C21" s="450" t="s">
        <v>1028</v>
      </c>
    </row>
    <row r="22" spans="1:3" ht="15.75">
      <c r="A22" s="15">
        <v>5</v>
      </c>
      <c r="B22" s="28" t="s">
        <v>1029</v>
      </c>
      <c r="C22" s="450" t="s">
        <v>1030</v>
      </c>
    </row>
    <row r="23" spans="1:3" ht="15.75">
      <c r="A23" s="15">
        <v>6</v>
      </c>
      <c r="B23" s="28"/>
      <c r="C23" s="450"/>
    </row>
    <row r="24" spans="1:3" ht="15.75">
      <c r="A24" s="15">
        <v>7</v>
      </c>
      <c r="B24" s="28"/>
      <c r="C24" s="450"/>
    </row>
    <row r="25" spans="1:3" ht="15.75">
      <c r="A25" s="15">
        <v>8</v>
      </c>
      <c r="B25" s="28"/>
      <c r="C25" s="450"/>
    </row>
    <row r="26" spans="1:3" ht="15.75">
      <c r="A26" s="15">
        <v>9</v>
      </c>
      <c r="B26" s="28"/>
      <c r="C26" s="450"/>
    </row>
    <row r="27" spans="1:3" ht="15.75" customHeight="1">
      <c r="A27" s="15">
        <v>10</v>
      </c>
      <c r="B27" s="28"/>
      <c r="C27" s="451"/>
    </row>
    <row r="28" spans="1:3" ht="15.75" customHeight="1">
      <c r="A28" s="15"/>
      <c r="B28" s="28"/>
      <c r="C28" s="29"/>
    </row>
    <row r="29" spans="1:3" ht="30" customHeight="1">
      <c r="A29" s="15"/>
      <c r="B29" s="764" t="s">
        <v>153</v>
      </c>
      <c r="C29" s="765"/>
    </row>
    <row r="30" spans="1:3">
      <c r="A30" s="15">
        <v>1</v>
      </c>
      <c r="B30" s="63" t="s">
        <v>1033</v>
      </c>
      <c r="C30" s="680">
        <v>1</v>
      </c>
    </row>
    <row r="31" spans="1:3" ht="15.75" customHeight="1">
      <c r="A31" s="15"/>
      <c r="B31" s="63"/>
      <c r="C31" s="64"/>
    </row>
    <row r="32" spans="1:3" ht="29.25" customHeight="1">
      <c r="A32" s="15"/>
      <c r="B32" s="764" t="s">
        <v>273</v>
      </c>
      <c r="C32" s="765"/>
    </row>
    <row r="33" spans="1:3">
      <c r="A33" s="15">
        <v>1</v>
      </c>
      <c r="B33" s="63" t="s">
        <v>1031</v>
      </c>
      <c r="C33" s="681">
        <v>0.3476048699771862</v>
      </c>
    </row>
    <row r="34" spans="1:3" ht="16.5" thickBot="1">
      <c r="A34" s="16"/>
      <c r="B34" s="65" t="s">
        <v>1032</v>
      </c>
      <c r="C34" s="682">
        <v>0.3476048699771862</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H19" sqref="H19"/>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8" t="s">
        <v>189</v>
      </c>
      <c r="B1" s="17" t="str">
        <f>Info!C2</f>
        <v>სს "ხალიკ ბანკი საქართველო"</v>
      </c>
    </row>
    <row r="2" spans="1:7" s="22" customFormat="1" ht="15.75" customHeight="1">
      <c r="A2" s="22" t="s">
        <v>190</v>
      </c>
      <c r="B2" s="472">
        <f>'1. key ratios'!B2</f>
        <v>44651</v>
      </c>
    </row>
    <row r="3" spans="1:7" s="22" customFormat="1" ht="15.75" customHeight="1"/>
    <row r="4" spans="1:7" s="22" customFormat="1" ht="15.75" customHeight="1" thickBot="1">
      <c r="A4" s="237" t="s">
        <v>411</v>
      </c>
      <c r="B4" s="238" t="s">
        <v>263</v>
      </c>
      <c r="C4" s="190"/>
      <c r="D4" s="190"/>
      <c r="E4" s="191" t="s">
        <v>94</v>
      </c>
    </row>
    <row r="5" spans="1:7" s="120" customFormat="1" ht="17.45" customHeight="1">
      <c r="A5" s="357"/>
      <c r="B5" s="358"/>
      <c r="C5" s="189" t="s">
        <v>0</v>
      </c>
      <c r="D5" s="189" t="s">
        <v>1</v>
      </c>
      <c r="E5" s="359" t="s">
        <v>2</v>
      </c>
    </row>
    <row r="6" spans="1:7" s="156" customFormat="1" ht="14.45" customHeight="1">
      <c r="A6" s="360"/>
      <c r="B6" s="766" t="s">
        <v>232</v>
      </c>
      <c r="C6" s="766" t="s">
        <v>231</v>
      </c>
      <c r="D6" s="767" t="s">
        <v>230</v>
      </c>
      <c r="E6" s="768"/>
      <c r="G6"/>
    </row>
    <row r="7" spans="1:7" s="156" customFormat="1" ht="99.6" customHeight="1">
      <c r="A7" s="360"/>
      <c r="B7" s="766"/>
      <c r="C7" s="766"/>
      <c r="D7" s="354" t="s">
        <v>229</v>
      </c>
      <c r="E7" s="355" t="s">
        <v>521</v>
      </c>
      <c r="G7"/>
    </row>
    <row r="8" spans="1:7">
      <c r="A8" s="361">
        <v>1</v>
      </c>
      <c r="B8" s="362" t="s">
        <v>155</v>
      </c>
      <c r="C8" s="363">
        <v>12122051</v>
      </c>
      <c r="D8" s="363">
        <v>0</v>
      </c>
      <c r="E8" s="364">
        <v>12122051</v>
      </c>
    </row>
    <row r="9" spans="1:7">
      <c r="A9" s="361">
        <v>2</v>
      </c>
      <c r="B9" s="362" t="s">
        <v>156</v>
      </c>
      <c r="C9" s="363">
        <v>174382600</v>
      </c>
      <c r="D9" s="363">
        <v>0</v>
      </c>
      <c r="E9" s="364">
        <v>174382600</v>
      </c>
    </row>
    <row r="10" spans="1:7">
      <c r="A10" s="361">
        <v>3</v>
      </c>
      <c r="B10" s="362" t="s">
        <v>228</v>
      </c>
      <c r="C10" s="363">
        <v>40903649</v>
      </c>
      <c r="D10" s="363">
        <v>0</v>
      </c>
      <c r="E10" s="364">
        <v>40903649</v>
      </c>
    </row>
    <row r="11" spans="1:7" ht="25.5">
      <c r="A11" s="361">
        <v>4</v>
      </c>
      <c r="B11" s="362" t="s">
        <v>186</v>
      </c>
      <c r="C11" s="363">
        <v>0</v>
      </c>
      <c r="D11" s="363">
        <v>0</v>
      </c>
      <c r="E11" s="364">
        <v>0</v>
      </c>
    </row>
    <row r="12" spans="1:7">
      <c r="A12" s="361">
        <v>5</v>
      </c>
      <c r="B12" s="362" t="s">
        <v>158</v>
      </c>
      <c r="C12" s="363">
        <v>16603179</v>
      </c>
      <c r="D12" s="363">
        <v>0</v>
      </c>
      <c r="E12" s="364">
        <v>16603179</v>
      </c>
    </row>
    <row r="13" spans="1:7">
      <c r="A13" s="361">
        <v>6.1</v>
      </c>
      <c r="B13" s="362" t="s">
        <v>159</v>
      </c>
      <c r="C13" s="365">
        <v>726076973</v>
      </c>
      <c r="D13" s="363">
        <v>0</v>
      </c>
      <c r="E13" s="364">
        <v>726076973</v>
      </c>
    </row>
    <row r="14" spans="1:7">
      <c r="A14" s="361">
        <v>6.2</v>
      </c>
      <c r="B14" s="366" t="s">
        <v>160</v>
      </c>
      <c r="C14" s="365">
        <v>-38612184</v>
      </c>
      <c r="D14" s="363">
        <v>0</v>
      </c>
      <c r="E14" s="364">
        <v>-38612184</v>
      </c>
    </row>
    <row r="15" spans="1:7">
      <c r="A15" s="361">
        <v>6</v>
      </c>
      <c r="B15" s="362" t="s">
        <v>227</v>
      </c>
      <c r="C15" s="363">
        <v>687464789</v>
      </c>
      <c r="D15" s="363">
        <v>0</v>
      </c>
      <c r="E15" s="364">
        <v>687464789</v>
      </c>
    </row>
    <row r="16" spans="1:7" ht="25.5">
      <c r="A16" s="361">
        <v>7</v>
      </c>
      <c r="B16" s="362" t="s">
        <v>162</v>
      </c>
      <c r="C16" s="363">
        <v>7274515</v>
      </c>
      <c r="D16" s="363">
        <v>0</v>
      </c>
      <c r="E16" s="364">
        <v>7274515</v>
      </c>
    </row>
    <row r="17" spans="1:7">
      <c r="A17" s="361">
        <v>8</v>
      </c>
      <c r="B17" s="362" t="s">
        <v>163</v>
      </c>
      <c r="C17" s="363">
        <v>7828664.4400000004</v>
      </c>
      <c r="D17" s="363">
        <v>0</v>
      </c>
      <c r="E17" s="364">
        <v>7828664.4400000004</v>
      </c>
      <c r="F17" s="6"/>
      <c r="G17" s="6"/>
    </row>
    <row r="18" spans="1:7">
      <c r="A18" s="361">
        <v>9</v>
      </c>
      <c r="B18" s="362" t="s">
        <v>164</v>
      </c>
      <c r="C18" s="363">
        <v>54000</v>
      </c>
      <c r="D18" s="363">
        <v>0</v>
      </c>
      <c r="E18" s="364">
        <v>54000</v>
      </c>
      <c r="G18" s="6"/>
    </row>
    <row r="19" spans="1:7" ht="25.5">
      <c r="A19" s="361">
        <v>10</v>
      </c>
      <c r="B19" s="362" t="s">
        <v>165</v>
      </c>
      <c r="C19" s="363">
        <v>21450586</v>
      </c>
      <c r="D19" s="363">
        <v>4576553</v>
      </c>
      <c r="E19" s="364">
        <v>16874033</v>
      </c>
      <c r="G19" s="6"/>
    </row>
    <row r="20" spans="1:7">
      <c r="A20" s="361">
        <v>11</v>
      </c>
      <c r="B20" s="362" t="s">
        <v>166</v>
      </c>
      <c r="C20" s="363">
        <v>9364989.2400000989</v>
      </c>
      <c r="D20" s="363">
        <v>0</v>
      </c>
      <c r="E20" s="364">
        <v>9364989.2400000989</v>
      </c>
    </row>
    <row r="21" spans="1:7" ht="51.75" thickBot="1">
      <c r="A21" s="367"/>
      <c r="B21" s="368" t="s">
        <v>485</v>
      </c>
      <c r="C21" s="320">
        <f>SUM(C8:C12, C15:C20)</f>
        <v>977449022.68000019</v>
      </c>
      <c r="D21" s="320">
        <f>SUM(D8:D12, D15:D20)</f>
        <v>4576553</v>
      </c>
      <c r="E21" s="369">
        <f>SUM(E8:E12, E15:E20)</f>
        <v>972872469.68000019</v>
      </c>
    </row>
    <row r="22" spans="1:7">
      <c r="A22"/>
      <c r="B22"/>
      <c r="C22"/>
      <c r="D22"/>
      <c r="E22"/>
    </row>
    <row r="23" spans="1:7">
      <c r="A23"/>
      <c r="B23"/>
      <c r="C23"/>
      <c r="D23"/>
      <c r="E23"/>
    </row>
    <row r="25" spans="1:7" s="2" customFormat="1">
      <c r="B25" s="67"/>
      <c r="F25"/>
      <c r="G25"/>
    </row>
    <row r="26" spans="1:7" s="2" customFormat="1">
      <c r="B26" s="68"/>
      <c r="F26"/>
      <c r="G26"/>
    </row>
    <row r="27" spans="1:7" s="2" customFormat="1">
      <c r="B27" s="67"/>
      <c r="F27"/>
      <c r="G27"/>
    </row>
    <row r="28" spans="1:7" s="2" customFormat="1">
      <c r="B28" s="67"/>
      <c r="F28"/>
      <c r="G28"/>
    </row>
    <row r="29" spans="1:7" s="2" customFormat="1">
      <c r="B29" s="67"/>
      <c r="F29"/>
      <c r="G29"/>
    </row>
    <row r="30" spans="1:7" s="2" customFormat="1">
      <c r="B30" s="67"/>
      <c r="F30"/>
      <c r="G30"/>
    </row>
    <row r="31" spans="1:7" s="2" customFormat="1">
      <c r="B31" s="67"/>
      <c r="F31"/>
      <c r="G31"/>
    </row>
    <row r="32" spans="1:7" s="2" customFormat="1">
      <c r="B32" s="68"/>
      <c r="F32"/>
      <c r="G32"/>
    </row>
    <row r="33" spans="2:7" s="2" customFormat="1">
      <c r="B33" s="68"/>
      <c r="F33"/>
      <c r="G33"/>
    </row>
    <row r="34" spans="2:7" s="2" customFormat="1">
      <c r="B34" s="68"/>
      <c r="F34"/>
      <c r="G34"/>
    </row>
    <row r="35" spans="2:7" s="2" customFormat="1">
      <c r="B35" s="68"/>
      <c r="F35"/>
      <c r="G35"/>
    </row>
    <row r="36" spans="2:7" s="2" customFormat="1">
      <c r="B36" s="68"/>
      <c r="F36"/>
      <c r="G36"/>
    </row>
    <row r="37" spans="2:7" s="2" customFormat="1">
      <c r="B37" s="6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სს "ხალიკ ბანკი საქართველო"</v>
      </c>
    </row>
    <row r="2" spans="1:6" s="22" customFormat="1" ht="15.75" customHeight="1">
      <c r="A2" s="22" t="s">
        <v>190</v>
      </c>
      <c r="B2" s="472">
        <f>'1. key ratios'!B2</f>
        <v>44651</v>
      </c>
      <c r="C2"/>
      <c r="D2"/>
      <c r="E2"/>
      <c r="F2"/>
    </row>
    <row r="3" spans="1:6" s="22" customFormat="1" ht="15.75" customHeight="1">
      <c r="C3"/>
      <c r="D3"/>
      <c r="E3"/>
      <c r="F3"/>
    </row>
    <row r="4" spans="1:6" s="22" customFormat="1" ht="26.25" thickBot="1">
      <c r="A4" s="22" t="s">
        <v>412</v>
      </c>
      <c r="B4" s="197" t="s">
        <v>266</v>
      </c>
      <c r="C4" s="191" t="s">
        <v>94</v>
      </c>
      <c r="D4"/>
      <c r="E4"/>
      <c r="F4"/>
    </row>
    <row r="5" spans="1:6" ht="26.25">
      <c r="A5" s="192">
        <v>1</v>
      </c>
      <c r="B5" s="193" t="s">
        <v>434</v>
      </c>
      <c r="C5" s="274">
        <f>'7. LI1'!E21</f>
        <v>972872469.68000019</v>
      </c>
    </row>
    <row r="6" spans="1:6" s="182" customFormat="1">
      <c r="A6" s="119">
        <v>2.1</v>
      </c>
      <c r="B6" s="199" t="s">
        <v>267</v>
      </c>
      <c r="C6" s="275">
        <v>32942728.740000002</v>
      </c>
    </row>
    <row r="7" spans="1:6" s="4" customFormat="1" ht="25.5" outlineLevel="1">
      <c r="A7" s="198">
        <v>2.2000000000000002</v>
      </c>
      <c r="B7" s="194" t="s">
        <v>268</v>
      </c>
      <c r="C7" s="276">
        <v>0</v>
      </c>
    </row>
    <row r="8" spans="1:6" s="4" customFormat="1" ht="26.25">
      <c r="A8" s="198">
        <v>3</v>
      </c>
      <c r="B8" s="195" t="s">
        <v>435</v>
      </c>
      <c r="C8" s="277">
        <f>SUM(C5:C7)</f>
        <v>1005815198.4200002</v>
      </c>
    </row>
    <row r="9" spans="1:6" s="182" customFormat="1">
      <c r="A9" s="119">
        <v>4</v>
      </c>
      <c r="B9" s="202" t="s">
        <v>264</v>
      </c>
      <c r="C9" s="275">
        <v>11582656.248599997</v>
      </c>
    </row>
    <row r="10" spans="1:6" s="4" customFormat="1" ht="25.5" outlineLevel="1">
      <c r="A10" s="198">
        <v>5.0999999999999996</v>
      </c>
      <c r="B10" s="194" t="s">
        <v>274</v>
      </c>
      <c r="C10" s="276">
        <v>-23852555.57</v>
      </c>
    </row>
    <row r="11" spans="1:6" s="4" customFormat="1" ht="25.5" outlineLevel="1">
      <c r="A11" s="198">
        <v>5.2</v>
      </c>
      <c r="B11" s="194" t="s">
        <v>275</v>
      </c>
      <c r="C11" s="276">
        <v>0</v>
      </c>
    </row>
    <row r="12" spans="1:6" s="4" customFormat="1">
      <c r="A12" s="198">
        <v>6</v>
      </c>
      <c r="B12" s="200" t="s">
        <v>606</v>
      </c>
      <c r="C12" s="370">
        <v>0</v>
      </c>
    </row>
    <row r="13" spans="1:6" s="4" customFormat="1" ht="15.75" thickBot="1">
      <c r="A13" s="201">
        <v>7</v>
      </c>
      <c r="B13" s="196" t="s">
        <v>265</v>
      </c>
      <c r="C13" s="278">
        <f>SUM(C8:C12)</f>
        <v>993545299.09860015</v>
      </c>
    </row>
    <row r="15" spans="1:6" ht="26.25">
      <c r="B15" s="24" t="s">
        <v>607</v>
      </c>
    </row>
    <row r="17" spans="2:9" s="2" customFormat="1">
      <c r="B17" s="69"/>
      <c r="C17"/>
      <c r="D17"/>
      <c r="E17"/>
      <c r="F17"/>
      <c r="G17"/>
      <c r="H17"/>
      <c r="I17"/>
    </row>
    <row r="18" spans="2:9" s="2" customFormat="1">
      <c r="B18" s="66"/>
      <c r="C18"/>
      <c r="D18"/>
      <c r="E18"/>
      <c r="F18"/>
      <c r="G18"/>
      <c r="H18"/>
      <c r="I18"/>
    </row>
    <row r="19" spans="2:9" s="2" customFormat="1">
      <c r="B19" s="66"/>
      <c r="C19"/>
      <c r="D19"/>
      <c r="E19"/>
      <c r="F19"/>
      <c r="G19"/>
      <c r="H19"/>
      <c r="I19"/>
    </row>
    <row r="20" spans="2:9" s="2" customFormat="1">
      <c r="B20" s="68"/>
      <c r="C20"/>
      <c r="D20"/>
      <c r="E20"/>
      <c r="F20"/>
      <c r="G20"/>
      <c r="H20"/>
      <c r="I20"/>
    </row>
    <row r="21" spans="2:9" s="2" customFormat="1">
      <c r="B21" s="67"/>
      <c r="C21"/>
      <c r="D21"/>
      <c r="E21"/>
      <c r="F21"/>
      <c r="G21"/>
      <c r="H21"/>
      <c r="I21"/>
    </row>
    <row r="22" spans="2:9" s="2" customFormat="1">
      <c r="B22" s="68"/>
      <c r="C22"/>
      <c r="D22"/>
      <c r="E22"/>
      <c r="F22"/>
      <c r="G22"/>
      <c r="H22"/>
      <c r="I22"/>
    </row>
    <row r="23" spans="2:9" s="2" customFormat="1">
      <c r="B23" s="67"/>
      <c r="C23"/>
      <c r="D23"/>
      <c r="E23"/>
      <c r="F23"/>
      <c r="G23"/>
      <c r="H23"/>
      <c r="I23"/>
    </row>
    <row r="24" spans="2:9" s="2" customFormat="1">
      <c r="B24" s="67"/>
      <c r="C24"/>
      <c r="D24"/>
      <c r="E24"/>
      <c r="F24"/>
      <c r="G24"/>
      <c r="H24"/>
      <c r="I24"/>
    </row>
    <row r="25" spans="2:9" s="2" customFormat="1">
      <c r="B25" s="67"/>
      <c r="C25"/>
      <c r="D25"/>
      <c r="E25"/>
      <c r="F25"/>
      <c r="G25"/>
      <c r="H25"/>
      <c r="I25"/>
    </row>
    <row r="26" spans="2:9" s="2" customFormat="1">
      <c r="B26" s="67"/>
      <c r="C26"/>
      <c r="D26"/>
      <c r="E26"/>
      <c r="F26"/>
      <c r="G26"/>
      <c r="H26"/>
      <c r="I26"/>
    </row>
    <row r="27" spans="2:9" s="2" customFormat="1">
      <c r="B27" s="67"/>
      <c r="C27"/>
      <c r="D27"/>
      <c r="E27"/>
      <c r="F27"/>
      <c r="G27"/>
      <c r="H27"/>
      <c r="I27"/>
    </row>
    <row r="28" spans="2:9" s="2" customFormat="1">
      <c r="B28" s="68"/>
      <c r="C28"/>
      <c r="D28"/>
      <c r="E28"/>
      <c r="F28"/>
      <c r="G28"/>
      <c r="H28"/>
      <c r="I28"/>
    </row>
    <row r="29" spans="2:9" s="2" customFormat="1">
      <c r="B29" s="68"/>
      <c r="C29"/>
      <c r="D29"/>
      <c r="E29"/>
      <c r="F29"/>
      <c r="G29"/>
      <c r="H29"/>
      <c r="I29"/>
    </row>
    <row r="30" spans="2:9" s="2" customFormat="1">
      <c r="B30" s="68"/>
      <c r="C30"/>
      <c r="D30"/>
      <c r="E30"/>
      <c r="F30"/>
      <c r="G30"/>
      <c r="H30"/>
      <c r="I30"/>
    </row>
    <row r="31" spans="2:9" s="2" customFormat="1">
      <c r="B31" s="68"/>
      <c r="C31"/>
      <c r="D31"/>
      <c r="E31"/>
      <c r="F31"/>
      <c r="G31"/>
      <c r="H31"/>
      <c r="I31"/>
    </row>
    <row r="32" spans="2:9" s="2" customFormat="1">
      <c r="B32" s="68"/>
      <c r="C32"/>
      <c r="D32"/>
      <c r="E32"/>
      <c r="F32"/>
      <c r="G32"/>
      <c r="H32"/>
      <c r="I32"/>
    </row>
    <row r="33" spans="2:9" s="2" customFormat="1">
      <c r="B33" s="6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/AuhPOZr5YVbKCBlbvppJDGAlpprBdDqq1lGczxhpbg=</DigestValue>
    </Reference>
    <Reference Type="http://www.w3.org/2000/09/xmldsig#Object" URI="#idOfficeObject">
      <DigestMethod Algorithm="http://www.w3.org/2001/04/xmlenc#sha256"/>
      <DigestValue>nylh7EKFfGJYKFjFFTsmDlAmMLxFr6DWvmcwA7AJm9o=</DigestValue>
    </Reference>
    <Reference Type="http://uri.etsi.org/01903#SignedProperties" URI="#idSignedProperties">
      <Transforms>
        <Transform Algorithm="http://www.w3.org/TR/2001/REC-xml-c14n-20010315"/>
      </Transforms>
      <DigestMethod Algorithm="http://www.w3.org/2001/04/xmlenc#sha256"/>
      <DigestValue>x/nVwQTNHyH6Eu0MP8981gYdSPiwArwUAB3S3AXg6Vk=</DigestValue>
    </Reference>
  </SignedInfo>
  <SignatureValue>UPihQGsksVMGvh8ItjZbWK7ilupHZ3MLICNOfB5Oj/ZDaIFs3pSIV/37Yqt1DDTK4IN8EY3TcNJ/
OiqXaUHPErh0zgy4Ob8VsW+bWz/kInzqWuwkOBF+n6VtVXu/SsFoEl/zLw2MKnHGO5zUHDJU7fAo
w7BeOFPxXR5RgROr1wH3grOzebxvUYqrL0UBUdr2Ab8yYLd4uo/J+IuYoR0ATWR9Gw+DB0jTuzrK
GZuSNYsIueihq/pr6ZjzDJOETnIroMrj37lr9wKnOmrJ7Xj0XpWy8oipQucb0Fna9jmWDvPA6nk0
1cVhwNhi3h4lhsXR3ib0D5D+l65PreTo79LUiQ==</SignatureValue>
  <KeyInfo>
    <X509Data>
      <X509Certificate>MIIGSTCCBTGgAwIBAgIKZ9PgFAADAAHZAzANBgkqhkiG9w0BAQsFADBKMRIwEAYKCZImiZPyLGQBGRYCZ2UxEzARBgoJkiaJk/IsZAEZFgNuYmcxHzAdBgNVBAMTFk5CRyBDbGFzcyAyIElOVCBTdWIgQ0EwHhcNMjEwNTA1MDY0NzE1WhcNMjMwNTA1MDY0NzE1WjBHMR8wHQYDVQQKExZKU0MgSGFseWsgQmFuayBHZW9yZ2lhMSQwIgYDVQQDExtCSEIgLSBTb3BoaW8gVGtlc2hlbGFzaHZpbGkwggEiMA0GCSqGSIb3DQEBAQUAA4IBDwAwggEKAoIBAQDrlEj7jgDkBtB5OTfYV+hRXufzG+ixMggpw02ZSkfbUNk4S6im/Rja52EaPkdJBCgW7FnpjYbYkukIhY1wwlTR/Gd6ZhfvIA8PnsfkPNnLD/7lPsY9R/319yGD6b00tUNwMnMxmaMh2knZb81t64hvJobX8RG0NYpfGSz6vZr1nuxwxSjd88YkvGqNTzjC3bgLR7yjAge9YxZ5wJrx5c8PDLgZghaLs9HOYt6RdOpKRFtiOn0gLjVPEK9bzK1qi+Q9C+zv9SaPRi2iY/Ywq4llNy2Aqbf9wQq/4X6Cz6QJiye3sV3b5o3iBrRiqh8YkRPSNYKWXX7DiEH4uvURcqmhAgMBAAGjggMyMIIDLjA8BgkrBgEEAYI3FQcELzAtBiUrBgEEAYI3FQjmsmCDjfVEhoGZCYO4oUqDvoRxBIPEkTOEg4hdAgFkAgEjMB0GA1UdJQQWMBQGCCsGAQUFBwMCBggrBgEFBQcDBDALBgNVHQ8EBAMCB4AwJwYJKwYBBAGCNxUKBBowGDAKBggrBgEFBQcDAjAKBggrBgEFBQcDBDAdBgNVHQ4EFgQUMXzjgvytKZtYq+FYgBd05fntxKo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vWJjKlcfrru2ZbpWdRr9Oh+5/BWxYQhZPWlGR/vgIhaVqKTa8JnKhOriaA+hh0wGmVbbHue4NOOrTR9uLF3tqGn4yzvVv/BdMvMxHD9QGYizIXROBTB1KiEF9yqqm9n7Ax3JnXX66mbCOxHv5vh95ZJ9Y89RtJF+/92bJxz3w3e2YYa/4/IZmV8KVjMjBrahAdrQE0EWzz1t01ABy/KxjpmttEIWhwTfYGK9JA5t11YoBvK0pI2pKgPDZvWr2tUgpz+bvrmNl80LKyQ7igY+Q8VJf3viN4LKZ4Ku4YTIKePJneh1QFlOOm23eAfwr0g9/9XTP38vElOrRGZSU55N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ggyabY3+JRq2cLEevXvYRkdxcn9ayvWKPd9S8CnTiTY=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II+xXeezwoSyoilEjxMdo9ikGY901L4ncVVeO17QO7c=</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w3R2a2TH0mvynzh9ROYkWc+SYqicEnPO1CxWJbBH01Y=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0hGvL7bBAhpIQunHuAvde8enKp47FBQrQFuP+5bJ3Kc=</DigestValue>
      </Reference>
      <Reference URI="/xl/styles.xml?ContentType=application/vnd.openxmlformats-officedocument.spreadsheetml.styles+xml">
        <DigestMethod Algorithm="http://www.w3.org/2001/04/xmlenc#sha256"/>
        <DigestValue>HAAj0GbxwekfDxo7iAx+62H4j7G5wQfNP3sjgJUwlt0=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V3SAvEASWIaeTpYZKuGg3o5MmKNkEln4CY72LjiE6yQ=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IIxj7Ul5BfkTS17tpt4z7yxkzK0ZkVVzHYfTIM6zb+Q=</DigestValue>
      </Reference>
      <Reference URI="/xl/worksheets/sheet10.xml?ContentType=application/vnd.openxmlformats-officedocument.spreadsheetml.worksheet+xml">
        <DigestMethod Algorithm="http://www.w3.org/2001/04/xmlenc#sha256"/>
        <DigestValue>5LVssgTN2t7GLWcDXAEBV1/PhDVtwI3FPyNA/GVkzS4=</DigestValue>
      </Reference>
      <Reference URI="/xl/worksheets/sheet11.xml?ContentType=application/vnd.openxmlformats-officedocument.spreadsheetml.worksheet+xml">
        <DigestMethod Algorithm="http://www.w3.org/2001/04/xmlenc#sha256"/>
        <DigestValue>m7hSrSx4h615WCAxuebCRXmFKAp59RBBO8GvDz9iqfY=</DigestValue>
      </Reference>
      <Reference URI="/xl/worksheets/sheet12.xml?ContentType=application/vnd.openxmlformats-officedocument.spreadsheetml.worksheet+xml">
        <DigestMethod Algorithm="http://www.w3.org/2001/04/xmlenc#sha256"/>
        <DigestValue>ecHEA0l4UpAqD1wqqDsnBMcJUgkPSrKYcONoERGf5w0=</DigestValue>
      </Reference>
      <Reference URI="/xl/worksheets/sheet13.xml?ContentType=application/vnd.openxmlformats-officedocument.spreadsheetml.worksheet+xml">
        <DigestMethod Algorithm="http://www.w3.org/2001/04/xmlenc#sha256"/>
        <DigestValue>3MTMOur2fvnHRMSCp7IaUBJ8al0kXYELC4mf+2PM3Ik=</DigestValue>
      </Reference>
      <Reference URI="/xl/worksheets/sheet14.xml?ContentType=application/vnd.openxmlformats-officedocument.spreadsheetml.worksheet+xml">
        <DigestMethod Algorithm="http://www.w3.org/2001/04/xmlenc#sha256"/>
        <DigestValue>hk8hqh2uoWwYaAn83ye5vBVoXipLJWWBsPNIw09s5iw=</DigestValue>
      </Reference>
      <Reference URI="/xl/worksheets/sheet15.xml?ContentType=application/vnd.openxmlformats-officedocument.spreadsheetml.worksheet+xml">
        <DigestMethod Algorithm="http://www.w3.org/2001/04/xmlenc#sha256"/>
        <DigestValue>Pxrsyq2JMEcWAlaKJbP+qE2FiuImL06YVyX9Pmt2SIY=</DigestValue>
      </Reference>
      <Reference URI="/xl/worksheets/sheet16.xml?ContentType=application/vnd.openxmlformats-officedocument.spreadsheetml.worksheet+xml">
        <DigestMethod Algorithm="http://www.w3.org/2001/04/xmlenc#sha256"/>
        <DigestValue>7mukw68hv3odoUtH4KOtvOyxbaIN2ERk5+ddL4ROh58=</DigestValue>
      </Reference>
      <Reference URI="/xl/worksheets/sheet17.xml?ContentType=application/vnd.openxmlformats-officedocument.spreadsheetml.worksheet+xml">
        <DigestMethod Algorithm="http://www.w3.org/2001/04/xmlenc#sha256"/>
        <DigestValue>cFl8PXtysvXlJYiWWM1CzjwIlIPP1duXPz/h9xfSviA=</DigestValue>
      </Reference>
      <Reference URI="/xl/worksheets/sheet18.xml?ContentType=application/vnd.openxmlformats-officedocument.spreadsheetml.worksheet+xml">
        <DigestMethod Algorithm="http://www.w3.org/2001/04/xmlenc#sha256"/>
        <DigestValue>5j9GYC5LduxSfKyN3atCN4gjqfMTm2sMPSyFpA7KkUE=</DigestValue>
      </Reference>
      <Reference URI="/xl/worksheets/sheet19.xml?ContentType=application/vnd.openxmlformats-officedocument.spreadsheetml.worksheet+xml">
        <DigestMethod Algorithm="http://www.w3.org/2001/04/xmlenc#sha256"/>
        <DigestValue>WBSDxgpucFtqpcHpPc6xVTtNNUcUrZKv7gizOC49T3k=</DigestValue>
      </Reference>
      <Reference URI="/xl/worksheets/sheet2.xml?ContentType=application/vnd.openxmlformats-officedocument.spreadsheetml.worksheet+xml">
        <DigestMethod Algorithm="http://www.w3.org/2001/04/xmlenc#sha256"/>
        <DigestValue>36/iMzyr35qBEPybE4weLgPPsHTw/+MR43ezuNlihi0=</DigestValue>
      </Reference>
      <Reference URI="/xl/worksheets/sheet20.xml?ContentType=application/vnd.openxmlformats-officedocument.spreadsheetml.worksheet+xml">
        <DigestMethod Algorithm="http://www.w3.org/2001/04/xmlenc#sha256"/>
        <DigestValue>FBsPbxWX5vE2YYlvBTWOdeSo4z67FZOmYScZPainxHI=</DigestValue>
      </Reference>
      <Reference URI="/xl/worksheets/sheet21.xml?ContentType=application/vnd.openxmlformats-officedocument.spreadsheetml.worksheet+xml">
        <DigestMethod Algorithm="http://www.w3.org/2001/04/xmlenc#sha256"/>
        <DigestValue>DNzQdqIhp1ZTioBMg/m0Cq1/hkYbbuAPEn+EQSLgFCQ=</DigestValue>
      </Reference>
      <Reference URI="/xl/worksheets/sheet22.xml?ContentType=application/vnd.openxmlformats-officedocument.spreadsheetml.worksheet+xml">
        <DigestMethod Algorithm="http://www.w3.org/2001/04/xmlenc#sha256"/>
        <DigestValue>7i8HDcjCCyuMYjKiUXChIZBdKt/O4JgF4qXcgB6To6k=</DigestValue>
      </Reference>
      <Reference URI="/xl/worksheets/sheet23.xml?ContentType=application/vnd.openxmlformats-officedocument.spreadsheetml.worksheet+xml">
        <DigestMethod Algorithm="http://www.w3.org/2001/04/xmlenc#sha256"/>
        <DigestValue>G9MzGQbjy8JGD7zm8kAKtkb/nFNFDGjhs7b6iNmb22Q=</DigestValue>
      </Reference>
      <Reference URI="/xl/worksheets/sheet24.xml?ContentType=application/vnd.openxmlformats-officedocument.spreadsheetml.worksheet+xml">
        <DigestMethod Algorithm="http://www.w3.org/2001/04/xmlenc#sha256"/>
        <DigestValue>jQWqXrKmxgzx/wi3zzDf9re3df1V3Nnox2EXYIFDHaQ=</DigestValue>
      </Reference>
      <Reference URI="/xl/worksheets/sheet25.xml?ContentType=application/vnd.openxmlformats-officedocument.spreadsheetml.worksheet+xml">
        <DigestMethod Algorithm="http://www.w3.org/2001/04/xmlenc#sha256"/>
        <DigestValue>zzbUto6DPsiumqLfHPfU1PsLf9YocXVRtEaHhSNPLjs=</DigestValue>
      </Reference>
      <Reference URI="/xl/worksheets/sheet26.xml?ContentType=application/vnd.openxmlformats-officedocument.spreadsheetml.worksheet+xml">
        <DigestMethod Algorithm="http://www.w3.org/2001/04/xmlenc#sha256"/>
        <DigestValue>UCYojqotJymDk1DtcfX5VvrOS5EGutdaqomtKrtc8jo=</DigestValue>
      </Reference>
      <Reference URI="/xl/worksheets/sheet27.xml?ContentType=application/vnd.openxmlformats-officedocument.spreadsheetml.worksheet+xml">
        <DigestMethod Algorithm="http://www.w3.org/2001/04/xmlenc#sha256"/>
        <DigestValue>r13Vxb+XkfOwCwIEE0F/bFQldypA36Mepz7j4gSAN1E=</DigestValue>
      </Reference>
      <Reference URI="/xl/worksheets/sheet28.xml?ContentType=application/vnd.openxmlformats-officedocument.spreadsheetml.worksheet+xml">
        <DigestMethod Algorithm="http://www.w3.org/2001/04/xmlenc#sha256"/>
        <DigestValue>D7NMWLOpwTQkHfUuD6RR6J97mU6trIIjWcCYgZSQT5k=</DigestValue>
      </Reference>
      <Reference URI="/xl/worksheets/sheet29.xml?ContentType=application/vnd.openxmlformats-officedocument.spreadsheetml.worksheet+xml">
        <DigestMethod Algorithm="http://www.w3.org/2001/04/xmlenc#sha256"/>
        <DigestValue>FgoxNwzsBrj3w4O6MN2O5JUf9VNmihQpOoXWFQG9ug8=</DigestValue>
      </Reference>
      <Reference URI="/xl/worksheets/sheet3.xml?ContentType=application/vnd.openxmlformats-officedocument.spreadsheetml.worksheet+xml">
        <DigestMethod Algorithm="http://www.w3.org/2001/04/xmlenc#sha256"/>
        <DigestValue>rKNmRQE4tEBzk/a3P9XY5CeBl9hVMfhXLqgU1s9kX18=</DigestValue>
      </Reference>
      <Reference URI="/xl/worksheets/sheet30.xml?ContentType=application/vnd.openxmlformats-officedocument.spreadsheetml.worksheet+xml">
        <DigestMethod Algorithm="http://www.w3.org/2001/04/xmlenc#sha256"/>
        <DigestValue>NDL+bDT8yhM2aTV1i2f15XKW7g8ogqf18cQElioQyVw=</DigestValue>
      </Reference>
      <Reference URI="/xl/worksheets/sheet4.xml?ContentType=application/vnd.openxmlformats-officedocument.spreadsheetml.worksheet+xml">
        <DigestMethod Algorithm="http://www.w3.org/2001/04/xmlenc#sha256"/>
        <DigestValue>/0010F/3X9Lrn92PqCJ3T9jpLBRysdpWNElyikNiJc4=</DigestValue>
      </Reference>
      <Reference URI="/xl/worksheets/sheet5.xml?ContentType=application/vnd.openxmlformats-officedocument.spreadsheetml.worksheet+xml">
        <DigestMethod Algorithm="http://www.w3.org/2001/04/xmlenc#sha256"/>
        <DigestValue>sRYG5NbmnCDSI0zR2A445lrm5hxJW1+9s4MkdFvcksg=</DigestValue>
      </Reference>
      <Reference URI="/xl/worksheets/sheet6.xml?ContentType=application/vnd.openxmlformats-officedocument.spreadsheetml.worksheet+xml">
        <DigestMethod Algorithm="http://www.w3.org/2001/04/xmlenc#sha256"/>
        <DigestValue>suS7djUh/BnDZojb/SY1YjDIjEj7tQxOxNMUVNpDwjE=</DigestValue>
      </Reference>
      <Reference URI="/xl/worksheets/sheet7.xml?ContentType=application/vnd.openxmlformats-officedocument.spreadsheetml.worksheet+xml">
        <DigestMethod Algorithm="http://www.w3.org/2001/04/xmlenc#sha256"/>
        <DigestValue>bim56kT/LbFCAtJTSR/XIULAaWOiGhNnROYZYnggZ5w=</DigestValue>
      </Reference>
      <Reference URI="/xl/worksheets/sheet8.xml?ContentType=application/vnd.openxmlformats-officedocument.spreadsheetml.worksheet+xml">
        <DigestMethod Algorithm="http://www.w3.org/2001/04/xmlenc#sha256"/>
        <DigestValue>5BCehDPDtS5cAxxcUtDoX10sVFRLIR0bQuQpcFqzjIU=</DigestValue>
      </Reference>
      <Reference URI="/xl/worksheets/sheet9.xml?ContentType=application/vnd.openxmlformats-officedocument.spreadsheetml.worksheet+xml">
        <DigestMethod Algorithm="http://www.w3.org/2001/04/xmlenc#sha256"/>
        <DigestValue>OcWd1/JtVGwtMi0MnWHCKvySp1QHYOQFWUItu1yz1J4=</DigestValue>
      </Reference>
    </Manifest>
    <SignatureProperties>
      <SignatureProperty Id="idSignatureTime" Target="#idPackageSignature">
        <mdssi:SignatureTime xmlns:mdssi="http://schemas.openxmlformats.org/package/2006/digital-signature">
          <mdssi:Format>YYYY-MM-DDThh:mm:ssTZD</mdssi:Format>
          <mdssi:Value>2023-02-20T12:16:56Z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bhb-pass1</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2023-02-20T12:16:56Z</xd:SigningTime>
          <xd:SigningCertificate>
            <xd:Cert>
              <xd:CertDigest>
                <DigestMethod Algorithm="http://www.w3.org/2001/04/xmlenc#sha256"/>
                <DigestValue>Q3DRW7JTCBUzV4fcLdDbmPU6agNVPaFLYIkZYOq89Fc=</DigestValue>
              </xd:CertDigest>
              <xd:IssuerSerial>
                <X509IssuerName>CN=NBG Class 2 INT Sub CA, DC=nbg, DC=ge</X509IssuerName>
                <X509SerialNumber>490312157265703087495427</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bhb-pass1</xd:CommitmentTypeQualifier>
            </xd:CommitmentTypeQualifier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GZ2/dWx43wB74QgLXDIRh/WTZ+seKWxSqRTWS+00pUA=</DigestValue>
    </Reference>
    <Reference Type="http://www.w3.org/2000/09/xmldsig#Object" URI="#idOfficeObject">
      <DigestMethod Algorithm="http://www.w3.org/2001/04/xmlenc#sha256"/>
      <DigestValue>mMhDg13avR0TbmD76l16kdU9GVTCMpjhV3s+FEg/R0Q=</DigestValue>
    </Reference>
    <Reference Type="http://uri.etsi.org/01903#SignedProperties" URI="#idSignedProperties">
      <Transforms>
        <Transform Algorithm="http://www.w3.org/TR/2001/REC-xml-c14n-20010315"/>
      </Transforms>
      <DigestMethod Algorithm="http://www.w3.org/2001/04/xmlenc#sha256"/>
      <DigestValue>KdgK0EzNsyG5XJm8h5nMN4uAAcd2fp30fB0f8R67oWw=</DigestValue>
    </Reference>
  </SignedInfo>
  <SignatureValue>MluVeumlmGKb+jnkyND3W7m29IRLP2v3EFmgLRt5lYiLIG4zmeMXTZhNDLecw6Uo7Gad3MZT/eMm
eXtSwhcGfIrI9ueHoNP/3ygOMMJwnCDZKF7GgxTMBaFMnxYM1e63emym+PtGMSvwO19TuYKBmyZl
Quwl8JMfAHWlntTFRv0Mf0WBhDcdl7jqpF6jMNGL3xmz10aJVHgkASvW1yLt3ZiwJr+Ne+xJUi5W
2f+Ffbz5qn3BE4gPogzcIzcdy/p7nq0FeVhokCCsUPckkb87uAADt+YkSy4chm4PngF+HXZY18hP
wyXsIPdOnvfttFtoZOEIey1Skebq3gZuko40WQ==</SignatureValue>
  <KeyInfo>
    <X509Data>
      <X509Certificate>MIIGRDCCBSygAwIBAgIKL2Un9AADAAIAcDANBgkqhkiG9w0BAQsFADBKMRIwEAYKCZImiZPyLGQBGRYCZ2UxEzARBgoJkiaJk/IsZAEZFgNuYmcxHzAdBgNVBAMTFk5CRyBDbGFzcyAyIElOVCBTdWIgQ0EwHhcNMjExMjIwMDczMTUxWhcNMjMxMjIwMDczMTUxWjBCMR8wHQYDVQQKExZKU0MgSGFseWsgQmFuayBHZW9yZ2lhMR8wHQYDVQQDExZCSEIgLSBNYXJpbmEgVGFua2Fyb3ZhMIIBIjANBgkqhkiG9w0BAQEFAAOCAQ8AMIIBCgKCAQEA7TTMVVM8ShVDg7rCAn8mvkWJd+cIh6EulpKQ6wRzA0IMjTu2DwfHQajk3MuZAoW6AL7Kddam53zAGTU8AMPiVPU/mjWdV0B0kIubMUs2yuBcxcIKQP4E6qTKsuMu6kVRGf4c++RB1JZcfbugJ55YRcC5hCtHtToL6sIEK5bXYO4DVUAFrT+2hcHFNTUx28qSRY55MJrb4H8w3mVtVuOUK78CsgWK8x6V5oFFn99D47puXPSiokMEtwNQLn40rYdHfrWyVnSQTdLE4dPlmaimFnn3vyzsEbC/SG/Wn4wKoxFV9pQmqPMqHr7/KWq15Ubn1QgpGcJgYuS/2oMA/dqDnQIDAQABo4IDMjCCAy4wPAYJKwYBBAGCNxUHBC8wLQYlKwYBBAGCNxUI5rJgg431RIaBmQmDuKFKg76EcQSDxJEzhIOIXQIBZAIBIzAdBgNVHSUEFjAUBggrBgEFBQcDAgYIKwYBBQUHAwQwCwYDVR0PBAQDAgeAMCcGCSsGAQQBgjcVCgQaMBgwCgYIKwYBBQUHAwIwCgYIKwYBBQUHAwQwHQYDVR0OBBYEFIePNpsBfoL+n31mxeo89W/UUnKK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eIJ2cwS4AUZ/4BGB7EUetn92HlGXYoIdPfuN+ne0bmy2ub1R/ceZEkEB0B9x0A3aVMzl1rMSCRMOVE9R6fyCvHVp2Jl9fu0GOWczCzhjJB/daw1rcUygzCejgBrXPt7SITJlq2Od+tU4Xd9f/8n9NXTShdHeceTYWAlnZKHdVxkybra+ZvRzd7LqYW6htt7tPGfTTgg0oiDZntdHkJipk498qkuC8FfNDfSOgLjXG2A36V5mmtcS0N4YFgIJr7FApoH/5yFvGJxLHPHN/djsP78kbyTk40l1TUf0h8CreMuL/xTXTAwqVltuaROF2GP5RKR0sdaJbXrmM5mEImcXy</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8"/>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Transform>
          <Transform Algorithm="http://www.w3.org/TR/2001/REC-xml-c14n-20010315"/>
        </Transforms>
        <DigestMethod Algorithm="http://www.w3.org/2001/04/xmlenc#sha256"/>
        <DigestValue>480xf7pKnhOPRB1mBAira/OwhxvpPm/RePFxqjChWO0=</DigestValue>
      </Reference>
      <Reference URI="/xl/calcChain.xml?ContentType=application/vnd.openxmlformats-officedocument.spreadsheetml.calcChain+xml">
        <DigestMethod Algorithm="http://www.w3.org/2001/04/xmlenc#sha256"/>
        <DigestValue>ggyabY3+JRq2cLEevXvYRkdxcn9ayvWKPd9S8CnTiTY=</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M7B/mn9Gl/E0SPoxI8mHI2g20P25qjLRnB+I7onGin4=</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metadata.xml?ContentType=application/vnd.openxmlformats-officedocument.spreadsheetml.sheetMetadata+xml">
        <DigestMethod Algorithm="http://www.w3.org/2001/04/xmlenc#sha256"/>
        <DigestValue>II+xXeezwoSyoilEjxMdo9ikGY901L4ncVVeO17QO7c=</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w3R2a2TH0mvynzh9ROYkWc+SYqicEnPO1CxWJbBH01Y=</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qqKz7UtelGHdfiWdqNc1EvL8LqlQ7O4MTpeoyQcgyv0=</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0hGvL7bBAhpIQunHuAvde8enKp47FBQrQFuP+5bJ3Kc=</DigestValue>
      </Reference>
      <Reference URI="/xl/styles.xml?ContentType=application/vnd.openxmlformats-officedocument.spreadsheetml.styles+xml">
        <DigestMethod Algorithm="http://www.w3.org/2001/04/xmlenc#sha256"/>
        <DigestValue>HAAj0GbxwekfDxo7iAx+62H4j7G5wQfNP3sjgJUwlt0=</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V3SAvEASWIaeTpYZKuGg3o5MmKNkEln4CY72LjiE6yQ=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IIxj7Ul5BfkTS17tpt4z7yxkzK0ZkVVzHYfTIM6zb+Q=</DigestValue>
      </Reference>
      <Reference URI="/xl/worksheets/sheet10.xml?ContentType=application/vnd.openxmlformats-officedocument.spreadsheetml.worksheet+xml">
        <DigestMethod Algorithm="http://www.w3.org/2001/04/xmlenc#sha256"/>
        <DigestValue>5LVssgTN2t7GLWcDXAEBV1/PhDVtwI3FPyNA/GVkzS4=</DigestValue>
      </Reference>
      <Reference URI="/xl/worksheets/sheet11.xml?ContentType=application/vnd.openxmlformats-officedocument.spreadsheetml.worksheet+xml">
        <DigestMethod Algorithm="http://www.w3.org/2001/04/xmlenc#sha256"/>
        <DigestValue>m7hSrSx4h615WCAxuebCRXmFKAp59RBBO8GvDz9iqfY=</DigestValue>
      </Reference>
      <Reference URI="/xl/worksheets/sheet12.xml?ContentType=application/vnd.openxmlformats-officedocument.spreadsheetml.worksheet+xml">
        <DigestMethod Algorithm="http://www.w3.org/2001/04/xmlenc#sha256"/>
        <DigestValue>ecHEA0l4UpAqD1wqqDsnBMcJUgkPSrKYcONoERGf5w0=</DigestValue>
      </Reference>
      <Reference URI="/xl/worksheets/sheet13.xml?ContentType=application/vnd.openxmlformats-officedocument.spreadsheetml.worksheet+xml">
        <DigestMethod Algorithm="http://www.w3.org/2001/04/xmlenc#sha256"/>
        <DigestValue>3MTMOur2fvnHRMSCp7IaUBJ8al0kXYELC4mf+2PM3Ik=</DigestValue>
      </Reference>
      <Reference URI="/xl/worksheets/sheet14.xml?ContentType=application/vnd.openxmlformats-officedocument.spreadsheetml.worksheet+xml">
        <DigestMethod Algorithm="http://www.w3.org/2001/04/xmlenc#sha256"/>
        <DigestValue>hk8hqh2uoWwYaAn83ye5vBVoXipLJWWBsPNIw09s5iw=</DigestValue>
      </Reference>
      <Reference URI="/xl/worksheets/sheet15.xml?ContentType=application/vnd.openxmlformats-officedocument.spreadsheetml.worksheet+xml">
        <DigestMethod Algorithm="http://www.w3.org/2001/04/xmlenc#sha256"/>
        <DigestValue>Pxrsyq2JMEcWAlaKJbP+qE2FiuImL06YVyX9Pmt2SIY=</DigestValue>
      </Reference>
      <Reference URI="/xl/worksheets/sheet16.xml?ContentType=application/vnd.openxmlformats-officedocument.spreadsheetml.worksheet+xml">
        <DigestMethod Algorithm="http://www.w3.org/2001/04/xmlenc#sha256"/>
        <DigestValue>7mukw68hv3odoUtH4KOtvOyxbaIN2ERk5+ddL4ROh58=</DigestValue>
      </Reference>
      <Reference URI="/xl/worksheets/sheet17.xml?ContentType=application/vnd.openxmlformats-officedocument.spreadsheetml.worksheet+xml">
        <DigestMethod Algorithm="http://www.w3.org/2001/04/xmlenc#sha256"/>
        <DigestValue>cFl8PXtysvXlJYiWWM1CzjwIlIPP1duXPz/h9xfSviA=</DigestValue>
      </Reference>
      <Reference URI="/xl/worksheets/sheet18.xml?ContentType=application/vnd.openxmlformats-officedocument.spreadsheetml.worksheet+xml">
        <DigestMethod Algorithm="http://www.w3.org/2001/04/xmlenc#sha256"/>
        <DigestValue>5j9GYC5LduxSfKyN3atCN4gjqfMTm2sMPSyFpA7KkUE=</DigestValue>
      </Reference>
      <Reference URI="/xl/worksheets/sheet19.xml?ContentType=application/vnd.openxmlformats-officedocument.spreadsheetml.worksheet+xml">
        <DigestMethod Algorithm="http://www.w3.org/2001/04/xmlenc#sha256"/>
        <DigestValue>WBSDxgpucFtqpcHpPc6xVTtNNUcUrZKv7gizOC49T3k=</DigestValue>
      </Reference>
      <Reference URI="/xl/worksheets/sheet2.xml?ContentType=application/vnd.openxmlformats-officedocument.spreadsheetml.worksheet+xml">
        <DigestMethod Algorithm="http://www.w3.org/2001/04/xmlenc#sha256"/>
        <DigestValue>36/iMzyr35qBEPybE4weLgPPsHTw/+MR43ezuNlihi0=</DigestValue>
      </Reference>
      <Reference URI="/xl/worksheets/sheet20.xml?ContentType=application/vnd.openxmlformats-officedocument.spreadsheetml.worksheet+xml">
        <DigestMethod Algorithm="http://www.w3.org/2001/04/xmlenc#sha256"/>
        <DigestValue>FBsPbxWX5vE2YYlvBTWOdeSo4z67FZOmYScZPainxHI=</DigestValue>
      </Reference>
      <Reference URI="/xl/worksheets/sheet21.xml?ContentType=application/vnd.openxmlformats-officedocument.spreadsheetml.worksheet+xml">
        <DigestMethod Algorithm="http://www.w3.org/2001/04/xmlenc#sha256"/>
        <DigestValue>DNzQdqIhp1ZTioBMg/m0Cq1/hkYbbuAPEn+EQSLgFCQ=</DigestValue>
      </Reference>
      <Reference URI="/xl/worksheets/sheet22.xml?ContentType=application/vnd.openxmlformats-officedocument.spreadsheetml.worksheet+xml">
        <DigestMethod Algorithm="http://www.w3.org/2001/04/xmlenc#sha256"/>
        <DigestValue>7i8HDcjCCyuMYjKiUXChIZBdKt/O4JgF4qXcgB6To6k=</DigestValue>
      </Reference>
      <Reference URI="/xl/worksheets/sheet23.xml?ContentType=application/vnd.openxmlformats-officedocument.spreadsheetml.worksheet+xml">
        <DigestMethod Algorithm="http://www.w3.org/2001/04/xmlenc#sha256"/>
        <DigestValue>G9MzGQbjy8JGD7zm8kAKtkb/nFNFDGjhs7b6iNmb22Q=</DigestValue>
      </Reference>
      <Reference URI="/xl/worksheets/sheet24.xml?ContentType=application/vnd.openxmlformats-officedocument.spreadsheetml.worksheet+xml">
        <DigestMethod Algorithm="http://www.w3.org/2001/04/xmlenc#sha256"/>
        <DigestValue>jQWqXrKmxgzx/wi3zzDf9re3df1V3Nnox2EXYIFDHaQ=</DigestValue>
      </Reference>
      <Reference URI="/xl/worksheets/sheet25.xml?ContentType=application/vnd.openxmlformats-officedocument.spreadsheetml.worksheet+xml">
        <DigestMethod Algorithm="http://www.w3.org/2001/04/xmlenc#sha256"/>
        <DigestValue>zzbUto6DPsiumqLfHPfU1PsLf9YocXVRtEaHhSNPLjs=</DigestValue>
      </Reference>
      <Reference URI="/xl/worksheets/sheet26.xml?ContentType=application/vnd.openxmlformats-officedocument.spreadsheetml.worksheet+xml">
        <DigestMethod Algorithm="http://www.w3.org/2001/04/xmlenc#sha256"/>
        <DigestValue>UCYojqotJymDk1DtcfX5VvrOS5EGutdaqomtKrtc8jo=</DigestValue>
      </Reference>
      <Reference URI="/xl/worksheets/sheet27.xml?ContentType=application/vnd.openxmlformats-officedocument.spreadsheetml.worksheet+xml">
        <DigestMethod Algorithm="http://www.w3.org/2001/04/xmlenc#sha256"/>
        <DigestValue>r13Vxb+XkfOwCwIEE0F/bFQldypA36Mepz7j4gSAN1E=</DigestValue>
      </Reference>
      <Reference URI="/xl/worksheets/sheet28.xml?ContentType=application/vnd.openxmlformats-officedocument.spreadsheetml.worksheet+xml">
        <DigestMethod Algorithm="http://www.w3.org/2001/04/xmlenc#sha256"/>
        <DigestValue>D7NMWLOpwTQkHfUuD6RR6J97mU6trIIjWcCYgZSQT5k=</DigestValue>
      </Reference>
      <Reference URI="/xl/worksheets/sheet29.xml?ContentType=application/vnd.openxmlformats-officedocument.spreadsheetml.worksheet+xml">
        <DigestMethod Algorithm="http://www.w3.org/2001/04/xmlenc#sha256"/>
        <DigestValue>FgoxNwzsBrj3w4O6MN2O5JUf9VNmihQpOoXWFQG9ug8=</DigestValue>
      </Reference>
      <Reference URI="/xl/worksheets/sheet3.xml?ContentType=application/vnd.openxmlformats-officedocument.spreadsheetml.worksheet+xml">
        <DigestMethod Algorithm="http://www.w3.org/2001/04/xmlenc#sha256"/>
        <DigestValue>rKNmRQE4tEBzk/a3P9XY5CeBl9hVMfhXLqgU1s9kX18=</DigestValue>
      </Reference>
      <Reference URI="/xl/worksheets/sheet30.xml?ContentType=application/vnd.openxmlformats-officedocument.spreadsheetml.worksheet+xml">
        <DigestMethod Algorithm="http://www.w3.org/2001/04/xmlenc#sha256"/>
        <DigestValue>NDL+bDT8yhM2aTV1i2f15XKW7g8ogqf18cQElioQyVw=</DigestValue>
      </Reference>
      <Reference URI="/xl/worksheets/sheet4.xml?ContentType=application/vnd.openxmlformats-officedocument.spreadsheetml.worksheet+xml">
        <DigestMethod Algorithm="http://www.w3.org/2001/04/xmlenc#sha256"/>
        <DigestValue>/0010F/3X9Lrn92PqCJ3T9jpLBRysdpWNElyikNiJc4=</DigestValue>
      </Reference>
      <Reference URI="/xl/worksheets/sheet5.xml?ContentType=application/vnd.openxmlformats-officedocument.spreadsheetml.worksheet+xml">
        <DigestMethod Algorithm="http://www.w3.org/2001/04/xmlenc#sha256"/>
        <DigestValue>sRYG5NbmnCDSI0zR2A445lrm5hxJW1+9s4MkdFvcksg=</DigestValue>
      </Reference>
      <Reference URI="/xl/worksheets/sheet6.xml?ContentType=application/vnd.openxmlformats-officedocument.spreadsheetml.worksheet+xml">
        <DigestMethod Algorithm="http://www.w3.org/2001/04/xmlenc#sha256"/>
        <DigestValue>suS7djUh/BnDZojb/SY1YjDIjEj7tQxOxNMUVNpDwjE=</DigestValue>
      </Reference>
      <Reference URI="/xl/worksheets/sheet7.xml?ContentType=application/vnd.openxmlformats-officedocument.spreadsheetml.worksheet+xml">
        <DigestMethod Algorithm="http://www.w3.org/2001/04/xmlenc#sha256"/>
        <DigestValue>bim56kT/LbFCAtJTSR/XIULAaWOiGhNnROYZYnggZ5w=</DigestValue>
      </Reference>
      <Reference URI="/xl/worksheets/sheet8.xml?ContentType=application/vnd.openxmlformats-officedocument.spreadsheetml.worksheet+xml">
        <DigestMethod Algorithm="http://www.w3.org/2001/04/xmlenc#sha256"/>
        <DigestValue>5BCehDPDtS5cAxxcUtDoX10sVFRLIR0bQuQpcFqzjIU=</DigestValue>
      </Reference>
      <Reference URI="/xl/worksheets/sheet9.xml?ContentType=application/vnd.openxmlformats-officedocument.spreadsheetml.worksheet+xml">
        <DigestMethod Algorithm="http://www.w3.org/2001/04/xmlenc#sha256"/>
        <DigestValue>OcWd1/JtVGwtMi0MnWHCKvySp1QHYOQFWUItu1yz1J4=</DigestValue>
      </Reference>
    </Manifest>
    <SignatureProperties>
      <SignatureProperty Id="idSignatureTime" Target="#idPackageSignature">
        <mdssi:SignatureTime xmlns:mdssi="http://schemas.openxmlformats.org/package/2006/digital-signature">
          <mdssi:Format>YYYY-MM-DDThh:mm:ssTZD</mdssi:Format>
          <mdssi:Value>2023-02-20T12:19:54Z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2023-02-20T12:19:54Z</xd:SigningTime>
          <xd:SigningCertificate>
            <xd:Cert>
              <xd:CertDigest>
                <DigestMethod Algorithm="http://www.w3.org/2001/04/xmlenc#sha256"/>
                <DigestValue>EW4Skb1yyDPaXhG4rBwdZtqUKXunznbEg7ORuIPUOW0=</DigestValue>
              </xd:CertDigest>
              <xd:IssuerSerial>
                <X509IssuerName>CN=NBG Class 2 INT Sub CA, DC=nbg, DC=ge</X509IssuerName>
                <X509SerialNumber>223817224772392671379568</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24. Risk Sector</vt:lpstr>
      <vt:lpstr>23. LTV</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2023-02-20T12:16:08Z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