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5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5" i="69" l="1"/>
  <c r="E21" i="82" l="1"/>
  <c r="H9" i="81"/>
  <c r="H10" i="81"/>
  <c r="H12" i="81"/>
  <c r="H13" i="81"/>
  <c r="H16" i="81"/>
  <c r="H17" i="81"/>
  <c r="H20" i="81"/>
  <c r="H21" i="81"/>
  <c r="H8" i="81"/>
  <c r="G33" i="80"/>
  <c r="E8" i="37"/>
  <c r="K8" i="37" s="1"/>
  <c r="G61" i="53"/>
  <c r="G34" i="53"/>
  <c r="G45" i="53" s="1"/>
  <c r="F34" i="53"/>
  <c r="F45" i="53" s="1"/>
  <c r="G14" i="62" l="1"/>
  <c r="G9" i="53"/>
  <c r="H18" i="81"/>
  <c r="F9" i="53"/>
  <c r="F30" i="53"/>
  <c r="H15" i="81"/>
  <c r="H14" i="81"/>
  <c r="F53" i="53"/>
  <c r="F61" i="53"/>
  <c r="G22" i="53"/>
  <c r="F31" i="62"/>
  <c r="F41" i="62" s="1"/>
  <c r="H19" i="81"/>
  <c r="H11" i="81"/>
  <c r="G20" i="62"/>
  <c r="G31" i="62"/>
  <c r="G41" i="62" s="1"/>
  <c r="G30" i="53"/>
  <c r="F14" i="62"/>
  <c r="G53" i="53"/>
  <c r="G54" i="53" s="1"/>
  <c r="H21" i="82"/>
  <c r="G21" i="82"/>
  <c r="D21" i="82"/>
  <c r="F21" i="82"/>
  <c r="F22" i="53"/>
  <c r="F31" i="53" s="1"/>
  <c r="F54" i="53"/>
  <c r="F20" i="62"/>
  <c r="G31" i="53" l="1"/>
  <c r="G56" i="53" s="1"/>
  <c r="G63" i="53" s="1"/>
  <c r="G65" i="53" s="1"/>
  <c r="G67" i="53" s="1"/>
  <c r="F56" i="53"/>
  <c r="F63" i="53" s="1"/>
  <c r="F65" i="53" s="1"/>
  <c r="F67" i="53" s="1"/>
  <c r="D33" i="88" l="1"/>
  <c r="E33" i="88"/>
  <c r="F33" i="88"/>
  <c r="G33" i="88"/>
  <c r="H33" i="88"/>
  <c r="I33" i="88"/>
  <c r="J33" i="88"/>
  <c r="K33" i="88"/>
  <c r="L33" i="88"/>
  <c r="M33" i="88"/>
  <c r="N33" i="88"/>
  <c r="C33" i="88"/>
  <c r="C33" i="80" l="1"/>
  <c r="D33" i="80"/>
  <c r="E33" i="80"/>
  <c r="F33" i="80"/>
  <c r="C34" i="53" l="1"/>
  <c r="H9" i="74" l="1"/>
  <c r="H10" i="74"/>
  <c r="H11" i="74"/>
  <c r="H12" i="74"/>
  <c r="H13" i="74"/>
  <c r="H14" i="74"/>
  <c r="H15" i="74"/>
  <c r="H16" i="74"/>
  <c r="H17" i="74"/>
  <c r="H18" i="74"/>
  <c r="H19" i="74"/>
  <c r="H20" i="74"/>
  <c r="H21" i="74"/>
  <c r="H8" i="74"/>
  <c r="C22" i="74"/>
  <c r="V7" i="64"/>
  <c r="V8" i="64"/>
  <c r="V9" i="64"/>
  <c r="V10" i="64"/>
  <c r="V11" i="64"/>
  <c r="V12" i="64"/>
  <c r="V13" i="64"/>
  <c r="V14" i="64"/>
  <c r="V15" i="64"/>
  <c r="V16" i="64"/>
  <c r="V17" i="64"/>
  <c r="V18" i="64"/>
  <c r="V19" i="64"/>
  <c r="V20" i="64"/>
  <c r="C15" i="69"/>
  <c r="B2" i="71" l="1"/>
  <c r="D14" i="62"/>
  <c r="C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I34" i="83" l="1"/>
  <c r="H22" i="81"/>
  <c r="I21" i="82"/>
  <c r="B2" i="80"/>
  <c r="B1" i="80"/>
  <c r="G37" i="80"/>
  <c r="G21"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C20" i="77"/>
  <c r="C19" i="77"/>
  <c r="D21" i="77" l="1"/>
  <c r="D19" i="77"/>
  <c r="D20" i="77"/>
  <c r="C30" i="79"/>
  <c r="C26" i="79"/>
  <c r="C8" i="79"/>
  <c r="M21" i="37" l="1"/>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61" i="53" l="1"/>
  <c r="C61" i="53"/>
  <c r="D53" i="53"/>
  <c r="C53" i="53"/>
  <c r="D34" i="53"/>
  <c r="D45" i="53" s="1"/>
  <c r="C45" i="53"/>
  <c r="C54" i="53" l="1"/>
  <c r="D54" i="53"/>
  <c r="D30" i="53"/>
  <c r="C30" i="53"/>
  <c r="D9" i="53"/>
  <c r="D22" i="53" s="1"/>
  <c r="C9" i="53"/>
  <c r="C22" i="53" s="1"/>
  <c r="D31" i="62"/>
  <c r="D41" i="62" s="1"/>
  <c r="C31" i="62"/>
  <c r="C41" i="62" s="1"/>
  <c r="C20" i="62"/>
  <c r="D31" i="53" l="1"/>
  <c r="D56" i="53" s="1"/>
  <c r="D63" i="53" s="1"/>
  <c r="D65" i="53" s="1"/>
  <c r="D67" i="53" s="1"/>
  <c r="C31" i="53"/>
  <c r="C56" i="53" s="1"/>
  <c r="C63" i="53" s="1"/>
  <c r="C65" i="53" s="1"/>
  <c r="C67" i="53" s="1"/>
  <c r="E22" i="53"/>
  <c r="H22" i="53"/>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E14" i="62" l="1"/>
  <c r="H14" i="62"/>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3">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Measures].[Sum of 912_IN_GEL]"/>
    <s v="[TLOAN_PORT].[Currency_new_loan].&amp;[FX]"/>
    <s v="[Measures].[Sum of Princ_overd]"/>
    <s v="[Measures].[Sum of Deposits principal]"/>
    <s v="[TLOAN_PORT].[Currency_new_loan].&amp;[GEL]"/>
    <s v="[TLOAN_PORT].[RESERVE_TYPE_NAME].&amp;[უიმედო]"/>
  </metadataStrings>
  <mdxMetadata count="11">
    <mdx n="0" f="v">
      <t c="3" fi="0">
        <n x="1" s="1"/>
        <n x="4"/>
        <n x="3"/>
      </t>
    </mdx>
    <mdx n="0" f="v">
      <t c="3" fi="0">
        <n x="1" s="1"/>
        <n x="5"/>
        <n x="3"/>
      </t>
    </mdx>
    <mdx n="0" f="v">
      <t c="2" fi="0">
        <n x="7"/>
        <n x="8"/>
      </t>
    </mdx>
    <mdx n="0" f="v">
      <t c="3" fi="0">
        <n x="1" s="1"/>
        <n x="6"/>
        <n x="3"/>
      </t>
    </mdx>
    <mdx n="0" f="v">
      <t c="3" fi="0">
        <n x="10"/>
        <n x="2"/>
        <n x="3"/>
      </t>
    </mdx>
    <mdx n="0" f="v">
      <t c="3" fi="0">
        <n x="9"/>
        <n x="4"/>
        <n x="3"/>
      </t>
    </mdx>
    <mdx n="0" f="v">
      <t c="3" fi="0">
        <n x="9"/>
        <n x="8"/>
        <n x="3"/>
      </t>
    </mdx>
    <mdx n="0" f="v">
      <t c="3" fi="0">
        <n x="1" s="1"/>
        <n x="8"/>
        <n x="3"/>
      </t>
    </mdx>
    <mdx n="0" f="v">
      <t c="3" fi="0">
        <n x="1" s="1"/>
        <n x="11"/>
        <n x="12"/>
      </t>
    </mdx>
    <mdx n="0" f="v">
      <t c="3" fi="0">
        <n x="1" s="1"/>
        <n x="11"/>
        <n x="12"/>
      </t>
    </mdx>
    <mdx n="0" f="v">
      <t c="3" fi="0">
        <n x="10"/>
        <n x="11"/>
        <n x="12"/>
      </t>
    </mdx>
  </mdxMetadata>
  <valueMetadata count="11">
    <bk>
      <rc t="1" v="0"/>
    </bk>
    <bk>
      <rc t="1" v="1"/>
    </bk>
    <bk>
      <rc t="1" v="2"/>
    </bk>
    <bk>
      <rc t="1" v="3"/>
    </bk>
    <bk>
      <rc t="1" v="4"/>
    </bk>
    <bk>
      <rc t="1" v="5"/>
    </bk>
    <bk>
      <rc t="1" v="6"/>
    </bk>
    <bk>
      <rc t="1" v="7"/>
    </bk>
    <bk>
      <rc t="1" v="8"/>
    </bk>
    <bk>
      <rc t="1" v="9"/>
    </bk>
    <bk>
      <rc t="1" v="10"/>
    </bk>
  </valueMetadata>
</metadata>
</file>

<file path=xl/sharedStrings.xml><?xml version="1.0" encoding="utf-8"?>
<sst xmlns="http://schemas.openxmlformats.org/spreadsheetml/2006/main" count="1585" uniqueCount="1034">
  <si>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</si>
  <si>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</si>
  <si>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</si>
  <si>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</si>
  <si>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</si>
  <si>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</si>
  <si>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</si>
  <si>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</si>
  <si>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</si>
  <si>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</si>
  <si>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</si>
  <si>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</si>
  <si>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</si>
  <si>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</si>
  <si>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</si>
  <si>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</si>
  <si>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</si>
  <si>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</si>
  <si>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</si>
  <si>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</si>
  <si>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</si>
  <si>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</si>
  <si>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</si>
  <si>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</si>
  <si>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</si>
  <si>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</si>
  <si>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</si>
  <si>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</si>
  <si>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</si>
  <si>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</si>
  <si>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</si>
  <si>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</si>
  <si>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</si>
  <si>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</si>
  <si>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</si>
  <si>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</si>
  <si>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</si>
  <si>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</si>
  <si>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</si>
  <si>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</si>
  <si>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</si>
  <si>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</si>
  <si>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</si>
  <si>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</si>
  <si>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</si>
  <si>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</si>
  <si>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</si>
  <si>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</si>
  <si>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</si>
  <si>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</si>
  <si>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</si>
  <si>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</si>
  <si>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</si>
  <si>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</si>
  <si>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</si>
  <si>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</si>
  <si>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</si>
  <si>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</si>
  <si>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</si>
  <si>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</si>
  <si>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</si>
  <si>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</si>
  <si>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</si>
  <si>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</si>
  <si>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</si>
  <si>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</si>
  <si>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</si>
  <si>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</si>
  <si>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</si>
  <si>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</si>
  <si>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</si>
  <si>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</si>
  <si>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</si>
  <si>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</si>
  <si>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</si>
  <si>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</si>
  <si>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</si>
  <si>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</si>
  <si>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</si>
  <si>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</si>
  <si>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</si>
  <si>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</si>
  <si>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</si>
  <si>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</si>
  <si>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</si>
  <si>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</si>
  <si>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</si>
  <si>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</si>
  <si>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</si>
  <si>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</si>
  <si>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</si>
  <si>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</si>
  <si>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</si>
  <si>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</si>
  <si>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</si>
  <si>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</si>
  <si>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</si>
  <si>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</si>
  <si>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</si>
  <si>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</si>
  <si>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</si>
  <si>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</si>
  <si>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</si>
  <si>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</si>
  <si>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</si>
  <si>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</si>
  <si>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</si>
  <si>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</si>
  <si>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</si>
  <si>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</si>
  <si>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</si>
  <si>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</si>
  <si>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</si>
  <si>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</si>
  <si>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</si>
  <si>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</si>
  <si>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</si>
  <si>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</si>
  <si>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</si>
  <si>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</si>
  <si>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</si>
  <si>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</si>
  <si>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</si>
  <si>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</si>
  <si>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</si>
  <si>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</si>
  <si>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</si>
  <si>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</si>
  <si>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</si>
  <si>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</si>
  <si>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</si>
  <si>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</si>
  <si>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</si>
  <si>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</si>
  <si>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</si>
  <si>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</si>
  <si>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</si>
  <si>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</si>
  <si>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</si>
  <si>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</si>
  <si>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</si>
  <si>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</si>
  <si>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</si>
  <si>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</si>
  <si>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</si>
  <si>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</si>
  <si>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</si>
  <si>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</si>
  <si>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</si>
  <si>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</si>
  <si>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</si>
  <si>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</si>
  <si>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</si>
  <si>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</si>
  <si>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</si>
  <si>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</si>
  <si>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</si>
  <si>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</si>
  <si>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</si>
  <si>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</si>
  <si>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</si>
  <si>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</si>
  <si>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</si>
  <si>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</si>
  <si>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</si>
  <si>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</si>
  <si>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</si>
  <si>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</si>
  <si>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</si>
  <si>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</si>
  <si>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</si>
  <si>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</si>
  <si>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</si>
  <si>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</si>
  <si>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</si>
  <si>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</si>
  <si>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</si>
  <si>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</si>
  <si>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</si>
  <si>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</si>
  <si>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</si>
  <si>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</si>
  <si>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</si>
  <si>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</si>
  <si>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</si>
  <si>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</si>
  <si>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</si>
  <si>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</si>
  <si>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</si>
  <si>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</si>
  <si>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</si>
  <si>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</si>
  <si>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</si>
  <si>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</si>
  <si>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</si>
  <si>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</si>
  <si>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</si>
  <si>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</si>
  <si>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</si>
  <si>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</si>
  <si>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</si>
  <si>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</si>
  <si>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</si>
  <si>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</si>
  <si>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</si>
  <si>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</si>
  <si>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</si>
  <si>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</si>
  <si>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</si>
  <si>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</si>
  <si>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</si>
  <si>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</si>
  <si>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</si>
  <si>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</si>
  <si>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</si>
  <si>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</si>
  <si>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</si>
  <si>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</si>
  <si>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</si>
  <si>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</si>
  <si>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</si>
  <si>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</si>
  <si>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</si>
  <si>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</si>
  <si>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</si>
  <si>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</si>
  <si>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</si>
  <si>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</si>
  <si>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</si>
  <si>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</si>
  <si>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</si>
  <si>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</si>
  <si>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</si>
  <si>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</si>
  <si>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</si>
  <si>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</si>
  <si>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</si>
  <si>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</si>
  <si>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</si>
  <si>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</si>
  <si>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</si>
  <si>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</si>
  <si>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</si>
  <si>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</si>
  <si>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</si>
  <si>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</si>
  <si>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</si>
  <si>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</si>
  <si>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</si>
  <si>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</si>
  <si>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</si>
  <si>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</si>
  <si>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</si>
  <si>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</si>
  <si>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</si>
  <si>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</si>
  <si>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</si>
  <si>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</si>
  <si>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</si>
  <si>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</si>
  <si>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</si>
  <si>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</si>
  <si>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</si>
  <si>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</si>
  <si>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</si>
  <si>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</si>
  <si>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</si>
  <si>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</si>
  <si>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</si>
  <si>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</si>
  <si>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</si>
  <si>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</si>
  <si>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</si>
  <si>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</si>
  <si>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</si>
  <si>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</si>
  <si>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</si>
  <si>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</si>
  <si>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</si>
  <si>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</si>
  <si>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</si>
  <si>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</si>
  <si>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</si>
  <si>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</si>
  <si>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</si>
  <si>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</si>
  <si>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</si>
  <si>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</si>
  <si>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</si>
  <si>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</si>
  <si>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</si>
  <si>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</si>
  <si>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</si>
  <si>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</si>
  <si>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</si>
  <si>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</si>
  <si>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</si>
  <si>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</si>
  <si>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</si>
  <si>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</si>
  <si>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</si>
  <si>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</si>
  <si>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</si>
  <si>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</si>
  <si>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</si>
  <si>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</si>
  <si>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</si>
  <si>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</si>
  <si>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</si>
  <si>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</si>
  <si>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</si>
  <si>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</si>
  <si>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</si>
  <si>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</si>
  <si>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</si>
  <si>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</si>
  <si>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</si>
  <si>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</si>
  <si>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</si>
  <si>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</si>
  <si>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</si>
  <si>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</si>
  <si>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</si>
  <si>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</si>
  <si>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</si>
  <si>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</si>
  <si>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</si>
  <si>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</si>
  <si>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</si>
  <si>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</si>
  <si>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</si>
  <si>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</si>
  <si>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</si>
  <si>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</si>
  <si>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</si>
  <si>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</si>
  <si>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</si>
  <si>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</si>
  <si>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</si>
  <si>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</si>
  <si>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</si>
  <si>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</si>
  <si>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</si>
  <si>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</si>
  <si>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</si>
  <si>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</si>
  <si>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</si>
  <si>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</si>
  <si>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</si>
  <si>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</si>
  <si>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</si>
  <si>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</si>
  <si>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</si>
  <si>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</si>
  <si>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</si>
  <si>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</si>
  <si>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</si>
  <si>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</si>
  <si>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</si>
  <si>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</si>
  <si>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</si>
  <si>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</si>
  <si>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</si>
  <si>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</si>
  <si>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</si>
  <si>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</si>
  <si>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</si>
  <si>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</si>
  <si>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</si>
  <si>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</si>
  <si>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</si>
  <si>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</si>
  <si>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</si>
  <si>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</si>
  <si>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</si>
  <si>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</si>
  <si>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</si>
  <si>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</si>
  <si>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</si>
  <si>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</si>
  <si>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</si>
  <si>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</si>
  <si>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</si>
  <si>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</si>
  <si>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</si>
  <si>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</si>
  <si>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</si>
  <si>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</si>
  <si>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</si>
  <si>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</si>
  <si>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</si>
  <si>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</si>
  <si>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</si>
  <si>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</si>
  <si>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</si>
  <si>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</si>
  <si>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</si>
  <si>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</si>
  <si>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</si>
  <si>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</si>
  <si>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</si>
  <si>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</si>
  <si>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</si>
  <si>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</si>
  <si>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</si>
  <si>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</si>
  <si>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</si>
  <si>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</si>
  <si>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</si>
  <si>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</si>
  <si>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</si>
  <si>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</si>
  <si>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</si>
  <si>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</si>
  <si>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</si>
  <si>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</si>
  <si>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</si>
  <si>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</si>
  <si>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</si>
  <si>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</si>
  <si>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</si>
  <si>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</si>
  <si>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</si>
  <si>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</si>
  <si>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</si>
  <si>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</si>
  <si>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</si>
  <si>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</si>
  <si>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</si>
  <si>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</si>
  <si>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</si>
  <si>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</si>
  <si>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</si>
  <si>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</si>
  <si>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</si>
  <si>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</si>
  <si>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</si>
  <si>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</si>
  <si>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</si>
  <si>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</si>
  <si>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</si>
  <si>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</si>
  <si>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</si>
  <si>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</si>
  <si>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</si>
  <si>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</si>
  <si>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</si>
  <si>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</si>
  <si>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</si>
  <si>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</si>
  <si>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</si>
  <si>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</si>
  <si>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</si>
  <si>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</si>
  <si>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</si>
  <si>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</si>
  <si>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</si>
  <si>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</si>
  <si>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</si>
  <si>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</si>
  <si>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</si>
  <si>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</si>
  <si>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</si>
  <si>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</si>
  <si>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</si>
  <si>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</si>
  <si>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</si>
  <si>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</si>
  <si>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</si>
  <si>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</si>
  <si>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</si>
  <si>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</si>
  <si>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</si>
  <si>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</si>
  <si>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</si>
  <si>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</si>
  <si>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</si>
  <si>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</si>
  <si>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</si>
  <si>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</si>
  <si>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</si>
  <si>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</si>
  <si>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</si>
  <si>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</si>
  <si>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</si>
  <si>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</si>
  <si>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</si>
  <si>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</si>
  <si>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</si>
  <si>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</si>
  <si>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</si>
  <si>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</si>
  <si>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</si>
  <si>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</si>
  <si>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</si>
  <si>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</si>
  <si>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</si>
  <si>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</si>
  <si>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</si>
  <si>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</si>
  <si>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</si>
  <si>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</si>
  <si>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</si>
  <si>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</si>
  <si>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</si>
  <si>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</si>
  <si>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</si>
  <si>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</si>
  <si>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</si>
  <si>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</si>
  <si>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</si>
  <si>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</si>
  <si>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</si>
  <si>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</si>
  <si>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</si>
  <si>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</si>
  <si>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</si>
  <si>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</si>
  <si>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</si>
  <si>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</si>
  <si>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</si>
  <si>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</si>
  <si>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</si>
  <si>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</si>
  <si>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</si>
  <si>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</si>
  <si>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</si>
  <si>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</si>
  <si>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</si>
  <si>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</si>
  <si>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</si>
  <si>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</si>
  <si>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</si>
  <si>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</si>
  <si>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</si>
  <si>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</si>
  <si>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</si>
  <si>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</si>
  <si>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</si>
  <si>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</si>
  <si>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</si>
  <si>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</si>
  <si>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</si>
  <si>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</si>
  <si>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</si>
  <si>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</si>
  <si>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</si>
  <si>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</si>
  <si>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</si>
  <si>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</si>
  <si>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</si>
  <si>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</si>
  <si>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</si>
  <si>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</si>
  <si>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</si>
  <si>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</si>
  <si>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</si>
  <si>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</si>
  <si>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</si>
  <si>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</si>
  <si>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</si>
  <si>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</si>
  <si>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</si>
  <si>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</si>
  <si>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</si>
  <si>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</si>
  <si>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</si>
  <si>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</si>
  <si>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</si>
  <si>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</si>
  <si>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</si>
  <si>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</si>
  <si>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</si>
  <si>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</si>
  <si>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</si>
  <si>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</si>
  <si>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</si>
  <si>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</si>
  <si>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</si>
  <si>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</si>
  <si>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</si>
  <si>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</si>
  <si>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</si>
  <si>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</si>
  <si>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</si>
  <si>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</si>
  <si>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</si>
  <si>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</si>
  <si>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</si>
  <si>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</si>
  <si>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</si>
  <si>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</si>
  <si>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</si>
  <si>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</si>
  <si>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</si>
  <si>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</si>
  <si>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</si>
  <si>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</si>
  <si>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</si>
  <si>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</si>
  <si>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</si>
  <si>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</si>
  <si>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</si>
  <si>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</si>
  <si>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</si>
  <si>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</si>
  <si>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</si>
  <si>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</si>
  <si>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</si>
  <si>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</si>
  <si>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</si>
  <si>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</si>
  <si>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</si>
  <si>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</si>
  <si>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</si>
  <si>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</si>
  <si>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</si>
  <si>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</si>
  <si>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</si>
  <si>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</si>
  <si>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</si>
  <si>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</si>
  <si>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</si>
  <si>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</si>
  <si>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</si>
  <si>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</si>
  <si>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</si>
  <si>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</si>
  <si>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</si>
  <si>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</si>
  <si>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</si>
  <si>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</si>
  <si>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</si>
  <si>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</si>
  <si>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</si>
  <si>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</si>
  <si>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</si>
  <si>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</si>
  <si>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</si>
  <si>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</si>
  <si>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</si>
  <si>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</si>
  <si>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</si>
  <si>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</si>
  <si>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</si>
  <si>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</si>
  <si>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</si>
  <si>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</si>
  <si>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</si>
  <si>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</si>
  <si>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</si>
  <si>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</si>
  <si>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</si>
  <si>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</si>
  <si>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</si>
  <si>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</si>
  <si>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</si>
  <si>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</si>
  <si>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</si>
  <si>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</si>
  <si>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</si>
  <si>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</si>
  <si>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</si>
  <si>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</si>
  <si>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</si>
  <si>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</si>
  <si>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</si>
  <si>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</si>
  <si>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</si>
  <si>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</si>
  <si>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</si>
  <si>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</si>
  <si>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</si>
  <si>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</si>
  <si>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</si>
  <si>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</si>
  <si>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</si>
  <si>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</si>
  <si>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</si>
  <si>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</si>
  <si>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</si>
  <si>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</si>
  <si>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</si>
  <si>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</si>
  <si>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</si>
  <si>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</si>
  <si>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</si>
  <si>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</si>
  <si>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</si>
  <si>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</si>
  <si>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</si>
  <si>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</si>
  <si>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</si>
  <si>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</si>
  <si>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</si>
  <si>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</si>
  <si>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</si>
  <si>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</si>
  <si>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</si>
  <si>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</si>
  <si>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</si>
  <si>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</si>
  <si>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</si>
  <si>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</si>
  <si>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</si>
  <si>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</si>
  <si>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</si>
  <si>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</si>
  <si>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</si>
  <si>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</si>
  <si>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</si>
  <si>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</si>
  <si>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</si>
  <si>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</si>
  <si>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</si>
  <si>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</si>
  <si>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</si>
  <si>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</si>
  <si>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</si>
  <si>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</si>
  <si>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</si>
  <si>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</si>
  <si>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</si>
  <si>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</si>
  <si>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</si>
  <si>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</si>
  <si>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</si>
  <si>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</si>
  <si>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</si>
  <si>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</si>
  <si>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</si>
  <si>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</si>
  <si>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</si>
  <si>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</si>
  <si>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</si>
  <si>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</si>
  <si>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</si>
  <si>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</si>
  <si>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</si>
  <si>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</si>
  <si>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</si>
  <si>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</si>
  <si>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</si>
  <si>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</si>
  <si>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</si>
  <si>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</si>
  <si>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</si>
  <si>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</si>
  <si>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</si>
  <si>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</si>
  <si>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</si>
  <si>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</si>
  <si>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</si>
  <si>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</si>
  <si>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</si>
  <si>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</si>
  <si>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</si>
  <si>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</si>
  <si>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</si>
  <si>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</si>
  <si>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</si>
  <si>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</si>
  <si>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</si>
  <si>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</si>
  <si>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</si>
  <si>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</si>
  <si>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</si>
  <si>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</si>
  <si>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</si>
  <si>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</si>
  <si>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</si>
  <si>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</si>
  <si>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</si>
  <si>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</si>
  <si>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</si>
  <si>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</si>
  <si>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</si>
  <si>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</si>
  <si>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</si>
  <si>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</si>
  <si>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</si>
  <si>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</si>
  <si>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</si>
  <si>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</si>
  <si>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</si>
  <si>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</si>
  <si>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</si>
  <si>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</si>
  <si>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</si>
  <si>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</si>
  <si>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</si>
  <si>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</si>
  <si>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</si>
  <si>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</si>
  <si>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</si>
  <si>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</si>
  <si>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</si>
  <si>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</si>
  <si>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</si>
  <si>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</si>
  <si>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</si>
  <si>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</si>
  <si>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</si>
  <si>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</si>
  <si>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</si>
  <si>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</si>
  <si>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</si>
  <si>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</si>
  <si>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</si>
  <si>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</si>
  <si>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</si>
  <si>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</si>
  <si>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</si>
  <si>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</si>
  <si>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</si>
  <si>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</si>
  <si>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</si>
  <si>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</si>
  <si>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</si>
  <si>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</si>
  <si>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</si>
  <si>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</si>
  <si>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</si>
  <si>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</si>
  <si>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</si>
  <si>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</si>
  <si>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</si>
  <si>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</si>
  <si>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</si>
  <si>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</si>
  <si>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</si>
  <si>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</si>
  <si>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</si>
  <si>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</si>
  <si>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</si>
  <si>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</si>
  <si>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</si>
  <si>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</si>
  <si>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</si>
  <si>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</si>
  <si>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</si>
  <si>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</si>
  <si>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</si>
  <si>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</si>
  <si>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</si>
  <si>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</si>
  <si>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</si>
  <si>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</si>
  <si>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</si>
  <si>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</si>
  <si>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</si>
  <si>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</si>
  <si>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</si>
  <si>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</si>
  <si>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</si>
  <si>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</si>
  <si>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</si>
  <si>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</si>
  <si>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</si>
  <si>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</si>
  <si>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</si>
  <si>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</si>
  <si>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</si>
  <si>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</si>
  <si>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</si>
  <si>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</si>
  <si>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</si>
  <si>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</si>
  <si>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</si>
  <si>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</si>
  <si>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</si>
  <si>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</si>
  <si>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</si>
  <si>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</si>
  <si>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</si>
  <si>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</si>
  <si>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</si>
  <si>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</si>
  <si>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</si>
  <si>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</si>
  <si>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</si>
  <si>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</si>
  <si>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</si>
  <si>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</si>
  <si>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</si>
  <si>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</si>
  <si>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</si>
  <si>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</si>
  <si>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</si>
  <si>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</si>
  <si>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</si>
  <si>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</si>
  <si>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</si>
  <si>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</si>
  <si>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</si>
  <si>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</si>
  <si>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</si>
  <si>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</si>
  <si>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</si>
  <si>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</si>
  <si>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</si>
  <si>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</si>
  <si>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</si>
  <si>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</si>
  <si>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</si>
  <si>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</si>
  <si>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</si>
  <si>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</si>
  <si>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</si>
  <si>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</si>
  <si>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</si>
  <si>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</si>
  <si>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</si>
  <si>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</si>
  <si>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</si>
  <si>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</si>
  <si>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</si>
  <si>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</si>
  <si>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</si>
  <si>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</si>
  <si>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</si>
  <si>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</si>
  <si>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</si>
  <si>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</si>
  <si>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</si>
  <si>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</si>
  <si>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</si>
  <si>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</si>
  <si>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</si>
  <si>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</si>
  <si>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</si>
  <si>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</si>
  <si>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</si>
  <si>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</si>
  <si>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</si>
  <si>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</si>
  <si>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</si>
  <si>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</si>
  <si>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</si>
  <si>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</si>
  <si>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</si>
  <si>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</si>
  <si>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</si>
  <si>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</si>
  <si>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</si>
  <si>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</si>
  <si>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</si>
  <si>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</si>
  <si>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</si>
  <si>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</si>
  <si>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</si>
  <si>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</si>
  <si>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</si>
  <si>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</si>
  <si>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</si>
  <si>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</si>
  <si>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</si>
  <si>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</si>
  <si>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</si>
  <si>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</si>
  <si>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</si>
  <si>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</si>
  <si>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</si>
  <si>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</si>
  <si>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</si>
  <si>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</si>
  <si>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</si>
  <si>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</si>
  <si>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</si>
  <si>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</si>
  <si>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</si>
  <si>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</si>
  <si>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</si>
  <si>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</si>
  <si>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</si>
  <si>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</si>
  <si>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</si>
  <si>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</si>
  <si>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</si>
  <si>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</si>
  <si>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</si>
  <si>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</si>
  <si>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</si>
  <si>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</si>
  <si>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</si>
  <si>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</si>
  <si>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</si>
  <si>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</si>
  <si>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</si>
  <si>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</si>
  <si>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</si>
  <si>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</si>
  <si>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</si>
  <si>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</si>
  <si>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</si>
  <si>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</si>
  <si>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</si>
  <si>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</si>
  <si>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</si>
  <si>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</si>
  <si>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</si>
  <si>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</si>
  <si>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</si>
  <si>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</si>
  <si>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</si>
  <si>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</si>
  <si>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</si>
  <si>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</si>
  <si>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</si>
  <si>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</si>
  <si>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</si>
  <si>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</si>
  <si>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</si>
  <si>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</si>
  <si>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</si>
  <si>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</si>
  <si>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</si>
  <si>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</si>
  <si>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</si>
  <si>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</si>
  <si>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</si>
  <si>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 xml:space="preserve">გენერალური დირექტორი/ უსაფრთხოება, AML, კადრები, მარკეტინგი, შეფასება,იურიდიული </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</si>
  <si>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</si>
  <si>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</si>
  <si>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</si>
  <si>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 საცალო პროდუქტების განვითარება</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</si>
  <si>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</si>
  <si>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</si>
  <si>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</si>
  <si>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ანალიზი, მცირე და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</si>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</sst>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1" applyNumberFormat="0" applyAlignment="0" applyProtection="0">
      <alignment horizontal="left" vertical="center"/>
    </xf>
    <xf numFmtId="0" fontId="55" fillId="0" borderId="31" applyNumberFormat="0" applyAlignment="0" applyProtection="0">
      <alignment horizontal="left" vertical="center"/>
    </xf>
    <xf numFmtId="168" fontId="55" fillId="0" borderId="31"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5"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3" fillId="70" borderId="106" applyFont="0" applyBorder="0">
      <alignment horizontal="center" wrapText="1"/>
    </xf>
    <xf numFmtId="168" fontId="55" fillId="0" borderId="103">
      <alignment horizontal="left" vertical="center"/>
    </xf>
    <xf numFmtId="0" fontId="55" fillId="0" borderId="103">
      <alignment horizontal="left" vertical="center"/>
    </xf>
    <xf numFmtId="0" fontId="55" fillId="0" borderId="103">
      <alignment horizontal="left" vertical="center"/>
    </xf>
    <xf numFmtId="0" fontId="2" fillId="69" borderId="105" applyNumberFormat="0" applyFont="0" applyBorder="0" applyProtection="0">
      <alignment horizontal="center" vertical="center"/>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86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3"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5" xfId="0" applyFont="1" applyFill="1" applyBorder="1" applyAlignment="1">
      <alignment wrapText="1"/>
    </xf>
    <xf numFmtId="0" fontId="4" fillId="0" borderId="20"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19" fillId="0" borderId="17" xfId="0" applyFont="1" applyFill="1" applyBorder="1" applyAlignment="1">
      <alignment horizontal="left" vertical="center" indent="1"/>
    </xf>
    <xf numFmtId="0" fontId="19" fillId="0" borderId="18" xfId="0" applyFont="1" applyFill="1" applyBorder="1" applyAlignment="1">
      <alignment horizontal="left" vertical="center"/>
    </xf>
    <xf numFmtId="0" fontId="19" fillId="0" borderId="20" xfId="0" applyFont="1" applyFill="1" applyBorder="1" applyAlignment="1">
      <alignment horizontal="left" vertical="center" indent="1"/>
    </xf>
    <xf numFmtId="0" fontId="19" fillId="0" borderId="21" xfId="0" applyFont="1" applyFill="1" applyBorder="1" applyAlignment="1">
      <alignment horizontal="center" vertical="center" wrapText="1"/>
    </xf>
    <xf numFmtId="0" fontId="19" fillId="0" borderId="20" xfId="0" applyFont="1" applyFill="1" applyBorder="1" applyAlignment="1">
      <alignment horizontal="left" indent="1"/>
    </xf>
    <xf numFmtId="38" fontId="19" fillId="0" borderId="21" xfId="0" applyNumberFormat="1" applyFont="1" applyFill="1" applyBorder="1" applyAlignment="1" applyProtection="1">
      <alignment horizontal="right"/>
      <protection locked="0"/>
    </xf>
    <xf numFmtId="0" fontId="19" fillId="0" borderId="23" xfId="0" applyFont="1" applyFill="1" applyBorder="1" applyAlignment="1">
      <alignment horizontal="left" vertical="center" indent="1"/>
    </xf>
    <xf numFmtId="0" fontId="20" fillId="0" borderId="24" xfId="0" applyFont="1" applyFill="1" applyBorder="1" applyAlignment="1"/>
    <xf numFmtId="0" fontId="4" fillId="0" borderId="57" xfId="0" applyFont="1" applyBorder="1"/>
    <xf numFmtId="0" fontId="21" fillId="0" borderId="23" xfId="0" applyFont="1" applyBorder="1" applyAlignment="1">
      <alignment horizontal="center" vertical="center" wrapText="1"/>
    </xf>
    <xf numFmtId="0" fontId="4" fillId="0" borderId="58"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4" fillId="0" borderId="20" xfId="0" applyFont="1" applyBorder="1" applyAlignment="1">
      <alignment horizontal="center"/>
    </xf>
    <xf numFmtId="167" fontId="24" fillId="0" borderId="66" xfId="0" applyNumberFormat="1" applyFont="1" applyBorder="1" applyAlignment="1">
      <alignment horizontal="center"/>
    </xf>
    <xf numFmtId="167" fontId="24" fillId="0" borderId="64" xfId="0" applyNumberFormat="1" applyFont="1" applyBorder="1" applyAlignment="1">
      <alignment horizontal="center"/>
    </xf>
    <xf numFmtId="167" fontId="18" fillId="0" borderId="64" xfId="0" applyNumberFormat="1" applyFont="1" applyBorder="1" applyAlignment="1">
      <alignment horizontal="center"/>
    </xf>
    <xf numFmtId="167" fontId="24" fillId="0" borderId="67" xfId="0" applyNumberFormat="1" applyFont="1" applyBorder="1" applyAlignment="1">
      <alignment horizontal="center"/>
    </xf>
    <xf numFmtId="167" fontId="23" fillId="36" borderId="59" xfId="0" applyNumberFormat="1" applyFont="1" applyFill="1" applyBorder="1" applyAlignment="1">
      <alignment horizontal="center"/>
    </xf>
    <xf numFmtId="167" fontId="24" fillId="0" borderId="63" xfId="0" applyNumberFormat="1" applyFont="1" applyBorder="1" applyAlignment="1">
      <alignment horizontal="center"/>
    </xf>
    <xf numFmtId="167" fontId="24" fillId="0" borderId="68" xfId="0" applyNumberFormat="1" applyFont="1" applyBorder="1" applyAlignment="1">
      <alignment horizontal="center"/>
    </xf>
    <xf numFmtId="0" fontId="24" fillId="0" borderId="23" xfId="0" applyFont="1" applyBorder="1" applyAlignment="1">
      <alignment horizontal="center"/>
    </xf>
    <xf numFmtId="0" fontId="23" fillId="36" borderId="60" xfId="0" applyFont="1" applyFill="1" applyBorder="1" applyAlignment="1">
      <alignment wrapText="1"/>
    </xf>
    <xf numFmtId="167" fontId="23"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0"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2" xfId="0" applyNumberFormat="1" applyFont="1" applyFill="1" applyBorder="1" applyAlignment="1">
      <alignment horizontal="right" vertical="center"/>
    </xf>
    <xf numFmtId="49" fontId="107" fillId="0" borderId="85" xfId="0" applyNumberFormat="1" applyFont="1" applyFill="1" applyBorder="1" applyAlignment="1">
      <alignment horizontal="right" vertical="center"/>
    </xf>
    <xf numFmtId="49" fontId="107" fillId="0" borderId="90"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0"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4"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1"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1"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9" fillId="36" borderId="21"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2" fillId="36" borderId="24"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4" fillId="0" borderId="32" xfId="0" applyNumberFormat="1" applyFont="1" applyBorder="1" applyAlignment="1">
      <alignment vertical="center"/>
    </xf>
    <xf numFmtId="193" fontId="23" fillId="36" borderId="16" xfId="0" applyNumberFormat="1" applyFont="1" applyFill="1" applyBorder="1" applyAlignment="1">
      <alignment vertical="center"/>
    </xf>
    <xf numFmtId="193" fontId="23" fillId="36" borderId="61"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36" borderId="54"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36" borderId="55" xfId="0" applyNumberFormat="1" applyFont="1" applyFill="1" applyBorder="1"/>
    <xf numFmtId="193" fontId="4" fillId="0" borderId="3" xfId="0" applyNumberFormat="1" applyFont="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4" fillId="0" borderId="0" xfId="0" applyNumberFormat="1" applyFont="1"/>
    <xf numFmtId="0" fontId="4" fillId="0" borderId="27" xfId="0" applyFont="1" applyBorder="1" applyAlignment="1">
      <alignment horizontal="center" vertical="center"/>
    </xf>
    <xf numFmtId="0" fontId="4" fillId="0" borderId="27"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7" fillId="37" borderId="0" xfId="20" applyBorder="1"/>
    <xf numFmtId="169" fontId="27" fillId="37" borderId="98" xfId="20" applyBorder="1"/>
    <xf numFmtId="0" fontId="4" fillId="0" borderId="7" xfId="0" applyFont="1" applyFill="1" applyBorder="1" applyAlignment="1">
      <alignment vertical="center"/>
    </xf>
    <xf numFmtId="0" fontId="4" fillId="0" borderId="105" xfId="0" applyFont="1" applyFill="1" applyBorder="1" applyAlignment="1">
      <alignment vertical="center"/>
    </xf>
    <xf numFmtId="0" fontId="6" fillId="0" borderId="105" xfId="0" applyFont="1" applyFill="1" applyBorder="1" applyAlignment="1">
      <alignment vertical="center"/>
    </xf>
    <xf numFmtId="0" fontId="4" fillId="0" borderId="18" xfId="0" applyFont="1" applyFill="1" applyBorder="1" applyAlignment="1">
      <alignment vertical="center"/>
    </xf>
    <xf numFmtId="0" fontId="4" fillId="0" borderId="100" xfId="0" applyFont="1" applyFill="1" applyBorder="1" applyAlignment="1">
      <alignment vertical="center"/>
    </xf>
    <xf numFmtId="0" fontId="4" fillId="0" borderId="102" xfId="0" applyFont="1" applyFill="1" applyBorder="1" applyAlignment="1">
      <alignment vertical="center"/>
    </xf>
    <xf numFmtId="0" fontId="4" fillId="0" borderId="17"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169" fontId="27" fillId="37" borderId="31" xfId="20" applyBorder="1"/>
    <xf numFmtId="169" fontId="27" fillId="37" borderId="116" xfId="20" applyBorder="1"/>
    <xf numFmtId="169" fontId="27" fillId="37" borderId="58"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107" fillId="0" borderId="92"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2" xfId="0" applyFont="1" applyFill="1" applyBorder="1" applyAlignment="1">
      <alignment vertical="center"/>
    </xf>
    <xf numFmtId="0" fontId="4" fillId="0" borderId="121" xfId="0" applyFont="1" applyFill="1" applyBorder="1" applyAlignment="1">
      <alignment horizontal="center" vertical="center"/>
    </xf>
    <xf numFmtId="0" fontId="6" fillId="0" borderId="24" xfId="0" applyFont="1" applyFill="1" applyBorder="1" applyAlignment="1">
      <alignment vertical="center"/>
    </xf>
    <xf numFmtId="169" fontId="27" fillId="37" borderId="26"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3" xfId="0" applyBorder="1"/>
    <xf numFmtId="0" fontId="6" fillId="36" borderId="122" xfId="0" applyFont="1" applyFill="1" applyBorder="1" applyAlignment="1">
      <alignment vertical="center" wrapText="1"/>
    </xf>
    <xf numFmtId="167" fontId="6" fillId="36" borderId="25" xfId="0" applyNumberFormat="1" applyFont="1" applyFill="1" applyBorder="1" applyAlignment="1">
      <alignment horizontal="center" vertical="center"/>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5"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5"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3" xfId="5" applyNumberFormat="1" applyFont="1" applyFill="1" applyBorder="1" applyAlignment="1" applyProtection="1">
      <alignment horizontal="left" vertical="center"/>
      <protection locked="0"/>
    </xf>
    <xf numFmtId="0" fontId="112" fillId="0" borderId="24"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5"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2"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0" fillId="0" borderId="121" xfId="0" applyNumberFormat="1" applyFont="1" applyFill="1" applyBorder="1" applyAlignment="1">
      <alignment horizontal="right" vertical="center" wrapText="1"/>
    </xf>
    <xf numFmtId="0" fontId="7" fillId="3" borderId="105" xfId="20960" applyFont="1" applyFill="1" applyBorder="1" applyAlignment="1" applyProtection="1"/>
    <xf numFmtId="0" fontId="104" fillId="0" borderId="105" xfId="20960" applyFont="1" applyFill="1" applyBorder="1" applyAlignment="1" applyProtection="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0" fillId="0" borderId="105" xfId="0" applyNumberFormat="1" applyFont="1" applyFill="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4" fillId="0" borderId="105" xfId="0" applyFont="1" applyFill="1" applyBorder="1"/>
    <xf numFmtId="0" fontId="21" fillId="0" borderId="121" xfId="0" applyFont="1" applyFill="1" applyBorder="1" applyAlignment="1">
      <alignment horizontal="center" vertical="center" wrapText="1"/>
    </xf>
    <xf numFmtId="0" fontId="113" fillId="79" borderId="106" xfId="21412" applyFont="1" applyFill="1" applyBorder="1" applyAlignment="1" applyProtection="1">
      <alignment vertical="center" wrapText="1"/>
      <protection locked="0"/>
    </xf>
    <xf numFmtId="0" fontId="114" fillId="70" borderId="100" xfId="21412" applyFont="1" applyFill="1" applyBorder="1" applyAlignment="1" applyProtection="1">
      <alignment horizontal="center" vertical="center"/>
      <protection locked="0"/>
    </xf>
    <xf numFmtId="0" fontId="113" fillId="80" borderId="105" xfId="21412" applyFont="1" applyFill="1" applyBorder="1" applyAlignment="1" applyProtection="1">
      <alignment horizontal="center" vertical="center"/>
      <protection locked="0"/>
    </xf>
    <xf numFmtId="0" fontId="113" fillId="79" borderId="106" xfId="21412" applyFont="1" applyFill="1" applyBorder="1" applyAlignment="1" applyProtection="1">
      <alignment vertical="center"/>
      <protection locked="0"/>
    </xf>
    <xf numFmtId="0" fontId="115" fillId="70" borderId="100" xfId="21412" applyFont="1" applyFill="1" applyBorder="1" applyAlignment="1" applyProtection="1">
      <alignment horizontal="center" vertical="center"/>
      <protection locked="0"/>
    </xf>
    <xf numFmtId="0" fontId="115" fillId="3" borderId="100" xfId="21412" applyFont="1" applyFill="1" applyBorder="1" applyAlignment="1" applyProtection="1">
      <alignment horizontal="center" vertical="center"/>
      <protection locked="0"/>
    </xf>
    <xf numFmtId="0" fontId="115" fillId="0" borderId="100" xfId="21412" applyFont="1" applyFill="1" applyBorder="1" applyAlignment="1" applyProtection="1">
      <alignment horizontal="center" vertical="center"/>
      <protection locked="0"/>
    </xf>
    <xf numFmtId="0" fontId="116" fillId="80" borderId="105" xfId="21412" applyFont="1" applyFill="1" applyBorder="1" applyAlignment="1" applyProtection="1">
      <alignment horizontal="center" vertical="center"/>
      <protection locked="0"/>
    </xf>
    <xf numFmtId="0" fontId="113" fillId="79" borderId="106"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5" fillId="70" borderId="105" xfId="21412" applyFont="1" applyFill="1" applyBorder="1" applyAlignment="1" applyProtection="1">
      <alignment horizontal="center" vertical="center"/>
      <protection locked="0"/>
    </xf>
    <xf numFmtId="0" fontId="37" fillId="70" borderId="105"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4" fillId="0" borderId="104" xfId="21412" applyFont="1" applyFill="1" applyBorder="1" applyAlignment="1" applyProtection="1">
      <alignment horizontal="left" vertical="center" wrapText="1"/>
      <protection locked="0"/>
    </xf>
    <xf numFmtId="164" fontId="114" fillId="0" borderId="105" xfId="948" applyNumberFormat="1" applyFont="1" applyFill="1" applyBorder="1" applyAlignment="1" applyProtection="1">
      <alignment horizontal="right" vertical="center"/>
      <protection locked="0"/>
    </xf>
    <xf numFmtId="0" fontId="113" fillId="80" borderId="104" xfId="21412" applyFont="1" applyFill="1" applyBorder="1" applyAlignment="1" applyProtection="1">
      <alignment vertical="top" wrapText="1"/>
      <protection locked="0"/>
    </xf>
    <xf numFmtId="164" fontId="114" fillId="80" borderId="105" xfId="948" applyNumberFormat="1" applyFont="1" applyFill="1" applyBorder="1" applyAlignment="1" applyProtection="1">
      <alignment horizontal="right" vertical="center"/>
    </xf>
    <xf numFmtId="164" fontId="63" fillId="79" borderId="104" xfId="948" applyNumberFormat="1" applyFont="1" applyFill="1" applyBorder="1" applyAlignment="1" applyProtection="1">
      <alignment horizontal="right" vertical="center"/>
      <protection locked="0"/>
    </xf>
    <xf numFmtId="0" fontId="114" fillId="70" borderId="104" xfId="21412" applyFont="1" applyFill="1" applyBorder="1" applyAlignment="1" applyProtection="1">
      <alignment vertical="center" wrapText="1"/>
      <protection locked="0"/>
    </xf>
    <xf numFmtId="0" fontId="114" fillId="70" borderId="104" xfId="21412" applyFont="1" applyFill="1" applyBorder="1" applyAlignment="1" applyProtection="1">
      <alignment horizontal="left" vertical="center" wrapText="1"/>
      <protection locked="0"/>
    </xf>
    <xf numFmtId="0" fontId="114" fillId="0" borderId="104" xfId="21412" applyFont="1" applyFill="1" applyBorder="1" applyAlignment="1" applyProtection="1">
      <alignment vertical="center" wrapText="1"/>
      <protection locked="0"/>
    </xf>
    <xf numFmtId="0" fontId="114" fillId="3" borderId="104" xfId="21412" applyFont="1" applyFill="1" applyBorder="1" applyAlignment="1" applyProtection="1">
      <alignment horizontal="left" vertical="center" wrapText="1"/>
      <protection locked="0"/>
    </xf>
    <xf numFmtId="0" fontId="113" fillId="80" borderId="104" xfId="21412" applyFont="1" applyFill="1" applyBorder="1" applyAlignment="1" applyProtection="1">
      <alignment vertical="center" wrapText="1"/>
      <protection locked="0"/>
    </xf>
    <xf numFmtId="164" fontId="113" fillId="79" borderId="104" xfId="948" applyNumberFormat="1" applyFont="1" applyFill="1" applyBorder="1" applyAlignment="1" applyProtection="1">
      <alignment horizontal="right" vertical="center"/>
      <protection locked="0"/>
    </xf>
    <xf numFmtId="1" fontId="6" fillId="36" borderId="119" xfId="0" applyNumberFormat="1" applyFont="1" applyFill="1" applyBorder="1" applyAlignment="1">
      <alignment horizontal="right" vertical="center" wrapText="1"/>
    </xf>
    <xf numFmtId="1" fontId="6" fillId="36" borderId="119" xfId="0" applyNumberFormat="1" applyFont="1" applyFill="1" applyBorder="1" applyAlignment="1">
      <alignment horizontal="center" vertical="center" wrapText="1"/>
    </xf>
    <xf numFmtId="10" fontId="7" fillId="0" borderId="105" xfId="20961" applyNumberFormat="1" applyFont="1" applyFill="1" applyBorder="1" applyAlignment="1">
      <alignment horizontal="left" vertical="center" wrapText="1"/>
    </xf>
    <xf numFmtId="10" fontId="6" fillId="36" borderId="105" xfId="0" applyNumberFormat="1" applyFont="1" applyFill="1" applyBorder="1" applyAlignment="1">
      <alignment horizontal="left" vertical="center" wrapText="1"/>
    </xf>
    <xf numFmtId="10" fontId="110" fillId="0" borderId="105" xfId="20961" applyNumberFormat="1" applyFont="1" applyFill="1" applyBorder="1" applyAlignment="1">
      <alignment horizontal="left" vertical="center" wrapText="1"/>
    </xf>
    <xf numFmtId="10" fontId="6" fillId="36" borderId="105" xfId="20961" applyNumberFormat="1" applyFont="1" applyFill="1" applyBorder="1" applyAlignment="1">
      <alignment horizontal="left" vertical="center" wrapText="1"/>
    </xf>
    <xf numFmtId="10" fontId="6" fillId="36" borderId="105" xfId="0" applyNumberFormat="1" applyFont="1" applyFill="1" applyBorder="1" applyAlignment="1">
      <alignment horizontal="center" vertical="center" wrapText="1"/>
    </xf>
    <xf numFmtId="10" fontId="112" fillId="0" borderId="24"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27"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5" xfId="0" applyFont="1" applyFill="1" applyBorder="1" applyAlignment="1">
      <alignment vertical="center" wrapText="1"/>
    </xf>
    <xf numFmtId="0" fontId="4" fillId="0" borderId="105" xfId="0" applyFont="1" applyBorder="1" applyAlignment="1">
      <alignment vertical="center" wrapText="1"/>
    </xf>
    <xf numFmtId="0" fontId="4" fillId="0" borderId="105" xfId="0" applyFont="1" applyFill="1" applyBorder="1" applyAlignment="1">
      <alignment horizontal="left" vertical="center" wrapText="1" indent="2"/>
    </xf>
    <xf numFmtId="0" fontId="4" fillId="0" borderId="105" xfId="0" applyFont="1" applyFill="1" applyBorder="1" applyAlignment="1">
      <alignment vertical="center" wrapText="1"/>
    </xf>
    <xf numFmtId="3" fontId="22" fillId="36" borderId="106"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3" fontId="22" fillId="36" borderId="40" xfId="0" applyNumberFormat="1" applyFont="1" applyFill="1" applyBorder="1" applyAlignment="1">
      <alignment vertical="center" wrapText="1"/>
    </xf>
    <xf numFmtId="0" fontId="6" fillId="0" borderId="24" xfId="0" applyFont="1" applyBorder="1" applyAlignment="1">
      <alignment vertical="center" wrapText="1"/>
    </xf>
    <xf numFmtId="0" fontId="4" fillId="0" borderId="119" xfId="0" applyFont="1" applyBorder="1" applyAlignment="1"/>
    <xf numFmtId="0" fontId="9" fillId="0" borderId="119" xfId="0" applyFont="1" applyBorder="1" applyAlignment="1"/>
    <xf numFmtId="0" fontId="9" fillId="0" borderId="119" xfId="0" applyFont="1" applyBorder="1" applyAlignment="1">
      <alignment wrapText="1"/>
    </xf>
    <xf numFmtId="0" fontId="10" fillId="0" borderId="19"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5" xfId="0" applyFont="1" applyFill="1" applyBorder="1" applyAlignment="1">
      <alignment horizontal="center" vertical="center" wrapText="1"/>
    </xf>
    <xf numFmtId="0" fontId="16" fillId="0" borderId="105" xfId="0" applyFont="1" applyFill="1" applyBorder="1" applyAlignment="1">
      <alignment horizontal="left" vertical="center" wrapText="1"/>
    </xf>
    <xf numFmtId="193" fontId="7" fillId="0" borderId="105" xfId="0" applyNumberFormat="1" applyFont="1" applyFill="1" applyBorder="1" applyAlignment="1" applyProtection="1">
      <alignment vertical="center" wrapText="1"/>
      <protection locked="0"/>
    </xf>
    <xf numFmtId="0" fontId="7" fillId="0" borderId="105" xfId="0" applyFont="1" applyBorder="1" applyAlignment="1">
      <alignmen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Fill="1" applyBorder="1" applyAlignment="1">
      <alignment horizontal="center"/>
    </xf>
    <xf numFmtId="0" fontId="4" fillId="0" borderId="105" xfId="0" applyFont="1" applyBorder="1" applyAlignment="1">
      <alignment horizontal="center"/>
    </xf>
    <xf numFmtId="0" fontId="4" fillId="3" borderId="69"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0" fontId="14" fillId="0" borderId="105" xfId="0" applyFont="1" applyBorder="1" applyAlignment="1">
      <alignment horizontal="left" wrapText="1" indent="2"/>
    </xf>
    <xf numFmtId="169" fontId="27" fillId="37" borderId="105" xfId="20" applyBorder="1"/>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8" xfId="0" applyFont="1" applyFill="1" applyBorder="1"/>
    <xf numFmtId="0" fontId="6" fillId="0" borderId="23" xfId="0" applyFont="1" applyBorder="1"/>
    <xf numFmtId="0" fontId="6" fillId="0" borderId="24" xfId="0" applyFont="1" applyBorder="1" applyAlignment="1">
      <alignment wrapText="1"/>
    </xf>
    <xf numFmtId="169" fontId="27" fillId="37" borderId="122" xfId="20" applyBorder="1"/>
    <xf numFmtId="10" fontId="6" fillId="0" borderId="25"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Fill="1" applyBorder="1" applyAlignment="1">
      <alignment horizontal="left" vertical="center" wrapText="1"/>
    </xf>
    <xf numFmtId="0" fontId="6" fillId="3" borderId="0" xfId="0" applyFont="1" applyFill="1" applyBorder="1" applyAlignment="1">
      <alignment horizontal="center"/>
    </xf>
    <xf numFmtId="0" fontId="107" fillId="0" borderId="92" xfId="0" applyFont="1" applyFill="1" applyBorder="1" applyAlignment="1">
      <alignment horizontal="left" vertical="center"/>
    </xf>
    <xf numFmtId="0" fontId="107" fillId="0" borderId="90" xfId="0" applyFont="1" applyFill="1" applyBorder="1" applyAlignment="1">
      <alignment vertical="center" wrapText="1"/>
    </xf>
    <xf numFmtId="0" fontId="107" fillId="0" borderId="90"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5" xfId="0" applyFont="1" applyBorder="1" applyAlignment="1">
      <alignment horizontal="center" vertical="center" wrapText="1"/>
    </xf>
    <xf numFmtId="49" fontId="122" fillId="3" borderId="105" xfId="5" applyNumberFormat="1" applyFont="1" applyFill="1" applyBorder="1" applyAlignment="1" applyProtection="1">
      <alignment horizontal="right" vertical="center"/>
      <protection locked="0"/>
    </xf>
    <xf numFmtId="0" fontId="122" fillId="3" borderId="105" xfId="13" applyFont="1" applyFill="1" applyBorder="1" applyAlignment="1" applyProtection="1">
      <alignment horizontal="left" vertical="center" wrapText="1"/>
      <protection locked="0"/>
    </xf>
    <xf numFmtId="0" fontId="121" fillId="0" borderId="105" xfId="0" applyFont="1" applyBorder="1"/>
    <xf numFmtId="0" fontId="122" fillId="0" borderId="105" xfId="13" applyFont="1" applyFill="1" applyBorder="1" applyAlignment="1" applyProtection="1">
      <alignment horizontal="left" vertical="center" wrapText="1"/>
      <protection locked="0"/>
    </xf>
    <xf numFmtId="49" fontId="122" fillId="0" borderId="105" xfId="5" applyNumberFormat="1" applyFont="1" applyFill="1" applyBorder="1" applyAlignment="1" applyProtection="1">
      <alignment horizontal="right" vertical="center"/>
      <protection locked="0"/>
    </xf>
    <xf numFmtId="49" fontId="123" fillId="0" borderId="105"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5" xfId="0" applyFont="1" applyBorder="1" applyAlignment="1">
      <alignment horizontal="center" vertical="center"/>
    </xf>
    <xf numFmtId="0" fontId="118" fillId="0" borderId="105" xfId="0" applyFont="1" applyBorder="1" applyAlignment="1">
      <alignment horizontal="center" vertical="center" wrapText="1"/>
    </xf>
    <xf numFmtId="49" fontId="122" fillId="3" borderId="105" xfId="5" applyNumberFormat="1" applyFont="1" applyFill="1" applyBorder="1" applyAlignment="1" applyProtection="1">
      <alignment horizontal="right" vertical="center" wrapText="1"/>
      <protection locked="0"/>
    </xf>
    <xf numFmtId="0" fontId="118" fillId="0" borderId="105" xfId="0" applyFont="1" applyBorder="1"/>
    <xf numFmtId="0" fontId="118" fillId="0" borderId="105" xfId="0" applyFont="1" applyFill="1" applyBorder="1"/>
    <xf numFmtId="166" fontId="117" fillId="36" borderId="105" xfId="21413" applyFont="1" applyFill="1" applyBorder="1"/>
    <xf numFmtId="49" fontId="122" fillId="0" borderId="105" xfId="5" applyNumberFormat="1" applyFont="1" applyFill="1" applyBorder="1" applyAlignment="1" applyProtection="1">
      <alignment horizontal="right" vertical="center" wrapText="1"/>
      <protection locked="0"/>
    </xf>
    <xf numFmtId="49" fontId="123" fillId="0" borderId="105" xfId="5" applyNumberFormat="1" applyFont="1" applyFill="1" applyBorder="1" applyAlignment="1" applyProtection="1">
      <alignment horizontal="right" vertical="center" wrapText="1"/>
      <protection locked="0"/>
    </xf>
    <xf numFmtId="0" fontId="121" fillId="0" borderId="0" xfId="0" applyFont="1"/>
    <xf numFmtId="0" fontId="118" fillId="0" borderId="105" xfId="0" applyFont="1" applyBorder="1" applyAlignment="1">
      <alignment wrapText="1"/>
    </xf>
    <xf numFmtId="0" fontId="118" fillId="0" borderId="105" xfId="0" applyFont="1" applyBorder="1" applyAlignment="1">
      <alignment horizontal="left" indent="8"/>
    </xf>
    <xf numFmtId="0" fontId="118" fillId="0" borderId="0" xfId="0" applyFont="1" applyFill="1"/>
    <xf numFmtId="0" fontId="117" fillId="0" borderId="105" xfId="0" applyNumberFormat="1" applyFont="1" applyFill="1" applyBorder="1" applyAlignment="1">
      <alignment horizontal="left" vertical="center" wrapText="1"/>
    </xf>
    <xf numFmtId="0" fontId="118" fillId="0" borderId="0" xfId="0" applyFont="1" applyBorder="1"/>
    <xf numFmtId="0" fontId="121" fillId="0" borderId="105"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5" xfId="0" applyFont="1" applyFill="1" applyBorder="1" applyAlignment="1">
      <alignment horizontal="center" vertical="center" wrapText="1"/>
    </xf>
    <xf numFmtId="0" fontId="120" fillId="0" borderId="105" xfId="0" applyFont="1" applyFill="1" applyBorder="1" applyAlignment="1">
      <alignment horizontal="left" indent="1"/>
    </xf>
    <xf numFmtId="0" fontId="120" fillId="0" borderId="105" xfId="0" applyFont="1" applyFill="1" applyBorder="1" applyAlignment="1">
      <alignment horizontal="left" wrapText="1" indent="1"/>
    </xf>
    <xf numFmtId="0" fontId="117" fillId="0" borderId="105" xfId="0" applyFont="1" applyFill="1" applyBorder="1" applyAlignment="1">
      <alignment horizontal="left" indent="1"/>
    </xf>
    <xf numFmtId="0" fontId="117" fillId="0" borderId="105" xfId="0" applyNumberFormat="1" applyFont="1" applyFill="1" applyBorder="1" applyAlignment="1">
      <alignment horizontal="left" indent="1"/>
    </xf>
    <xf numFmtId="0" fontId="117" fillId="0" borderId="105" xfId="0" applyFont="1" applyFill="1" applyBorder="1" applyAlignment="1">
      <alignment horizontal="left" wrapText="1" indent="2"/>
    </xf>
    <xf numFmtId="0" fontId="120" fillId="0" borderId="105" xfId="0" applyFont="1" applyFill="1" applyBorder="1" applyAlignment="1">
      <alignment horizontal="left" vertical="center" indent="1"/>
    </xf>
    <xf numFmtId="0" fontId="118" fillId="0" borderId="105" xfId="0" applyFont="1" applyFill="1" applyBorder="1" applyAlignment="1">
      <alignment horizontal="left" wrapText="1"/>
    </xf>
    <xf numFmtId="0" fontId="118" fillId="0" borderId="105"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5" xfId="0" applyNumberFormat="1" applyFont="1" applyBorder="1" applyAlignment="1">
      <alignment horizontal="center" vertical="center" wrapText="1"/>
    </xf>
    <xf numFmtId="0" fontId="118" fillId="0" borderId="105" xfId="0" applyFont="1" applyBorder="1" applyAlignment="1">
      <alignment horizontal="center"/>
    </xf>
    <xf numFmtId="0" fontId="118" fillId="0" borderId="105" xfId="0" applyFont="1" applyBorder="1" applyAlignment="1">
      <alignment horizontal="left" indent="1"/>
    </xf>
    <xf numFmtId="0" fontId="118" fillId="0" borderId="7" xfId="0" applyFont="1" applyBorder="1"/>
    <xf numFmtId="0" fontId="118" fillId="0" borderId="105" xfId="0" applyFont="1" applyBorder="1" applyAlignment="1">
      <alignment horizontal="left" indent="2"/>
    </xf>
    <xf numFmtId="49" fontId="118" fillId="0" borderId="105" xfId="0" applyNumberFormat="1" applyFont="1" applyBorder="1" applyAlignment="1">
      <alignment horizontal="left" indent="3"/>
    </xf>
    <xf numFmtId="49" fontId="118" fillId="0" borderId="105" xfId="0" applyNumberFormat="1" applyFont="1" applyFill="1" applyBorder="1" applyAlignment="1">
      <alignment horizontal="left" indent="3"/>
    </xf>
    <xf numFmtId="49" fontId="118" fillId="0" borderId="105" xfId="0" applyNumberFormat="1" applyFont="1" applyBorder="1" applyAlignment="1">
      <alignment horizontal="left" indent="1"/>
    </xf>
    <xf numFmtId="49" fontId="118" fillId="0" borderId="105" xfId="0" applyNumberFormat="1" applyFont="1" applyFill="1" applyBorder="1" applyAlignment="1">
      <alignment horizontal="left" indent="1"/>
    </xf>
    <xf numFmtId="0" fontId="118" fillId="0" borderId="105" xfId="0" applyNumberFormat="1" applyFont="1" applyBorder="1" applyAlignment="1">
      <alignment horizontal="left" indent="1"/>
    </xf>
    <xf numFmtId="49" fontId="118" fillId="0" borderId="105" xfId="0" applyNumberFormat="1" applyFont="1" applyBorder="1" applyAlignment="1">
      <alignment horizontal="left" wrapText="1" indent="2"/>
    </xf>
    <xf numFmtId="49" fontId="118" fillId="0" borderId="105" xfId="0" applyNumberFormat="1" applyFont="1" applyFill="1" applyBorder="1" applyAlignment="1">
      <alignment horizontal="left" vertical="top" wrapText="1" indent="2"/>
    </xf>
    <xf numFmtId="49" fontId="118" fillId="0" borderId="105" xfId="0" applyNumberFormat="1" applyFont="1" applyFill="1" applyBorder="1" applyAlignment="1">
      <alignment horizontal="left" wrapText="1" indent="3"/>
    </xf>
    <xf numFmtId="49" fontId="118" fillId="0" borderId="105" xfId="0" applyNumberFormat="1" applyFont="1" applyFill="1" applyBorder="1" applyAlignment="1">
      <alignment horizontal="left" wrapText="1" indent="2"/>
    </xf>
    <xf numFmtId="0" fontId="118" fillId="0" borderId="105"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10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5"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5" xfId="0" applyFont="1" applyFill="1" applyBorder="1" applyAlignment="1">
      <alignment horizontal="left" indent="1"/>
    </xf>
    <xf numFmtId="49" fontId="107" fillId="0" borderId="105" xfId="0" applyNumberFormat="1" applyFont="1" applyFill="1" applyBorder="1" applyAlignment="1">
      <alignment horizontal="right" vertical="center"/>
    </xf>
    <xf numFmtId="0" fontId="107" fillId="3" borderId="105" xfId="5" applyNumberFormat="1" applyFont="1" applyFill="1" applyBorder="1" applyAlignment="1" applyProtection="1">
      <alignment horizontal="right" vertical="center"/>
      <protection locked="0"/>
    </xf>
    <xf numFmtId="0" fontId="107" fillId="0" borderId="105" xfId="0" applyNumberFormat="1" applyFont="1" applyFill="1" applyBorder="1" applyAlignment="1">
      <alignment vertical="center" wrapText="1"/>
    </xf>
    <xf numFmtId="0" fontId="127" fillId="0" borderId="105" xfId="0" applyNumberFormat="1" applyFont="1" applyFill="1" applyBorder="1" applyAlignment="1">
      <alignment horizontal="left" vertical="center" wrapText="1"/>
    </xf>
    <xf numFmtId="0" fontId="107" fillId="0" borderId="105" xfId="0" applyNumberFormat="1" applyFont="1" applyFill="1" applyBorder="1" applyAlignment="1">
      <alignment vertical="center"/>
    </xf>
    <xf numFmtId="0" fontId="127" fillId="0" borderId="105" xfId="0" applyNumberFormat="1" applyFont="1" applyFill="1" applyBorder="1" applyAlignment="1">
      <alignment vertical="center" wrapText="1"/>
    </xf>
    <xf numFmtId="2" fontId="107" fillId="3" borderId="105" xfId="5" applyNumberFormat="1" applyFont="1" applyFill="1" applyBorder="1" applyAlignment="1" applyProtection="1">
      <alignment horizontal="right" vertical="center"/>
      <protection locked="0"/>
    </xf>
    <xf numFmtId="0" fontId="107" fillId="0" borderId="105" xfId="0" applyNumberFormat="1" applyFont="1" applyFill="1" applyBorder="1" applyAlignment="1">
      <alignment horizontal="left" vertical="center" wrapText="1"/>
    </xf>
    <xf numFmtId="0" fontId="107" fillId="0" borderId="105" xfId="0" applyNumberFormat="1" applyFont="1" applyFill="1" applyBorder="1" applyAlignment="1">
      <alignment horizontal="right" vertical="center"/>
    </xf>
    <xf numFmtId="0" fontId="128" fillId="0" borderId="0" xfId="0" applyFont="1" applyFill="1" applyBorder="1" applyAlignment="1"/>
    <xf numFmtId="0" fontId="107" fillId="0" borderId="105" xfId="12672" applyFont="1" applyFill="1" applyBorder="1" applyAlignment="1">
      <alignment horizontal="left" vertical="center" wrapText="1"/>
    </xf>
    <xf numFmtId="0" fontId="107" fillId="0" borderId="100" xfId="0" applyNumberFormat="1" applyFont="1" applyFill="1" applyBorder="1" applyAlignment="1">
      <alignment horizontal="left" vertical="top" wrapText="1"/>
    </xf>
    <xf numFmtId="0" fontId="129" fillId="0" borderId="105" xfId="0" applyFont="1" applyBorder="1"/>
    <xf numFmtId="0" fontId="127" fillId="0" borderId="105" xfId="0" applyFont="1" applyBorder="1" applyAlignment="1">
      <alignment horizontal="left" vertical="top" wrapText="1"/>
    </xf>
    <xf numFmtId="0" fontId="127" fillId="0" borderId="105" xfId="0" applyFont="1" applyBorder="1"/>
    <xf numFmtId="0" fontId="127" fillId="0" borderId="105" xfId="0" applyFont="1" applyBorder="1" applyAlignment="1">
      <alignment horizontal="left" wrapText="1" indent="2"/>
    </xf>
    <xf numFmtId="0" fontId="107" fillId="0" borderId="105" xfId="12672" applyFont="1" applyFill="1" applyBorder="1" applyAlignment="1">
      <alignment horizontal="left" vertical="center" wrapText="1" indent="2"/>
    </xf>
    <xf numFmtId="0" fontId="127" fillId="0" borderId="105" xfId="0" applyFont="1" applyBorder="1" applyAlignment="1">
      <alignment horizontal="left" vertical="top" wrapText="1" indent="2"/>
    </xf>
    <xf numFmtId="0" fontId="129" fillId="0" borderId="7" xfId="0" applyFont="1" applyBorder="1"/>
    <xf numFmtId="0" fontId="127" fillId="0" borderId="105" xfId="0" applyFont="1" applyFill="1" applyBorder="1" applyAlignment="1">
      <alignment horizontal="left" wrapText="1" indent="2"/>
    </xf>
    <xf numFmtId="0" fontId="127" fillId="0" borderId="105" xfId="0" applyFont="1" applyBorder="1" applyAlignment="1">
      <alignment horizontal="left" indent="1"/>
    </xf>
    <xf numFmtId="0" fontId="127" fillId="0" borderId="105" xfId="0" applyFont="1" applyBorder="1" applyAlignment="1">
      <alignment horizontal="left" indent="2"/>
    </xf>
    <xf numFmtId="49" fontId="127" fillId="0" borderId="105" xfId="0" applyNumberFormat="1" applyFont="1" applyFill="1" applyBorder="1" applyAlignment="1">
      <alignment horizontal="left" indent="3"/>
    </xf>
    <xf numFmtId="49" fontId="127" fillId="0" borderId="105" xfId="0" applyNumberFormat="1" applyFont="1" applyFill="1" applyBorder="1" applyAlignment="1">
      <alignment horizontal="left" vertical="center" indent="1"/>
    </xf>
    <xf numFmtId="0" fontId="107" fillId="0" borderId="105" xfId="0" applyFont="1" applyFill="1" applyBorder="1" applyAlignment="1">
      <alignment vertical="center" wrapText="1"/>
    </xf>
    <xf numFmtId="49" fontId="127" fillId="0" borderId="105" xfId="0" applyNumberFormat="1" applyFont="1" applyFill="1" applyBorder="1" applyAlignment="1">
      <alignment horizontal="left" vertical="top" wrapText="1" indent="2"/>
    </xf>
    <xf numFmtId="49" fontId="127" fillId="0" borderId="105" xfId="0" applyNumberFormat="1" applyFont="1" applyFill="1" applyBorder="1" applyAlignment="1">
      <alignment horizontal="left" vertical="top" wrapText="1"/>
    </xf>
    <xf numFmtId="49" fontId="127" fillId="0" borderId="105" xfId="0" applyNumberFormat="1" applyFont="1" applyFill="1" applyBorder="1" applyAlignment="1">
      <alignment horizontal="left" wrapText="1" indent="3"/>
    </xf>
    <xf numFmtId="49" fontId="127" fillId="0" borderId="105" xfId="0" applyNumberFormat="1" applyFont="1" applyFill="1" applyBorder="1" applyAlignment="1">
      <alignment horizontal="left" wrapText="1" indent="2"/>
    </xf>
    <xf numFmtId="49" fontId="127" fillId="0" borderId="105" xfId="0" applyNumberFormat="1" applyFont="1" applyFill="1" applyBorder="1" applyAlignment="1">
      <alignment vertical="top" wrapText="1"/>
    </xf>
    <xf numFmtId="0" fontId="11" fillId="0" borderId="105" xfId="17" applyFill="1" applyBorder="1" applyAlignment="1" applyProtection="1">
      <alignment wrapText="1"/>
    </xf>
    <xf numFmtId="49" fontId="127" fillId="0" borderId="105" xfId="0" applyNumberFormat="1" applyFont="1" applyFill="1" applyBorder="1" applyAlignment="1">
      <alignment horizontal="left" vertical="center" wrapText="1" indent="3"/>
    </xf>
    <xf numFmtId="49" fontId="118" fillId="0" borderId="105" xfId="0" applyNumberFormat="1" applyFont="1" applyFill="1" applyBorder="1" applyAlignment="1">
      <alignment horizontal="left" wrapText="1" indent="1"/>
    </xf>
    <xf numFmtId="0" fontId="127" fillId="0" borderId="105" xfId="0" applyFont="1" applyBorder="1" applyAlignment="1">
      <alignment horizontal="left" vertical="center" wrapText="1" indent="2"/>
    </xf>
    <xf numFmtId="0" fontId="107" fillId="0" borderId="105"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5" xfId="0" applyNumberFormat="1" applyFont="1" applyFill="1" applyBorder="1" applyAlignment="1">
      <alignment horizontal="right" vertical="center"/>
    </xf>
    <xf numFmtId="0" fontId="107" fillId="0" borderId="105" xfId="0" applyFont="1" applyFill="1" applyBorder="1" applyAlignment="1">
      <alignment horizontal="left" vertical="center" wrapText="1"/>
    </xf>
    <xf numFmtId="0" fontId="121" fillId="0" borderId="105"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4"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5" xfId="13" applyFont="1" applyFill="1" applyBorder="1" applyAlignment="1" applyProtection="1">
      <alignment horizontal="left" vertical="center" wrapText="1"/>
      <protection locked="0"/>
    </xf>
    <xf numFmtId="0" fontId="118" fillId="0" borderId="105"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5" xfId="0" applyNumberFormat="1" applyFont="1" applyFill="1" applyBorder="1" applyAlignment="1">
      <alignment horizontal="center" vertical="center" wrapText="1"/>
    </xf>
    <xf numFmtId="0" fontId="107" fillId="0" borderId="105" xfId="0" applyFont="1" applyFill="1" applyBorder="1" applyAlignment="1">
      <alignment horizontal="left" vertical="center" wrapText="1"/>
    </xf>
    <xf numFmtId="0" fontId="24" fillId="0" borderId="121" xfId="0" applyFont="1" applyBorder="1" applyAlignment="1">
      <alignment horizontal="center"/>
    </xf>
    <xf numFmtId="0" fontId="117" fillId="0" borderId="105" xfId="0" applyNumberFormat="1" applyFont="1" applyFill="1" applyBorder="1" applyAlignment="1">
      <alignment vertical="center" wrapText="1"/>
    </xf>
    <xf numFmtId="0" fontId="117" fillId="0" borderId="105" xfId="0" applyFont="1" applyFill="1" applyBorder="1" applyAlignment="1">
      <alignment vertical="center" wrapText="1"/>
    </xf>
    <xf numFmtId="0" fontId="117" fillId="0" borderId="105" xfId="0" applyNumberFormat="1" applyFont="1" applyFill="1" applyBorder="1" applyAlignment="1">
      <alignment horizontal="left" vertical="center" wrapText="1" indent="1"/>
    </xf>
    <xf numFmtId="0" fontId="117" fillId="0" borderId="105" xfId="0" applyNumberFormat="1" applyFont="1" applyFill="1" applyBorder="1" applyAlignment="1">
      <alignment horizontal="left" vertical="center" indent="1"/>
    </xf>
    <xf numFmtId="0" fontId="126" fillId="0" borderId="105" xfId="0" applyFont="1" applyBorder="1" applyAlignment="1">
      <alignment horizontal="left" indent="2"/>
    </xf>
    <xf numFmtId="0" fontId="132" fillId="0" borderId="139" xfId="0" applyNumberFormat="1" applyFont="1" applyFill="1" applyBorder="1" applyAlignment="1">
      <alignment vertical="center" wrapText="1" readingOrder="1"/>
    </xf>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100"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105" xfId="0" applyFont="1" applyFill="1" applyBorder="1" applyAlignment="1">
      <alignment horizontal="left" indent="2"/>
    </xf>
    <xf numFmtId="0" fontId="133" fillId="0" borderId="105" xfId="0" applyNumberFormat="1" applyFont="1" applyFill="1" applyBorder="1" applyAlignment="1">
      <alignment vertical="center" wrapText="1" readingOrder="1"/>
    </xf>
    <xf numFmtId="0" fontId="126" fillId="0" borderId="105" xfId="0" applyFont="1" applyBorder="1" applyAlignment="1">
      <alignment horizontal="left" vertical="center" wrapText="1"/>
    </xf>
    <xf numFmtId="0" fontId="117" fillId="0" borderId="105"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5" xfId="0" applyFont="1" applyBorder="1" applyAlignment="1">
      <alignment horizontal="left" indent="3"/>
    </xf>
    <xf numFmtId="193" fontId="9" fillId="36" borderId="105" xfId="7" applyNumberFormat="1" applyFont="1" applyFill="1" applyBorder="1" applyAlignment="1" applyProtection="1">
      <alignment horizontal="right"/>
    </xf>
    <xf numFmtId="9" fontId="4" fillId="0" borderId="119" xfId="20961" applyFont="1" applyBorder="1" applyAlignment="1"/>
    <xf numFmtId="9" fontId="4" fillId="0" borderId="25" xfId="20961" applyFont="1" applyBorder="1" applyAlignment="1"/>
    <xf numFmtId="164" fontId="4" fillId="0" borderId="119" xfId="7" applyNumberFormat="1" applyFont="1" applyFill="1" applyBorder="1" applyAlignment="1">
      <alignment vertical="center"/>
    </xf>
    <xf numFmtId="164" fontId="4" fillId="0" borderId="106" xfId="7" applyNumberFormat="1" applyFont="1" applyFill="1" applyBorder="1" applyAlignment="1">
      <alignment vertical="center"/>
    </xf>
    <xf numFmtId="9" fontId="4" fillId="0" borderId="99" xfId="20961" applyFont="1" applyFill="1" applyBorder="1" applyAlignment="1">
      <alignment vertical="center"/>
    </xf>
    <xf numFmtId="9" fontId="4" fillId="0" borderId="115" xfId="20961" applyFont="1" applyFill="1" applyBorder="1" applyAlignment="1">
      <alignment vertical="center"/>
    </xf>
    <xf numFmtId="9" fontId="114" fillId="80" borderId="105" xfId="20961" applyFont="1" applyFill="1" applyBorder="1" applyAlignment="1" applyProtection="1">
      <alignment horizontal="right" vertical="center"/>
    </xf>
    <xf numFmtId="164" fontId="118" fillId="0" borderId="105" xfId="7" applyNumberFormat="1" applyFont="1" applyBorder="1"/>
    <xf numFmtId="164" fontId="118" fillId="83" borderId="105" xfId="7" applyNumberFormat="1" applyFont="1" applyFill="1" applyBorder="1"/>
    <xf numFmtId="164" fontId="118" fillId="0" borderId="105" xfId="7" applyNumberFormat="1" applyFont="1" applyFill="1" applyBorder="1"/>
    <xf numFmtId="164" fontId="117" fillId="0" borderId="105" xfId="7" applyNumberFormat="1" applyFont="1" applyFill="1" applyBorder="1" applyAlignment="1">
      <alignment horizontal="left" vertical="center" wrapText="1"/>
    </xf>
    <xf numFmtId="164" fontId="120" fillId="0" borderId="105" xfId="7" applyNumberFormat="1" applyFont="1" applyFill="1" applyBorder="1" applyAlignment="1">
      <alignment horizontal="left" vertical="center" wrapText="1"/>
    </xf>
    <xf numFmtId="9" fontId="126" fillId="0" borderId="105" xfId="20961" applyFont="1" applyBorder="1"/>
    <xf numFmtId="164" fontId="126" fillId="0" borderId="105" xfId="7" applyNumberFormat="1" applyFont="1" applyBorder="1"/>
    <xf numFmtId="164" fontId="134" fillId="0" borderId="105" xfId="7" applyNumberFormat="1" applyFont="1" applyBorder="1"/>
    <xf numFmtId="164" fontId="121" fillId="0" borderId="105" xfId="7" applyNumberFormat="1" applyFont="1" applyFill="1" applyBorder="1"/>
    <xf numFmtId="9" fontId="4" fillId="0" borderId="22" xfId="20961" applyFont="1" applyBorder="1" applyAlignment="1"/>
    <xf numFmtId="0" fontId="4" fillId="0" borderId="105" xfId="0" applyFont="1" applyFill="1" applyBorder="1" applyAlignment="1">
      <alignment horizontal="center" vertical="center" wrapText="1"/>
    </xf>
    <xf numFmtId="193" fontId="0" fillId="0" borderId="0" xfId="0" applyNumberFormat="1"/>
    <xf numFmtId="9" fontId="7" fillId="0" borderId="105" xfId="20961" applyFont="1" applyFill="1" applyBorder="1" applyAlignment="1" applyProtection="1">
      <alignment vertical="center" wrapText="1"/>
      <protection locked="0"/>
    </xf>
    <xf numFmtId="193" fontId="7" fillId="0" borderId="119" xfId="0" applyNumberFormat="1" applyFont="1" applyFill="1" applyBorder="1" applyAlignment="1" applyProtection="1">
      <alignment vertical="center" wrapText="1"/>
      <protection locked="0"/>
    </xf>
    <xf numFmtId="9" fontId="7" fillId="0" borderId="119" xfId="20961" applyFont="1" applyFill="1" applyBorder="1" applyAlignment="1" applyProtection="1">
      <alignment vertical="center" wrapText="1"/>
      <protection locked="0"/>
    </xf>
    <xf numFmtId="9" fontId="7" fillId="0" borderId="24" xfId="20961" applyFont="1" applyFill="1" applyBorder="1" applyAlignment="1" applyProtection="1">
      <alignment vertical="center" wrapText="1"/>
      <protection locked="0"/>
    </xf>
    <xf numFmtId="9" fontId="7" fillId="0" borderId="25" xfId="20961" applyFont="1" applyFill="1" applyBorder="1" applyAlignment="1" applyProtection="1">
      <alignment vertical="center" wrapText="1"/>
      <protection locked="0"/>
    </xf>
    <xf numFmtId="164" fontId="7" fillId="0" borderId="105" xfId="7" applyNumberFormat="1" applyFont="1" applyFill="1" applyBorder="1" applyAlignment="1">
      <alignment horizontal="left" vertical="center" wrapText="1"/>
    </xf>
    <xf numFmtId="164" fontId="4" fillId="0" borderId="119" xfId="7" applyNumberFormat="1" applyFont="1" applyFill="1" applyBorder="1" applyAlignment="1">
      <alignment horizontal="right" vertical="center" wrapText="1"/>
    </xf>
    <xf numFmtId="164" fontId="7" fillId="0" borderId="25" xfId="7" applyNumberFormat="1" applyFont="1" applyFill="1" applyBorder="1" applyAlignment="1" applyProtection="1">
      <alignment horizontal="right" vertical="center"/>
    </xf>
    <xf numFmtId="43" fontId="4" fillId="36" borderId="25" xfId="7" applyFont="1" applyFill="1" applyBorder="1"/>
    <xf numFmtId="193" fontId="4" fillId="0" borderId="106" xfId="0" applyNumberFormat="1" applyFont="1" applyBorder="1" applyAlignment="1"/>
    <xf numFmtId="193" fontId="4" fillId="0" borderId="104" xfId="0" applyNumberFormat="1" applyFont="1" applyBorder="1" applyAlignment="1"/>
    <xf numFmtId="164" fontId="7" fillId="3" borderId="100" xfId="1" applyNumberFormat="1" applyFont="1" applyFill="1" applyBorder="1" applyAlignment="1" applyProtection="1">
      <alignment horizontal="center" vertical="center" wrapText="1"/>
      <protection locked="0"/>
    </xf>
    <xf numFmtId="193" fontId="4" fillId="36" borderId="142" xfId="0" applyNumberFormat="1" applyFont="1" applyFill="1" applyBorder="1"/>
    <xf numFmtId="193" fontId="4" fillId="0" borderId="103" xfId="0" applyNumberFormat="1" applyFont="1" applyBorder="1" applyAlignment="1"/>
    <xf numFmtId="193" fontId="4" fillId="0" borderId="121" xfId="0" applyNumberFormat="1" applyFont="1" applyBorder="1" applyAlignment="1"/>
    <xf numFmtId="193" fontId="4" fillId="0" borderId="144" xfId="0" applyNumberFormat="1" applyFont="1" applyBorder="1" applyAlignment="1"/>
    <xf numFmtId="193" fontId="4" fillId="0" borderId="97" xfId="0" applyNumberFormat="1" applyFont="1" applyBorder="1" applyAlignment="1"/>
    <xf numFmtId="193" fontId="4" fillId="36" borderId="97" xfId="0" applyNumberFormat="1" applyFont="1" applyFill="1" applyBorder="1" applyAlignment="1"/>
    <xf numFmtId="193" fontId="4" fillId="0" borderId="145" xfId="0" applyNumberFormat="1" applyFont="1" applyBorder="1" applyAlignment="1"/>
    <xf numFmtId="193" fontId="4" fillId="36" borderId="70" xfId="0" applyNumberFormat="1" applyFont="1" applyFill="1" applyBorder="1"/>
    <xf numFmtId="164" fontId="27" fillId="37" borderId="0" xfId="7" applyNumberFormat="1" applyFont="1" applyFill="1" applyBorder="1"/>
    <xf numFmtId="164" fontId="4" fillId="3" borderId="103"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9"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43" fontId="118" fillId="0" borderId="105" xfId="0" applyNumberFormat="1" applyFont="1" applyBorder="1"/>
    <xf numFmtId="164" fontId="23" fillId="0" borderId="105" xfId="7" applyNumberFormat="1" applyFont="1" applyBorder="1"/>
    <xf numFmtId="164" fontId="24" fillId="0" borderId="105" xfId="7" applyNumberFormat="1" applyFont="1" applyFill="1" applyBorder="1"/>
    <xf numFmtId="164" fontId="23" fillId="0" borderId="105" xfId="7" applyNumberFormat="1" applyFont="1" applyFill="1" applyBorder="1"/>
    <xf numFmtId="0" fontId="24" fillId="81" borderId="105" xfId="0" applyFont="1" applyFill="1" applyBorder="1"/>
    <xf numFmtId="43" fontId="24" fillId="0" borderId="105" xfId="7" applyFont="1" applyFill="1" applyBorder="1"/>
    <xf numFmtId="0" fontId="24" fillId="0" borderId="105" xfId="0" applyFont="1" applyFill="1" applyBorder="1"/>
    <xf numFmtId="0" fontId="23" fillId="81" borderId="105" xfId="0" applyFont="1" applyFill="1" applyBorder="1"/>
    <xf numFmtId="43" fontId="121" fillId="0" borderId="105" xfId="7" applyFont="1" applyBorder="1"/>
    <xf numFmtId="43" fontId="121" fillId="0" borderId="105" xfId="7" applyFont="1" applyFill="1" applyBorder="1"/>
    <xf numFmtId="0" fontId="118" fillId="82" borderId="105" xfId="0" applyFont="1" applyFill="1" applyBorder="1"/>
    <xf numFmtId="164" fontId="121" fillId="0" borderId="7" xfId="9045" applyNumberFormat="1" applyFont="1" applyFill="1" applyBorder="1"/>
    <xf numFmtId="9" fontId="134" fillId="0" borderId="105" xfId="20961" applyFont="1" applyBorder="1"/>
    <xf numFmtId="10" fontId="134" fillId="0" borderId="105" xfId="20961" applyNumberFormat="1" applyFont="1" applyBorder="1"/>
    <xf numFmtId="0" fontId="15" fillId="0" borderId="122"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0" fontId="105" fillId="0" borderId="72" xfId="0" applyFont="1" applyBorder="1" applyAlignment="1">
      <alignment horizontal="left" vertical="center" wrapText="1"/>
    </xf>
    <xf numFmtId="0" fontId="105" fillId="0" borderId="71" xfId="0" applyFont="1" applyBorder="1" applyAlignment="1">
      <alignment horizontal="left" vertical="center"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xf>
    <xf numFmtId="0" fontId="4" fillId="0" borderId="22"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2" fillId="3" borderId="73" xfId="13" applyFont="1" applyFill="1" applyBorder="1" applyAlignment="1" applyProtection="1">
      <alignment horizontal="center" vertical="center" wrapText="1"/>
      <protection locked="0"/>
    </xf>
    <xf numFmtId="0" fontId="102"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143"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1"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6"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0"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5" xfId="0" applyFont="1" applyBorder="1" applyAlignment="1">
      <alignment horizontal="center" vertical="center" wrapText="1"/>
    </xf>
    <xf numFmtId="0" fontId="125" fillId="0" borderId="105" xfId="0" applyFont="1" applyFill="1" applyBorder="1" applyAlignment="1">
      <alignment horizontal="center" vertical="center"/>
    </xf>
    <xf numFmtId="0" fontId="125" fillId="0" borderId="101"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6"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5"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1"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6"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1"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1"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1"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1"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0"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5" xfId="0" applyFont="1" applyBorder="1" applyAlignment="1">
      <alignment horizontal="center" vertical="center"/>
    </xf>
    <xf numFmtId="0" fontId="126" fillId="0" borderId="105" xfId="0" applyFont="1" applyBorder="1" applyAlignment="1">
      <alignment horizontal="center" vertical="center" wrapText="1"/>
    </xf>
    <xf numFmtId="0" fontId="126" fillId="0" borderId="100" xfId="0" applyFont="1" applyBorder="1" applyAlignment="1">
      <alignment horizontal="center" vertical="center" wrapText="1"/>
    </xf>
    <xf numFmtId="49" fontId="107" fillId="0" borderId="100"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6" fillId="76" borderId="105" xfId="0" applyFont="1" applyFill="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5" xfId="0"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6" fillId="76" borderId="106" xfId="0" applyFont="1" applyFill="1" applyBorder="1" applyAlignment="1">
      <alignment horizontal="center" vertical="center" wrapText="1"/>
    </xf>
    <xf numFmtId="0" fontId="106" fillId="76" borderId="104" xfId="0" applyFont="1" applyFill="1" applyBorder="1" applyAlignment="1">
      <alignment horizontal="center" vertical="center" wrapText="1"/>
    </xf>
    <xf numFmtId="0" fontId="107" fillId="0" borderId="106" xfId="0" applyFont="1" applyFill="1" applyBorder="1" applyAlignment="1">
      <alignment horizontal="left" vertical="center" wrapText="1"/>
    </xf>
    <xf numFmtId="0" fontId="107" fillId="0" borderId="104" xfId="0" applyFont="1" applyFill="1" applyBorder="1" applyAlignment="1">
      <alignment horizontal="left" vertical="center" wrapText="1"/>
    </xf>
    <xf numFmtId="0" fontId="107" fillId="0" borderId="106" xfId="0" applyNumberFormat="1" applyFont="1" applyFill="1" applyBorder="1" applyAlignment="1">
      <alignment horizontal="left" vertical="center" wrapText="1"/>
    </xf>
    <xf numFmtId="0" fontId="107" fillId="0" borderId="104" xfId="0" applyNumberFormat="1"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6" xfId="13" applyFont="1" applyFill="1" applyBorder="1" applyAlignment="1" applyProtection="1">
      <alignment horizontal="left" vertical="top" wrapText="1"/>
      <protection locked="0"/>
    </xf>
    <xf numFmtId="0" fontId="107" fillId="0" borderId="104" xfId="13" applyFont="1" applyFill="1" applyBorder="1" applyAlignment="1" applyProtection="1">
      <alignment horizontal="left" vertical="top" wrapText="1"/>
      <protection locked="0"/>
    </xf>
    <xf numFmtId="0" fontId="107" fillId="0" borderId="100"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5" xfId="0" applyFont="1" applyFill="1" applyBorder="1" applyAlignment="1">
      <alignment horizontal="center" vertical="center"/>
    </xf>
    <xf numFmtId="0" fontId="107" fillId="3" borderId="106" xfId="13" applyFont="1" applyFill="1" applyBorder="1" applyAlignment="1" applyProtection="1">
      <alignment horizontal="left" vertical="top" wrapText="1"/>
      <protection locked="0"/>
    </xf>
    <xf numFmtId="0" fontId="107" fillId="3" borderId="104" xfId="13" applyFont="1" applyFill="1" applyBorder="1" applyAlignment="1" applyProtection="1">
      <alignment horizontal="left" vertical="top" wrapText="1"/>
      <protection locked="0"/>
    </xf>
    <xf numFmtId="0" fontId="106" fillId="0" borderId="91" xfId="0" applyFont="1" applyFill="1" applyBorder="1" applyAlignment="1">
      <alignment horizontal="center" vertical="center"/>
    </xf>
    <xf numFmtId="0" fontId="106" fillId="76" borderId="88"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9" xfId="0" applyFont="1" applyFill="1" applyBorder="1" applyAlignment="1">
      <alignment horizontal="center" vertical="center" wrapText="1"/>
    </xf>
    <xf numFmtId="0" fontId="107" fillId="78" borderId="106" xfId="0" applyFont="1" applyFill="1" applyBorder="1" applyAlignment="1">
      <alignment vertical="center" wrapText="1"/>
    </xf>
    <xf numFmtId="0" fontId="107" fillId="78" borderId="104" xfId="0" applyFont="1" applyFill="1" applyBorder="1" applyAlignment="1">
      <alignment vertical="center" wrapText="1"/>
    </xf>
    <xf numFmtId="0" fontId="107" fillId="0" borderId="106" xfId="0" applyFont="1" applyFill="1" applyBorder="1" applyAlignment="1">
      <alignment vertical="center" wrapText="1"/>
    </xf>
    <xf numFmtId="0" fontId="107" fillId="0" borderId="104" xfId="0" applyFont="1" applyFill="1" applyBorder="1" applyAlignment="1">
      <alignment vertical="center" wrapText="1"/>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7" fillId="3" borderId="106" xfId="0" applyFont="1" applyFill="1" applyBorder="1" applyAlignment="1">
      <alignment horizontal="left" vertical="center" wrapText="1"/>
    </xf>
    <xf numFmtId="0" fontId="107" fillId="3" borderId="104"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7" fillId="0" borderId="56"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6" xfId="0" applyFont="1" applyFill="1" applyBorder="1" applyAlignment="1">
      <alignment vertical="center" wrapText="1"/>
    </xf>
    <xf numFmtId="0" fontId="107" fillId="3" borderId="104" xfId="0" applyFont="1" applyFill="1" applyBorder="1" applyAlignment="1">
      <alignment vertical="center" wrapText="1"/>
    </xf>
    <xf numFmtId="0" fontId="107" fillId="0" borderId="83" xfId="0" applyFont="1" applyFill="1" applyBorder="1" applyAlignment="1">
      <alignment vertical="center" wrapText="1"/>
    </xf>
    <xf numFmtId="0" fontId="107" fillId="0" borderId="84" xfId="0" applyFont="1" applyFill="1" applyBorder="1" applyAlignment="1">
      <alignment vertical="center" wrapText="1"/>
    </xf>
    <xf numFmtId="0" fontId="107" fillId="3" borderId="83" xfId="0" applyFont="1" applyFill="1" applyBorder="1" applyAlignment="1">
      <alignment horizontal="left" vertical="center" wrapText="1"/>
    </xf>
    <xf numFmtId="0" fontId="107" fillId="3" borderId="84"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56" xfId="0" applyFont="1" applyFill="1" applyBorder="1" applyAlignment="1">
      <alignment vertical="center" wrapText="1"/>
    </xf>
    <xf numFmtId="0" fontId="107" fillId="0" borderId="11" xfId="0" applyFont="1" applyFill="1" applyBorder="1" applyAlignment="1">
      <alignment vertical="center" wrapText="1"/>
    </xf>
    <xf numFmtId="0" fontId="107" fillId="0" borderId="106" xfId="0" applyFont="1" applyFill="1" applyBorder="1" applyAlignment="1">
      <alignment horizontal="left"/>
    </xf>
    <xf numFmtId="0" fontId="107" fillId="0" borderId="104" xfId="0" applyFont="1" applyFill="1" applyBorder="1" applyAlignment="1">
      <alignment horizontal="left"/>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253</v>
      </c>
      <c r="C1" s="94"/>
    </row>
    <row r="2" spans="1:3" s="185" customFormat="1" ht="15.75">
      <c r="A2" s="240">
        <v>1</v>
      </c>
      <c r="B2" s="186" t="s">
        <v>254</v>
      </c>
      <c r="C2" s="183" t="s">
        <v>1010</v>
      </c>
    </row>
    <row r="3" spans="1:3" s="185" customFormat="1" ht="15.75">
      <c r="A3" s="240">
        <v>2</v>
      </c>
      <c r="B3" s="187" t="s">
        <v>255</v>
      </c>
      <c r="C3" s="183" t="s">
        <v>1011</v>
      </c>
    </row>
    <row r="4" spans="1:3" s="185" customFormat="1" ht="15.75">
      <c r="A4" s="240">
        <v>3</v>
      </c>
      <c r="B4" s="187" t="s">
        <v>256</v>
      </c>
      <c r="C4" s="183" t="s">
        <v>1012</v>
      </c>
    </row>
    <row r="5" spans="1:3" s="185" customFormat="1" ht="15.75">
      <c r="A5" s="241">
        <v>4</v>
      </c>
      <c r="B5" s="190" t="s">
        <v>257</v>
      </c>
      <c r="C5" s="183" t="s">
        <v>1013</v>
      </c>
    </row>
    <row r="6" spans="1:3" s="189" customFormat="1" ht="65.25" customHeight="1">
      <c r="A6" s="696" t="s">
        <v>488</v>
      </c>
      <c r="B6" s="697"/>
      <c r="C6" s="697"/>
    </row>
    <row r="7" spans="1:3">
      <c r="A7" s="379" t="s">
        <v>403</v>
      </c>
      <c r="B7" s="380" t="s">
        <v>258</v>
      </c>
    </row>
    <row r="8" spans="1:3">
      <c r="A8" s="381">
        <v>1</v>
      </c>
      <c r="B8" s="377" t="s">
        <v>223</v>
      </c>
    </row>
    <row r="9" spans="1:3">
      <c r="A9" s="381">
        <v>2</v>
      </c>
      <c r="B9" s="377" t="s">
        <v>259</v>
      </c>
    </row>
    <row r="10" spans="1:3">
      <c r="A10" s="381">
        <v>3</v>
      </c>
      <c r="B10" s="377" t="s">
        <v>260</v>
      </c>
    </row>
    <row r="11" spans="1:3">
      <c r="A11" s="381">
        <v>4</v>
      </c>
      <c r="B11" s="377" t="s">
        <v>261</v>
      </c>
      <c r="C11" s="184"/>
    </row>
    <row r="12" spans="1:3">
      <c r="A12" s="381">
        <v>5</v>
      </c>
      <c r="B12" s="377" t="s">
        <v>187</v>
      </c>
    </row>
    <row r="13" spans="1:3">
      <c r="A13" s="381">
        <v>6</v>
      </c>
      <c r="B13" s="382" t="s">
        <v>149</v>
      </c>
    </row>
    <row r="14" spans="1:3">
      <c r="A14" s="381">
        <v>7</v>
      </c>
      <c r="B14" s="377" t="s">
        <v>262</v>
      </c>
    </row>
    <row r="15" spans="1:3">
      <c r="A15" s="381">
        <v>8</v>
      </c>
      <c r="B15" s="377" t="s">
        <v>265</v>
      </c>
    </row>
    <row r="16" spans="1:3">
      <c r="A16" s="381">
        <v>9</v>
      </c>
      <c r="B16" s="377" t="s">
        <v>88</v>
      </c>
    </row>
    <row r="17" spans="1:2">
      <c r="A17" s="383" t="s">
        <v>545</v>
      </c>
      <c r="B17" s="377" t="s">
        <v>525</v>
      </c>
    </row>
    <row r="18" spans="1:2">
      <c r="A18" s="381">
        <v>10</v>
      </c>
      <c r="B18" s="377" t="s">
        <v>268</v>
      </c>
    </row>
    <row r="19" spans="1:2">
      <c r="A19" s="381">
        <v>11</v>
      </c>
      <c r="B19" s="382" t="s">
        <v>249</v>
      </c>
    </row>
    <row r="20" spans="1:2">
      <c r="A20" s="381">
        <v>12</v>
      </c>
      <c r="B20" s="382" t="s">
        <v>246</v>
      </c>
    </row>
    <row r="21" spans="1:2">
      <c r="A21" s="381">
        <v>13</v>
      </c>
      <c r="B21" s="384" t="s">
        <v>459</v>
      </c>
    </row>
    <row r="22" spans="1:2">
      <c r="A22" s="381">
        <v>14</v>
      </c>
      <c r="B22" s="385" t="s">
        <v>518</v>
      </c>
    </row>
    <row r="23" spans="1:2">
      <c r="A23" s="386">
        <v>15</v>
      </c>
      <c r="B23" s="382" t="s">
        <v>77</v>
      </c>
    </row>
    <row r="24" spans="1:2">
      <c r="A24" s="386">
        <v>15.1</v>
      </c>
      <c r="B24" s="377" t="s">
        <v>554</v>
      </c>
    </row>
    <row r="25" spans="1:2">
      <c r="A25" s="386">
        <v>16</v>
      </c>
      <c r="B25" s="377" t="s">
        <v>622</v>
      </c>
    </row>
    <row r="26" spans="1:2">
      <c r="A26" s="386">
        <v>17</v>
      </c>
      <c r="B26" s="377" t="s">
        <v>934</v>
      </c>
    </row>
    <row r="27" spans="1:2">
      <c r="A27" s="386">
        <v>18</v>
      </c>
      <c r="B27" s="377" t="s">
        <v>952</v>
      </c>
    </row>
    <row r="28" spans="1:2">
      <c r="A28" s="386">
        <v>19</v>
      </c>
      <c r="B28" s="377" t="s">
        <v>953</v>
      </c>
    </row>
    <row r="29" spans="1:2">
      <c r="A29" s="386">
        <v>20</v>
      </c>
      <c r="B29" s="385" t="s">
        <v>721</v>
      </c>
    </row>
    <row r="30" spans="1:2">
      <c r="A30" s="386">
        <v>21</v>
      </c>
      <c r="B30" s="377" t="s">
        <v>739</v>
      </c>
    </row>
    <row r="31" spans="1:2">
      <c r="A31" s="386">
        <v>22</v>
      </c>
      <c r="B31" s="591" t="s">
        <v>756</v>
      </c>
    </row>
    <row r="32" spans="1:2" ht="26.25">
      <c r="A32" s="386">
        <v>23</v>
      </c>
      <c r="B32" s="591" t="s">
        <v>935</v>
      </c>
    </row>
    <row r="33" spans="1:2">
      <c r="A33" s="386">
        <v>24</v>
      </c>
      <c r="B33" s="377" t="s">
        <v>936</v>
      </c>
    </row>
    <row r="34" spans="1:2">
      <c r="A34" s="386">
        <v>25</v>
      </c>
      <c r="B34" s="377" t="s">
        <v>937</v>
      </c>
    </row>
    <row r="35" spans="1:2">
      <c r="A35" s="381">
        <v>26</v>
      </c>
      <c r="B35" s="385" t="s">
        <v>1006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8"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"ხალიკ ბანკი საქართველო"</v>
      </c>
      <c r="D1" s="2"/>
      <c r="E1" s="2"/>
      <c r="F1" s="2"/>
    </row>
    <row r="2" spans="1:6" s="22" customFormat="1" ht="15.75" customHeight="1">
      <c r="A2" s="22" t="s">
        <v>189</v>
      </c>
      <c r="B2" s="452">
        <f>'1. key ratios'!B2</f>
        <v>44561</v>
      </c>
    </row>
    <row r="3" spans="1:6" s="22" customFormat="1" ht="15.75" customHeight="1"/>
    <row r="4" spans="1:6" ht="15.75" thickBot="1">
      <c r="A4" s="5" t="s">
        <v>412</v>
      </c>
      <c r="B4" s="61" t="s">
        <v>88</v>
      </c>
    </row>
    <row r="5" spans="1:6">
      <c r="A5" s="135" t="s">
        <v>26</v>
      </c>
      <c r="B5" s="136"/>
      <c r="C5" s="137" t="s">
        <v>27</v>
      </c>
    </row>
    <row r="6" spans="1:6">
      <c r="A6" s="138">
        <v>1</v>
      </c>
      <c r="B6" s="83" t="s">
        <v>28</v>
      </c>
      <c r="C6" s="273">
        <f>SUM(C7:C11)</f>
        <v>117010418</v>
      </c>
    </row>
    <row r="7" spans="1:6">
      <c r="A7" s="138">
        <v>2</v>
      </c>
      <c r="B7" s="80" t="s">
        <v>29</v>
      </c>
      <c r="C7" s="274">
        <v>76000000</v>
      </c>
    </row>
    <row r="8" spans="1:6">
      <c r="A8" s="138">
        <v>3</v>
      </c>
      <c r="B8" s="74" t="s">
        <v>30</v>
      </c>
      <c r="C8" s="274">
        <v>0</v>
      </c>
    </row>
    <row r="9" spans="1:6">
      <c r="A9" s="138">
        <v>4</v>
      </c>
      <c r="B9" s="74" t="s">
        <v>31</v>
      </c>
      <c r="C9" s="274">
        <v>1958518</v>
      </c>
    </row>
    <row r="10" spans="1:6">
      <c r="A10" s="138">
        <v>5</v>
      </c>
      <c r="B10" s="74" t="s">
        <v>32</v>
      </c>
      <c r="C10" s="274">
        <v>0</v>
      </c>
    </row>
    <row r="11" spans="1:6">
      <c r="A11" s="138">
        <v>6</v>
      </c>
      <c r="B11" s="81" t="s">
        <v>33</v>
      </c>
      <c r="C11" s="274">
        <v>39051900</v>
      </c>
    </row>
    <row r="12" spans="1:6" s="4" customFormat="1">
      <c r="A12" s="138">
        <v>7</v>
      </c>
      <c r="B12" s="83" t="s">
        <v>34</v>
      </c>
      <c r="C12" s="275">
        <f>SUM(C13:C27)</f>
        <v>6457253</v>
      </c>
    </row>
    <row r="13" spans="1:6" s="4" customFormat="1">
      <c r="A13" s="138">
        <v>8</v>
      </c>
      <c r="B13" s="82" t="s">
        <v>35</v>
      </c>
      <c r="C13" s="274">
        <v>1958518</v>
      </c>
    </row>
    <row r="14" spans="1:6" s="4" customFormat="1" ht="25.5">
      <c r="A14" s="138">
        <v>9</v>
      </c>
      <c r="B14" s="75" t="s">
        <v>36</v>
      </c>
      <c r="C14" s="274">
        <v>0</v>
      </c>
    </row>
    <row r="15" spans="1:6" s="4" customFormat="1">
      <c r="A15" s="138">
        <v>10</v>
      </c>
      <c r="B15" s="76" t="s">
        <v>37</v>
      </c>
      <c r="C15" s="274">
        <v>4498735</v>
      </c>
    </row>
    <row r="16" spans="1:6" s="4" customFormat="1">
      <c r="A16" s="138">
        <v>11</v>
      </c>
      <c r="B16" s="77" t="s">
        <v>38</v>
      </c>
      <c r="C16" s="274">
        <v>0</v>
      </c>
    </row>
    <row r="17" spans="1:3" s="4" customFormat="1">
      <c r="A17" s="138">
        <v>12</v>
      </c>
      <c r="B17" s="76" t="s">
        <v>39</v>
      </c>
      <c r="C17" s="274">
        <v>0</v>
      </c>
    </row>
    <row r="18" spans="1:3" s="4" customFormat="1">
      <c r="A18" s="138">
        <v>13</v>
      </c>
      <c r="B18" s="76" t="s">
        <v>40</v>
      </c>
      <c r="C18" s="274">
        <v>0</v>
      </c>
    </row>
    <row r="19" spans="1:3" s="4" customFormat="1">
      <c r="A19" s="138">
        <v>14</v>
      </c>
      <c r="B19" s="76" t="s">
        <v>41</v>
      </c>
      <c r="C19" s="274">
        <v>0</v>
      </c>
    </row>
    <row r="20" spans="1:3" s="4" customFormat="1" ht="25.5">
      <c r="A20" s="138">
        <v>15</v>
      </c>
      <c r="B20" s="76" t="s">
        <v>42</v>
      </c>
      <c r="C20" s="274">
        <v>0</v>
      </c>
    </row>
    <row r="21" spans="1:3" s="4" customFormat="1" ht="25.5">
      <c r="A21" s="138">
        <v>16</v>
      </c>
      <c r="B21" s="75" t="s">
        <v>43</v>
      </c>
      <c r="C21" s="274">
        <v>0</v>
      </c>
    </row>
    <row r="22" spans="1:3" s="4" customFormat="1">
      <c r="A22" s="138">
        <v>17</v>
      </c>
      <c r="B22" s="139" t="s">
        <v>44</v>
      </c>
      <c r="C22" s="274">
        <v>0</v>
      </c>
    </row>
    <row r="23" spans="1:3" s="4" customFormat="1" ht="25.5">
      <c r="A23" s="138">
        <v>18</v>
      </c>
      <c r="B23" s="75" t="s">
        <v>45</v>
      </c>
      <c r="C23" s="274">
        <v>0</v>
      </c>
    </row>
    <row r="24" spans="1:3" s="4" customFormat="1" ht="25.5">
      <c r="A24" s="138">
        <v>19</v>
      </c>
      <c r="B24" s="75" t="s">
        <v>46</v>
      </c>
      <c r="C24" s="274">
        <v>0</v>
      </c>
    </row>
    <row r="25" spans="1:3" s="4" customFormat="1" ht="25.5">
      <c r="A25" s="138">
        <v>20</v>
      </c>
      <c r="B25" s="78" t="s">
        <v>47</v>
      </c>
      <c r="C25" s="274">
        <v>0</v>
      </c>
    </row>
    <row r="26" spans="1:3" s="4" customFormat="1">
      <c r="A26" s="138">
        <v>21</v>
      </c>
      <c r="B26" s="78" t="s">
        <v>48</v>
      </c>
      <c r="C26" s="274">
        <v>0</v>
      </c>
    </row>
    <row r="27" spans="1:3" s="4" customFormat="1" ht="25.5">
      <c r="A27" s="138">
        <v>22</v>
      </c>
      <c r="B27" s="78" t="s">
        <v>49</v>
      </c>
      <c r="C27" s="274">
        <v>0</v>
      </c>
    </row>
    <row r="28" spans="1:3" s="4" customFormat="1">
      <c r="A28" s="138">
        <v>23</v>
      </c>
      <c r="B28" s="84" t="s">
        <v>23</v>
      </c>
      <c r="C28" s="275">
        <f>C6-C12</f>
        <v>110553165</v>
      </c>
    </row>
    <row r="29" spans="1:3" s="4" customFormat="1">
      <c r="A29" s="140"/>
      <c r="B29" s="79"/>
      <c r="C29" s="276"/>
    </row>
    <row r="30" spans="1:3" s="4" customFormat="1">
      <c r="A30" s="140">
        <v>24</v>
      </c>
      <c r="B30" s="84" t="s">
        <v>50</v>
      </c>
      <c r="C30" s="275">
        <f>C31+C34</f>
        <v>0</v>
      </c>
    </row>
    <row r="31" spans="1:3" s="4" customFormat="1">
      <c r="A31" s="140">
        <v>25</v>
      </c>
      <c r="B31" s="74" t="s">
        <v>51</v>
      </c>
      <c r="C31" s="277">
        <f>C32+C33</f>
        <v>0</v>
      </c>
    </row>
    <row r="32" spans="1:3" s="4" customFormat="1">
      <c r="A32" s="140">
        <v>26</v>
      </c>
      <c r="B32" s="181" t="s">
        <v>52</v>
      </c>
      <c r="C32" s="274">
        <v>0</v>
      </c>
    </row>
    <row r="33" spans="1:3" s="4" customFormat="1">
      <c r="A33" s="140">
        <v>27</v>
      </c>
      <c r="B33" s="181" t="s">
        <v>53</v>
      </c>
      <c r="C33" s="274">
        <v>0</v>
      </c>
    </row>
    <row r="34" spans="1:3" s="4" customFormat="1">
      <c r="A34" s="140">
        <v>28</v>
      </c>
      <c r="B34" s="74" t="s">
        <v>54</v>
      </c>
      <c r="C34" s="274">
        <v>0</v>
      </c>
    </row>
    <row r="35" spans="1:3" s="4" customFormat="1">
      <c r="A35" s="140">
        <v>29</v>
      </c>
      <c r="B35" s="84" t="s">
        <v>55</v>
      </c>
      <c r="C35" s="275">
        <f>SUM(C36:C40)</f>
        <v>0</v>
      </c>
    </row>
    <row r="36" spans="1:3" s="4" customFormat="1">
      <c r="A36" s="140">
        <v>30</v>
      </c>
      <c r="B36" s="75" t="s">
        <v>56</v>
      </c>
      <c r="C36" s="274">
        <v>0</v>
      </c>
    </row>
    <row r="37" spans="1:3" s="4" customFormat="1">
      <c r="A37" s="140">
        <v>31</v>
      </c>
      <c r="B37" s="76" t="s">
        <v>57</v>
      </c>
      <c r="C37" s="274">
        <v>0</v>
      </c>
    </row>
    <row r="38" spans="1:3" s="4" customFormat="1" ht="25.5">
      <c r="A38" s="140">
        <v>32</v>
      </c>
      <c r="B38" s="75" t="s">
        <v>58</v>
      </c>
      <c r="C38" s="274">
        <v>0</v>
      </c>
    </row>
    <row r="39" spans="1:3" s="4" customFormat="1" ht="25.5">
      <c r="A39" s="140">
        <v>33</v>
      </c>
      <c r="B39" s="75" t="s">
        <v>46</v>
      </c>
      <c r="C39" s="274">
        <v>0</v>
      </c>
    </row>
    <row r="40" spans="1:3" s="4" customFormat="1" ht="25.5">
      <c r="A40" s="140">
        <v>34</v>
      </c>
      <c r="B40" s="78" t="s">
        <v>59</v>
      </c>
      <c r="C40" s="274">
        <v>0</v>
      </c>
    </row>
    <row r="41" spans="1:3" s="4" customFormat="1">
      <c r="A41" s="140">
        <v>35</v>
      </c>
      <c r="B41" s="84" t="s">
        <v>24</v>
      </c>
      <c r="C41" s="275">
        <f>C30-C35</f>
        <v>0</v>
      </c>
    </row>
    <row r="42" spans="1:3" s="4" customFormat="1">
      <c r="A42" s="140"/>
      <c r="B42" s="79"/>
      <c r="C42" s="276"/>
    </row>
    <row r="43" spans="1:3" s="4" customFormat="1">
      <c r="A43" s="140">
        <v>36</v>
      </c>
      <c r="B43" s="85" t="s">
        <v>60</v>
      </c>
      <c r="C43" s="275">
        <f>SUM(C44:C46)</f>
        <v>41945743.231521249</v>
      </c>
    </row>
    <row r="44" spans="1:3" s="4" customFormat="1">
      <c r="A44" s="140">
        <v>37</v>
      </c>
      <c r="B44" s="74" t="s">
        <v>61</v>
      </c>
      <c r="C44" s="274">
        <v>30976000</v>
      </c>
    </row>
    <row r="45" spans="1:3" s="4" customFormat="1">
      <c r="A45" s="140">
        <v>38</v>
      </c>
      <c r="B45" s="74" t="s">
        <v>62</v>
      </c>
      <c r="C45" s="274">
        <v>0</v>
      </c>
    </row>
    <row r="46" spans="1:3" s="4" customFormat="1">
      <c r="A46" s="140">
        <v>39</v>
      </c>
      <c r="B46" s="74" t="s">
        <v>63</v>
      </c>
      <c r="C46" s="274">
        <v>10969743.231521249</v>
      </c>
    </row>
    <row r="47" spans="1:3" s="4" customFormat="1">
      <c r="A47" s="140">
        <v>40</v>
      </c>
      <c r="B47" s="85" t="s">
        <v>64</v>
      </c>
      <c r="C47" s="275">
        <f>SUM(C48:C51)</f>
        <v>0</v>
      </c>
    </row>
    <row r="48" spans="1:3" s="4" customFormat="1">
      <c r="A48" s="140">
        <v>41</v>
      </c>
      <c r="B48" s="75" t="s">
        <v>65</v>
      </c>
      <c r="C48" s="274">
        <v>0</v>
      </c>
    </row>
    <row r="49" spans="1:3" s="4" customFormat="1">
      <c r="A49" s="140">
        <v>42</v>
      </c>
      <c r="B49" s="76" t="s">
        <v>66</v>
      </c>
      <c r="C49" s="274">
        <v>0</v>
      </c>
    </row>
    <row r="50" spans="1:3" s="4" customFormat="1" ht="25.5">
      <c r="A50" s="140">
        <v>43</v>
      </c>
      <c r="B50" s="75" t="s">
        <v>67</v>
      </c>
      <c r="C50" s="274">
        <v>0</v>
      </c>
    </row>
    <row r="51" spans="1:3" s="4" customFormat="1" ht="25.5">
      <c r="A51" s="140">
        <v>44</v>
      </c>
      <c r="B51" s="75" t="s">
        <v>46</v>
      </c>
      <c r="C51" s="274">
        <v>0</v>
      </c>
    </row>
    <row r="52" spans="1:3" s="4" customFormat="1" ht="15.75" thickBot="1">
      <c r="A52" s="141">
        <v>45</v>
      </c>
      <c r="B52" s="142" t="s">
        <v>25</v>
      </c>
      <c r="C52" s="278">
        <f>C43-C47</f>
        <v>41945743.231521249</v>
      </c>
    </row>
    <row r="55" spans="1:3">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activeCellId="1" sqref="C7:D17 C19:D21"/>
    </sheetView>
  </sheetViews>
  <sheetFormatPr defaultColWidth="9.28515625" defaultRowHeight="12.75"/>
  <cols>
    <col min="1" max="1" width="10.7109375" style="332" bestFit="1" customWidth="1"/>
    <col min="2" max="2" width="59" style="332" customWidth="1"/>
    <col min="3" max="3" width="16.7109375" style="332" bestFit="1" customWidth="1"/>
    <col min="4" max="4" width="22.28515625" style="332" customWidth="1"/>
    <col min="5" max="16384" width="9.28515625" style="332"/>
  </cols>
  <sheetData>
    <row r="1" spans="1:4" ht="15">
      <c r="A1" s="18" t="s">
        <v>188</v>
      </c>
      <c r="B1" s="17" t="str">
        <f>Info!C2</f>
        <v>სს "ხალიკ ბანკი საქართველო"</v>
      </c>
    </row>
    <row r="2" spans="1:4" s="22" customFormat="1" ht="15.75" customHeight="1">
      <c r="A2" s="22" t="s">
        <v>189</v>
      </c>
      <c r="B2" s="452">
        <f>'1. key ratios'!B2</f>
        <v>44561</v>
      </c>
    </row>
    <row r="3" spans="1:4" s="22" customFormat="1" ht="15.75" customHeight="1"/>
    <row r="4" spans="1:4" ht="13.5" thickBot="1">
      <c r="A4" s="333" t="s">
        <v>524</v>
      </c>
      <c r="B4" s="365" t="s">
        <v>525</v>
      </c>
    </row>
    <row r="5" spans="1:4" s="366" customFormat="1">
      <c r="A5" s="715" t="s">
        <v>526</v>
      </c>
      <c r="B5" s="716"/>
      <c r="C5" s="355" t="s">
        <v>527</v>
      </c>
      <c r="D5" s="356" t="s">
        <v>528</v>
      </c>
    </row>
    <row r="6" spans="1:4" s="367" customFormat="1">
      <c r="A6" s="357">
        <v>1</v>
      </c>
      <c r="B6" s="358" t="s">
        <v>529</v>
      </c>
      <c r="C6" s="358"/>
      <c r="D6" s="359"/>
    </row>
    <row r="7" spans="1:4" s="367" customFormat="1">
      <c r="A7" s="360" t="s">
        <v>530</v>
      </c>
      <c r="B7" s="361" t="s">
        <v>531</v>
      </c>
      <c r="C7" s="414">
        <v>4.4999999999999998E-2</v>
      </c>
      <c r="D7" s="658">
        <v>41919796.69702106</v>
      </c>
    </row>
    <row r="8" spans="1:4" s="367" customFormat="1">
      <c r="A8" s="360" t="s">
        <v>532</v>
      </c>
      <c r="B8" s="361" t="s">
        <v>533</v>
      </c>
      <c r="C8" s="414">
        <v>0.06</v>
      </c>
      <c r="D8" s="658">
        <v>55893062.262694754</v>
      </c>
    </row>
    <row r="9" spans="1:4" s="367" customFormat="1">
      <c r="A9" s="360" t="s">
        <v>534</v>
      </c>
      <c r="B9" s="361" t="s">
        <v>535</v>
      </c>
      <c r="C9" s="414">
        <v>0.08</v>
      </c>
      <c r="D9" s="658">
        <v>74524083.016926333</v>
      </c>
    </row>
    <row r="10" spans="1:4" s="367" customFormat="1">
      <c r="A10" s="357" t="s">
        <v>536</v>
      </c>
      <c r="B10" s="358" t="s">
        <v>537</v>
      </c>
      <c r="C10" s="415"/>
      <c r="D10" s="412"/>
    </row>
    <row r="11" spans="1:4" s="368" customFormat="1">
      <c r="A11" s="362" t="s">
        <v>538</v>
      </c>
      <c r="B11" s="363" t="s">
        <v>600</v>
      </c>
      <c r="C11" s="414">
        <v>0</v>
      </c>
      <c r="D11" s="658">
        <v>0</v>
      </c>
    </row>
    <row r="12" spans="1:4" s="368" customFormat="1">
      <c r="A12" s="362" t="s">
        <v>539</v>
      </c>
      <c r="B12" s="363" t="s">
        <v>540</v>
      </c>
      <c r="C12" s="414">
        <v>0</v>
      </c>
      <c r="D12" s="658">
        <v>0</v>
      </c>
    </row>
    <row r="13" spans="1:4" s="368" customFormat="1">
      <c r="A13" s="362" t="s">
        <v>541</v>
      </c>
      <c r="B13" s="363" t="s">
        <v>542</v>
      </c>
      <c r="C13" s="414">
        <v>0</v>
      </c>
      <c r="D13" s="658">
        <v>0</v>
      </c>
    </row>
    <row r="14" spans="1:4" s="367" customFormat="1">
      <c r="A14" s="357" t="s">
        <v>543</v>
      </c>
      <c r="B14" s="358" t="s">
        <v>598</v>
      </c>
      <c r="C14" s="417"/>
      <c r="D14" s="412"/>
    </row>
    <row r="15" spans="1:4" s="367" customFormat="1">
      <c r="A15" s="378" t="s">
        <v>546</v>
      </c>
      <c r="B15" s="363" t="s">
        <v>599</v>
      </c>
      <c r="C15" s="414">
        <v>1.7430335081858723E-2</v>
      </c>
      <c r="D15" s="658">
        <v>16237246.733166037</v>
      </c>
    </row>
    <row r="16" spans="1:4" s="367" customFormat="1">
      <c r="A16" s="378" t="s">
        <v>547</v>
      </c>
      <c r="B16" s="363" t="s">
        <v>549</v>
      </c>
      <c r="C16" s="414">
        <v>2.3274494940929067E-2</v>
      </c>
      <c r="D16" s="658">
        <v>21681379.914435372</v>
      </c>
    </row>
    <row r="17" spans="1:6" s="367" customFormat="1">
      <c r="A17" s="378" t="s">
        <v>548</v>
      </c>
      <c r="B17" s="363" t="s">
        <v>596</v>
      </c>
      <c r="C17" s="414">
        <v>4.924859400899579E-2</v>
      </c>
      <c r="D17" s="658">
        <v>45877578.854916289</v>
      </c>
    </row>
    <row r="18" spans="1:6" s="366" customFormat="1">
      <c r="A18" s="717" t="s">
        <v>597</v>
      </c>
      <c r="B18" s="718"/>
      <c r="C18" s="418" t="s">
        <v>527</v>
      </c>
      <c r="D18" s="413" t="s">
        <v>528</v>
      </c>
    </row>
    <row r="19" spans="1:6" s="367" customFormat="1">
      <c r="A19" s="364">
        <v>4</v>
      </c>
      <c r="B19" s="363" t="s">
        <v>23</v>
      </c>
      <c r="C19" s="416">
        <f>C7+C11+C12+C13+C15</f>
        <v>6.2430335081858718E-2</v>
      </c>
      <c r="D19" s="659">
        <f>C19*'5. RWA'!$C$13</f>
        <v>58157043.430187099</v>
      </c>
    </row>
    <row r="20" spans="1:6" s="367" customFormat="1">
      <c r="A20" s="364">
        <v>5</v>
      </c>
      <c r="B20" s="363" t="s">
        <v>89</v>
      </c>
      <c r="C20" s="416">
        <f>C8+C11+C12+C13+C16</f>
        <v>8.3274494940929061E-2</v>
      </c>
      <c r="D20" s="659">
        <f>C20*'5. RWA'!$C$13</f>
        <v>77574442.177130118</v>
      </c>
    </row>
    <row r="21" spans="1:6" s="367" customFormat="1" ht="13.5" thickBot="1">
      <c r="A21" s="369" t="s">
        <v>544</v>
      </c>
      <c r="B21" s="370" t="s">
        <v>88</v>
      </c>
      <c r="C21" s="419">
        <f>C9+C11+C12+C13+C17</f>
        <v>0.1292485940089958</v>
      </c>
      <c r="D21" s="660">
        <f>C21*'5. RWA'!$C$13</f>
        <v>120401661.87184264</v>
      </c>
    </row>
    <row r="22" spans="1:6">
      <c r="F22" s="333"/>
    </row>
    <row r="23" spans="1:6" ht="63.75">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6" sqref="C6:C45"/>
    </sheetView>
  </sheetViews>
  <sheetFormatPr defaultRowHeight="15.75"/>
  <cols>
    <col min="1" max="1" width="10.7109375" style="70" customWidth="1"/>
    <col min="2" max="2" width="91.7109375" style="70" customWidth="1"/>
    <col min="3" max="3" width="53.28515625" style="70" customWidth="1"/>
    <col min="4" max="4" width="32.28515625" style="70" customWidth="1"/>
    <col min="5" max="5" width="9.42578125" customWidth="1"/>
  </cols>
  <sheetData>
    <row r="1" spans="1:6">
      <c r="A1" s="18" t="s">
        <v>188</v>
      </c>
      <c r="B1" s="20" t="str">
        <f>Info!C2</f>
        <v>სს "ხალიკ ბანკი საქართველო"</v>
      </c>
      <c r="E1" s="2"/>
      <c r="F1" s="2"/>
    </row>
    <row r="2" spans="1:6" s="22" customFormat="1" ht="15.75" customHeight="1">
      <c r="A2" s="22" t="s">
        <v>189</v>
      </c>
      <c r="B2" s="452">
        <f>'1. key ratios'!B2</f>
        <v>44561</v>
      </c>
    </row>
    <row r="3" spans="1:6" s="22" customFormat="1" ht="15.75" customHeight="1">
      <c r="A3" s="27"/>
    </row>
    <row r="4" spans="1:6" s="22" customFormat="1" ht="15.75" customHeight="1" thickBot="1">
      <c r="A4" s="22" t="s">
        <v>413</v>
      </c>
      <c r="B4" s="205" t="s">
        <v>268</v>
      </c>
      <c r="D4" s="207" t="s">
        <v>93</v>
      </c>
    </row>
    <row r="5" spans="1:6" ht="38.25">
      <c r="A5" s="154" t="s">
        <v>26</v>
      </c>
      <c r="B5" s="155" t="s">
        <v>231</v>
      </c>
      <c r="C5" s="156" t="s">
        <v>236</v>
      </c>
      <c r="D5" s="206" t="s">
        <v>269</v>
      </c>
    </row>
    <row r="6" spans="1:6">
      <c r="A6" s="143">
        <v>1</v>
      </c>
      <c r="B6" s="86" t="s">
        <v>154</v>
      </c>
      <c r="C6" s="279">
        <v>10331307</v>
      </c>
      <c r="D6" s="144"/>
      <c r="E6" s="8"/>
    </row>
    <row r="7" spans="1:6">
      <c r="A7" s="143">
        <v>2</v>
      </c>
      <c r="B7" s="87" t="s">
        <v>155</v>
      </c>
      <c r="C7" s="279">
        <v>155329092</v>
      </c>
      <c r="D7" s="145"/>
      <c r="E7" s="8"/>
    </row>
    <row r="8" spans="1:6">
      <c r="A8" s="143">
        <v>3</v>
      </c>
      <c r="B8" s="87" t="s">
        <v>156</v>
      </c>
      <c r="C8" s="279">
        <v>51766786</v>
      </c>
      <c r="D8" s="145"/>
      <c r="E8" s="8"/>
    </row>
    <row r="9" spans="1:6">
      <c r="A9" s="143">
        <v>4</v>
      </c>
      <c r="B9" s="87" t="s">
        <v>185</v>
      </c>
      <c r="C9" s="279">
        <v>0</v>
      </c>
      <c r="D9" s="145"/>
      <c r="E9" s="8"/>
    </row>
    <row r="10" spans="1:6">
      <c r="A10" s="143">
        <v>5</v>
      </c>
      <c r="B10" s="87" t="s">
        <v>157</v>
      </c>
      <c r="C10" s="279">
        <v>16600047</v>
      </c>
      <c r="D10" s="145"/>
      <c r="E10" s="8"/>
    </row>
    <row r="11" spans="1:6">
      <c r="A11" s="143">
        <v>6.1</v>
      </c>
      <c r="B11" s="87" t="s">
        <v>158</v>
      </c>
      <c r="C11" s="279">
        <v>738319991</v>
      </c>
      <c r="D11" s="146"/>
      <c r="E11" s="9"/>
    </row>
    <row r="12" spans="1:6">
      <c r="A12" s="143">
        <v>6.2</v>
      </c>
      <c r="B12" s="88" t="s">
        <v>159</v>
      </c>
      <c r="C12" s="279">
        <v>-38804107</v>
      </c>
      <c r="D12" s="146"/>
      <c r="E12" s="9"/>
    </row>
    <row r="13" spans="1:6">
      <c r="A13" s="143" t="s">
        <v>485</v>
      </c>
      <c r="B13" s="89" t="s">
        <v>486</v>
      </c>
      <c r="C13" s="279">
        <v>11795934.749</v>
      </c>
      <c r="D13" s="146"/>
      <c r="E13" s="9"/>
    </row>
    <row r="14" spans="1:6">
      <c r="A14" s="143" t="s">
        <v>620</v>
      </c>
      <c r="B14" s="89" t="s">
        <v>609</v>
      </c>
      <c r="C14" s="279">
        <v>10969743.231521249</v>
      </c>
      <c r="D14" s="146"/>
      <c r="E14" s="9"/>
    </row>
    <row r="15" spans="1:6">
      <c r="A15" s="143">
        <v>6</v>
      </c>
      <c r="B15" s="87" t="s">
        <v>160</v>
      </c>
      <c r="C15" s="282">
        <f>SUM(C11:C12)</f>
        <v>699515884</v>
      </c>
      <c r="D15" s="146"/>
      <c r="E15" s="8"/>
    </row>
    <row r="16" spans="1:6">
      <c r="A16" s="143">
        <v>7</v>
      </c>
      <c r="B16" s="87" t="s">
        <v>161</v>
      </c>
      <c r="C16" s="279">
        <v>7424887</v>
      </c>
      <c r="D16" s="145"/>
      <c r="E16" s="8"/>
    </row>
    <row r="17" spans="1:5">
      <c r="A17" s="143">
        <v>8</v>
      </c>
      <c r="B17" s="87" t="s">
        <v>162</v>
      </c>
      <c r="C17" s="279">
        <v>8009459.4400000004</v>
      </c>
      <c r="D17" s="145"/>
      <c r="E17" s="8"/>
    </row>
    <row r="18" spans="1:5">
      <c r="A18" s="143">
        <v>9</v>
      </c>
      <c r="B18" s="87" t="s">
        <v>163</v>
      </c>
      <c r="C18" s="279">
        <v>54000</v>
      </c>
      <c r="D18" s="145"/>
      <c r="E18" s="8"/>
    </row>
    <row r="19" spans="1:5">
      <c r="A19" s="143">
        <v>9.1</v>
      </c>
      <c r="B19" s="89" t="s">
        <v>245</v>
      </c>
      <c r="C19" s="279">
        <v>0</v>
      </c>
      <c r="D19" s="145"/>
      <c r="E19" s="8"/>
    </row>
    <row r="20" spans="1:5">
      <c r="A20" s="143">
        <v>9.1999999999999993</v>
      </c>
      <c r="B20" s="89" t="s">
        <v>235</v>
      </c>
      <c r="C20" s="279">
        <v>0</v>
      </c>
      <c r="D20" s="145"/>
      <c r="E20" s="8"/>
    </row>
    <row r="21" spans="1:5">
      <c r="A21" s="143">
        <v>9.3000000000000007</v>
      </c>
      <c r="B21" s="89" t="s">
        <v>234</v>
      </c>
      <c r="C21" s="279">
        <v>0</v>
      </c>
      <c r="D21" s="145"/>
      <c r="E21" s="8"/>
    </row>
    <row r="22" spans="1:5">
      <c r="A22" s="143">
        <v>10</v>
      </c>
      <c r="B22" s="87" t="s">
        <v>164</v>
      </c>
      <c r="C22" s="279">
        <v>21506200</v>
      </c>
      <c r="D22" s="145"/>
      <c r="E22" s="8"/>
    </row>
    <row r="23" spans="1:5">
      <c r="A23" s="143">
        <v>10.1</v>
      </c>
      <c r="B23" s="89" t="s">
        <v>233</v>
      </c>
      <c r="C23" s="279">
        <v>4498735</v>
      </c>
      <c r="D23" s="242" t="s">
        <v>439</v>
      </c>
      <c r="E23" s="8"/>
    </row>
    <row r="24" spans="1:5">
      <c r="A24" s="143">
        <v>11</v>
      </c>
      <c r="B24" s="90" t="s">
        <v>165</v>
      </c>
      <c r="C24" s="279">
        <v>8796469.9100000151</v>
      </c>
      <c r="D24" s="147"/>
      <c r="E24" s="8"/>
    </row>
    <row r="25" spans="1:5">
      <c r="A25" s="143">
        <v>12</v>
      </c>
      <c r="B25" s="92" t="s">
        <v>166</v>
      </c>
      <c r="C25" s="280">
        <f>SUM(C6:C10,C15:C18,C22,C24)</f>
        <v>979334132.35000002</v>
      </c>
      <c r="D25" s="148"/>
      <c r="E25" s="7"/>
    </row>
    <row r="26" spans="1:5">
      <c r="A26" s="143">
        <v>13</v>
      </c>
      <c r="B26" s="87" t="s">
        <v>167</v>
      </c>
      <c r="C26" s="279">
        <v>1818037</v>
      </c>
      <c r="D26" s="149"/>
      <c r="E26" s="8"/>
    </row>
    <row r="27" spans="1:5">
      <c r="A27" s="143">
        <v>14</v>
      </c>
      <c r="B27" s="87" t="s">
        <v>168</v>
      </c>
      <c r="C27" s="279">
        <v>253665683.69999996</v>
      </c>
      <c r="D27" s="145"/>
      <c r="E27" s="8"/>
    </row>
    <row r="28" spans="1:5">
      <c r="A28" s="143">
        <v>15</v>
      </c>
      <c r="B28" s="87" t="s">
        <v>169</v>
      </c>
      <c r="C28" s="279">
        <v>27947433.259999983</v>
      </c>
      <c r="D28" s="145"/>
      <c r="E28" s="8"/>
    </row>
    <row r="29" spans="1:5">
      <c r="A29" s="143">
        <v>16</v>
      </c>
      <c r="B29" s="87" t="s">
        <v>170</v>
      </c>
      <c r="C29" s="279">
        <v>100537636.14999999</v>
      </c>
      <c r="D29" s="145"/>
      <c r="E29" s="8"/>
    </row>
    <row r="30" spans="1:5">
      <c r="A30" s="143">
        <v>17</v>
      </c>
      <c r="B30" s="87" t="s">
        <v>171</v>
      </c>
      <c r="C30" s="279">
        <v>0</v>
      </c>
      <c r="D30" s="145"/>
      <c r="E30" s="8"/>
    </row>
    <row r="31" spans="1:5">
      <c r="A31" s="143">
        <v>18</v>
      </c>
      <c r="B31" s="87" t="s">
        <v>172</v>
      </c>
      <c r="C31" s="279">
        <v>423580800</v>
      </c>
      <c r="D31" s="145"/>
      <c r="E31" s="8"/>
    </row>
    <row r="32" spans="1:5">
      <c r="A32" s="143">
        <v>19</v>
      </c>
      <c r="B32" s="87" t="s">
        <v>173</v>
      </c>
      <c r="C32" s="279">
        <v>10775811</v>
      </c>
      <c r="D32" s="145"/>
      <c r="E32" s="8"/>
    </row>
    <row r="33" spans="1:5">
      <c r="A33" s="143">
        <v>20</v>
      </c>
      <c r="B33" s="87" t="s">
        <v>95</v>
      </c>
      <c r="C33" s="279">
        <v>13022313.24</v>
      </c>
      <c r="D33" s="145"/>
      <c r="E33" s="8"/>
    </row>
    <row r="34" spans="1:5">
      <c r="A34" s="615">
        <v>20.100000000000001</v>
      </c>
      <c r="B34" s="91" t="s">
        <v>961</v>
      </c>
      <c r="C34" s="279">
        <v>0</v>
      </c>
      <c r="D34" s="147"/>
      <c r="E34" s="8"/>
    </row>
    <row r="35" spans="1:5">
      <c r="A35" s="143">
        <v>21</v>
      </c>
      <c r="B35" s="90" t="s">
        <v>174</v>
      </c>
      <c r="C35" s="279">
        <v>30976000</v>
      </c>
      <c r="D35" s="147"/>
      <c r="E35" s="8"/>
    </row>
    <row r="36" spans="1:5">
      <c r="A36" s="143">
        <v>21.1</v>
      </c>
      <c r="B36" s="91" t="s">
        <v>959</v>
      </c>
      <c r="C36" s="279">
        <v>30976000</v>
      </c>
      <c r="D36" s="150"/>
      <c r="E36" s="8"/>
    </row>
    <row r="37" spans="1:5">
      <c r="A37" s="143">
        <v>22</v>
      </c>
      <c r="B37" s="92" t="s">
        <v>175</v>
      </c>
      <c r="C37" s="280">
        <f>SUM(C26:C35)</f>
        <v>862323714.3499999</v>
      </c>
      <c r="D37" s="148"/>
      <c r="E37" s="7"/>
    </row>
    <row r="38" spans="1:5">
      <c r="A38" s="143">
        <v>23</v>
      </c>
      <c r="B38" s="90" t="s">
        <v>176</v>
      </c>
      <c r="C38" s="279">
        <v>76000000</v>
      </c>
      <c r="D38" s="145"/>
      <c r="E38" s="8"/>
    </row>
    <row r="39" spans="1:5">
      <c r="A39" s="143">
        <v>24</v>
      </c>
      <c r="B39" s="90" t="s">
        <v>177</v>
      </c>
      <c r="C39" s="279">
        <v>0</v>
      </c>
      <c r="D39" s="145"/>
      <c r="E39" s="8"/>
    </row>
    <row r="40" spans="1:5">
      <c r="A40" s="143">
        <v>25</v>
      </c>
      <c r="B40" s="90" t="s">
        <v>232</v>
      </c>
      <c r="C40" s="279">
        <v>0</v>
      </c>
      <c r="D40" s="145"/>
      <c r="E40" s="8"/>
    </row>
    <row r="41" spans="1:5">
      <c r="A41" s="143">
        <v>26</v>
      </c>
      <c r="B41" s="90" t="s">
        <v>179</v>
      </c>
      <c r="C41" s="279">
        <v>0</v>
      </c>
      <c r="D41" s="145"/>
      <c r="E41" s="8"/>
    </row>
    <row r="42" spans="1:5">
      <c r="A42" s="143">
        <v>27</v>
      </c>
      <c r="B42" s="90" t="s">
        <v>180</v>
      </c>
      <c r="C42" s="279">
        <v>0</v>
      </c>
      <c r="D42" s="145"/>
      <c r="E42" s="8"/>
    </row>
    <row r="43" spans="1:5">
      <c r="A43" s="143">
        <v>28</v>
      </c>
      <c r="B43" s="90" t="s">
        <v>181</v>
      </c>
      <c r="C43" s="279">
        <v>39051900</v>
      </c>
      <c r="D43" s="145"/>
      <c r="E43" s="8"/>
    </row>
    <row r="44" spans="1:5">
      <c r="A44" s="143">
        <v>29</v>
      </c>
      <c r="B44" s="90" t="s">
        <v>35</v>
      </c>
      <c r="C44" s="279">
        <v>1958518</v>
      </c>
      <c r="D44" s="145"/>
      <c r="E44" s="8"/>
    </row>
    <row r="45" spans="1:5" ht="16.5" thickBot="1">
      <c r="A45" s="151">
        <v>30</v>
      </c>
      <c r="B45" s="152" t="s">
        <v>182</v>
      </c>
      <c r="C45" s="281">
        <f>SUM(C38:C44)</f>
        <v>117010418</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2"/>
    </sheetView>
  </sheetViews>
  <sheetFormatPr defaultColWidth="9.28515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9.425781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28515625" style="13"/>
  </cols>
  <sheetData>
    <row r="1" spans="1:19">
      <c r="A1" s="2" t="s">
        <v>188</v>
      </c>
      <c r="B1" s="332" t="str">
        <f>Info!C2</f>
        <v>სს "ხალიკ ბანკი საქართველო"</v>
      </c>
    </row>
    <row r="2" spans="1:19">
      <c r="A2" s="2" t="s">
        <v>189</v>
      </c>
      <c r="B2" s="452">
        <f>'1. key ratios'!B2</f>
        <v>44561</v>
      </c>
    </row>
    <row r="4" spans="1:19" ht="39" thickBot="1">
      <c r="A4" s="69" t="s">
        <v>414</v>
      </c>
      <c r="B4" s="303" t="s">
        <v>456</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443</v>
      </c>
      <c r="P5" s="118" t="s">
        <v>444</v>
      </c>
      <c r="Q5" s="118" t="s">
        <v>445</v>
      </c>
      <c r="R5" s="298" t="s">
        <v>446</v>
      </c>
      <c r="S5" s="119" t="s">
        <v>447</v>
      </c>
    </row>
    <row r="6" spans="1:19" ht="46.5" customHeight="1">
      <c r="A6" s="158"/>
      <c r="B6" s="723" t="s">
        <v>448</v>
      </c>
      <c r="C6" s="721">
        <v>0</v>
      </c>
      <c r="D6" s="722"/>
      <c r="E6" s="721">
        <v>0.2</v>
      </c>
      <c r="F6" s="722"/>
      <c r="G6" s="721">
        <v>0.35</v>
      </c>
      <c r="H6" s="722"/>
      <c r="I6" s="721">
        <v>0.5</v>
      </c>
      <c r="J6" s="722"/>
      <c r="K6" s="721">
        <v>0.75</v>
      </c>
      <c r="L6" s="722"/>
      <c r="M6" s="721">
        <v>1</v>
      </c>
      <c r="N6" s="722"/>
      <c r="O6" s="721">
        <v>1.5</v>
      </c>
      <c r="P6" s="722"/>
      <c r="Q6" s="721">
        <v>2.5</v>
      </c>
      <c r="R6" s="722"/>
      <c r="S6" s="719" t="s">
        <v>250</v>
      </c>
    </row>
    <row r="7" spans="1:19">
      <c r="A7" s="158"/>
      <c r="B7" s="724"/>
      <c r="C7" s="302" t="s">
        <v>441</v>
      </c>
      <c r="D7" s="302" t="s">
        <v>442</v>
      </c>
      <c r="E7" s="302" t="s">
        <v>441</v>
      </c>
      <c r="F7" s="302" t="s">
        <v>442</v>
      </c>
      <c r="G7" s="302" t="s">
        <v>441</v>
      </c>
      <c r="H7" s="302" t="s">
        <v>442</v>
      </c>
      <c r="I7" s="302" t="s">
        <v>441</v>
      </c>
      <c r="J7" s="302" t="s">
        <v>442</v>
      </c>
      <c r="K7" s="302" t="s">
        <v>441</v>
      </c>
      <c r="L7" s="302" t="s">
        <v>442</v>
      </c>
      <c r="M7" s="302" t="s">
        <v>441</v>
      </c>
      <c r="N7" s="302" t="s">
        <v>442</v>
      </c>
      <c r="O7" s="302" t="s">
        <v>441</v>
      </c>
      <c r="P7" s="302" t="s">
        <v>442</v>
      </c>
      <c r="Q7" s="302" t="s">
        <v>441</v>
      </c>
      <c r="R7" s="302" t="s">
        <v>442</v>
      </c>
      <c r="S7" s="720"/>
    </row>
    <row r="8" spans="1:19" s="162" customFormat="1">
      <c r="A8" s="122">
        <v>1</v>
      </c>
      <c r="B8" s="180" t="s">
        <v>216</v>
      </c>
      <c r="C8" s="283">
        <v>64787211</v>
      </c>
      <c r="D8" s="283">
        <v>0</v>
      </c>
      <c r="E8" s="283">
        <v>0</v>
      </c>
      <c r="F8" s="283">
        <v>0</v>
      </c>
      <c r="G8" s="283">
        <v>0</v>
      </c>
      <c r="H8" s="283">
        <v>0</v>
      </c>
      <c r="I8" s="283">
        <v>0</v>
      </c>
      <c r="J8" s="283">
        <v>0</v>
      </c>
      <c r="K8" s="283">
        <v>0</v>
      </c>
      <c r="L8" s="283">
        <v>0</v>
      </c>
      <c r="M8" s="283">
        <v>107141928</v>
      </c>
      <c r="N8" s="283">
        <v>0</v>
      </c>
      <c r="O8" s="283">
        <v>0</v>
      </c>
      <c r="P8" s="283">
        <v>0</v>
      </c>
      <c r="Q8" s="283">
        <v>0</v>
      </c>
      <c r="R8" s="283">
        <v>0</v>
      </c>
      <c r="S8" s="308">
        <f>$C$6*SUM(C8:D8)+$E$6*SUM(E8:F8)+$G$6*SUM(G8:H8)+$I$6*SUM(I8:J8)+$K$6*SUM(K8:L8)+$M$6*SUM(M8:N8)+$O$6*SUM(O8:P8)+$Q$6*SUM(Q8:R8)</f>
        <v>107141928</v>
      </c>
    </row>
    <row r="9" spans="1:19" s="162" customFormat="1">
      <c r="A9" s="122">
        <v>2</v>
      </c>
      <c r="B9" s="180" t="s">
        <v>217</v>
      </c>
      <c r="C9" s="283">
        <v>0</v>
      </c>
      <c r="D9" s="283">
        <v>0</v>
      </c>
      <c r="E9" s="283">
        <v>0</v>
      </c>
      <c r="F9" s="283">
        <v>0</v>
      </c>
      <c r="G9" s="283">
        <v>0</v>
      </c>
      <c r="H9" s="283">
        <v>0</v>
      </c>
      <c r="I9" s="283">
        <v>0</v>
      </c>
      <c r="J9" s="283">
        <v>0</v>
      </c>
      <c r="K9" s="283">
        <v>0</v>
      </c>
      <c r="L9" s="283">
        <v>0</v>
      </c>
      <c r="M9" s="283">
        <v>0</v>
      </c>
      <c r="N9" s="283">
        <v>0</v>
      </c>
      <c r="O9" s="283">
        <v>0</v>
      </c>
      <c r="P9" s="283">
        <v>0</v>
      </c>
      <c r="Q9" s="283">
        <v>0</v>
      </c>
      <c r="R9" s="283">
        <v>0</v>
      </c>
      <c r="S9" s="308">
        <f t="shared" ref="S9:S21" si="0">$C$6*SUM(C9:D9)+$E$6*SUM(E9:F9)+$G$6*SUM(G9:H9)+$I$6*SUM(I9:J9)+$K$6*SUM(K9:L9)+$M$6*SUM(M9:N9)+$O$6*SUM(O9:P9)+$Q$6*SUM(Q9:R9)</f>
        <v>0</v>
      </c>
    </row>
    <row r="10" spans="1:19" s="162" customFormat="1">
      <c r="A10" s="122">
        <v>3</v>
      </c>
      <c r="B10" s="180" t="s">
        <v>218</v>
      </c>
      <c r="C10" s="283">
        <v>0</v>
      </c>
      <c r="D10" s="283">
        <v>0</v>
      </c>
      <c r="E10" s="283">
        <v>0</v>
      </c>
      <c r="F10" s="283">
        <v>0</v>
      </c>
      <c r="G10" s="283">
        <v>0</v>
      </c>
      <c r="H10" s="283">
        <v>0</v>
      </c>
      <c r="I10" s="283">
        <v>0</v>
      </c>
      <c r="J10" s="283">
        <v>0</v>
      </c>
      <c r="K10" s="283">
        <v>0</v>
      </c>
      <c r="L10" s="283">
        <v>0</v>
      </c>
      <c r="M10" s="283">
        <v>0</v>
      </c>
      <c r="N10" s="283">
        <v>0</v>
      </c>
      <c r="O10" s="283">
        <v>0</v>
      </c>
      <c r="P10" s="283">
        <v>0</v>
      </c>
      <c r="Q10" s="283">
        <v>0</v>
      </c>
      <c r="R10" s="283">
        <v>0</v>
      </c>
      <c r="S10" s="308">
        <f t="shared" si="0"/>
        <v>0</v>
      </c>
    </row>
    <row r="11" spans="1:19" s="162" customFormat="1">
      <c r="A11" s="122">
        <v>4</v>
      </c>
      <c r="B11" s="180" t="s">
        <v>219</v>
      </c>
      <c r="C11" s="283">
        <v>0</v>
      </c>
      <c r="D11" s="283">
        <v>0</v>
      </c>
      <c r="E11" s="283">
        <v>0</v>
      </c>
      <c r="F11" s="283">
        <v>0</v>
      </c>
      <c r="G11" s="283">
        <v>0</v>
      </c>
      <c r="H11" s="283">
        <v>0</v>
      </c>
      <c r="I11" s="283">
        <v>0</v>
      </c>
      <c r="J11" s="283">
        <v>0</v>
      </c>
      <c r="K11" s="283">
        <v>0</v>
      </c>
      <c r="L11" s="283">
        <v>0</v>
      </c>
      <c r="M11" s="283">
        <v>0</v>
      </c>
      <c r="N11" s="283">
        <v>0</v>
      </c>
      <c r="O11" s="283">
        <v>0</v>
      </c>
      <c r="P11" s="283">
        <v>0</v>
      </c>
      <c r="Q11" s="283">
        <v>0</v>
      </c>
      <c r="R11" s="283">
        <v>0</v>
      </c>
      <c r="S11" s="308">
        <f t="shared" si="0"/>
        <v>0</v>
      </c>
    </row>
    <row r="12" spans="1:19" s="162" customFormat="1">
      <c r="A12" s="122">
        <v>5</v>
      </c>
      <c r="B12" s="180" t="s">
        <v>220</v>
      </c>
      <c r="C12" s="283">
        <v>0</v>
      </c>
      <c r="D12" s="283">
        <v>0</v>
      </c>
      <c r="E12" s="283">
        <v>0</v>
      </c>
      <c r="F12" s="283">
        <v>0</v>
      </c>
      <c r="G12" s="283">
        <v>0</v>
      </c>
      <c r="H12" s="283">
        <v>0</v>
      </c>
      <c r="I12" s="283">
        <v>0</v>
      </c>
      <c r="J12" s="283">
        <v>0</v>
      </c>
      <c r="K12" s="283">
        <v>0</v>
      </c>
      <c r="L12" s="283">
        <v>0</v>
      </c>
      <c r="M12" s="283">
        <v>0</v>
      </c>
      <c r="N12" s="283">
        <v>0</v>
      </c>
      <c r="O12" s="283">
        <v>0</v>
      </c>
      <c r="P12" s="283">
        <v>0</v>
      </c>
      <c r="Q12" s="283">
        <v>0</v>
      </c>
      <c r="R12" s="283">
        <v>0</v>
      </c>
      <c r="S12" s="308">
        <f t="shared" si="0"/>
        <v>0</v>
      </c>
    </row>
    <row r="13" spans="1:19" s="162" customFormat="1">
      <c r="A13" s="122">
        <v>6</v>
      </c>
      <c r="B13" s="180" t="s">
        <v>221</v>
      </c>
      <c r="C13" s="283">
        <v>0</v>
      </c>
      <c r="D13" s="283">
        <v>0</v>
      </c>
      <c r="E13" s="283">
        <v>24287423</v>
      </c>
      <c r="F13" s="283">
        <v>0</v>
      </c>
      <c r="G13" s="283">
        <v>0</v>
      </c>
      <c r="H13" s="283">
        <v>0</v>
      </c>
      <c r="I13" s="283">
        <v>27445440.41</v>
      </c>
      <c r="J13" s="283">
        <v>0</v>
      </c>
      <c r="K13" s="283">
        <v>0</v>
      </c>
      <c r="L13" s="283">
        <v>0</v>
      </c>
      <c r="M13" s="283">
        <v>33922.589999999997</v>
      </c>
      <c r="N13" s="283">
        <v>0</v>
      </c>
      <c r="O13" s="283">
        <v>0</v>
      </c>
      <c r="P13" s="283">
        <v>0</v>
      </c>
      <c r="Q13" s="283">
        <v>0</v>
      </c>
      <c r="R13" s="283">
        <v>0</v>
      </c>
      <c r="S13" s="308">
        <f t="shared" si="0"/>
        <v>18614127.395</v>
      </c>
    </row>
    <row r="14" spans="1:19" s="162" customFormat="1">
      <c r="A14" s="122">
        <v>7</v>
      </c>
      <c r="B14" s="180" t="s">
        <v>73</v>
      </c>
      <c r="C14" s="283">
        <v>0</v>
      </c>
      <c r="D14" s="283">
        <v>0</v>
      </c>
      <c r="E14" s="283">
        <v>0</v>
      </c>
      <c r="F14" s="283">
        <v>0</v>
      </c>
      <c r="G14" s="283">
        <v>0</v>
      </c>
      <c r="H14" s="283">
        <v>0</v>
      </c>
      <c r="I14" s="283">
        <v>0</v>
      </c>
      <c r="J14" s="283">
        <v>0</v>
      </c>
      <c r="K14" s="283">
        <v>0</v>
      </c>
      <c r="L14" s="283">
        <v>0</v>
      </c>
      <c r="M14" s="283">
        <v>538293841.86000085</v>
      </c>
      <c r="N14" s="283">
        <v>9345589.1369999982</v>
      </c>
      <c r="O14" s="283">
        <v>0</v>
      </c>
      <c r="P14" s="283">
        <v>0</v>
      </c>
      <c r="Q14" s="283">
        <v>0</v>
      </c>
      <c r="R14" s="283">
        <v>0</v>
      </c>
      <c r="S14" s="308">
        <f t="shared" si="0"/>
        <v>547639430.99700081</v>
      </c>
    </row>
    <row r="15" spans="1:19" s="162" customFormat="1">
      <c r="A15" s="122">
        <v>8</v>
      </c>
      <c r="B15" s="180" t="s">
        <v>74</v>
      </c>
      <c r="C15" s="283">
        <v>0</v>
      </c>
      <c r="D15" s="283">
        <v>0</v>
      </c>
      <c r="E15" s="283">
        <v>0</v>
      </c>
      <c r="F15" s="283">
        <v>0</v>
      </c>
      <c r="G15" s="283">
        <v>0</v>
      </c>
      <c r="H15" s="283">
        <v>0</v>
      </c>
      <c r="I15" s="283">
        <v>0</v>
      </c>
      <c r="J15" s="283">
        <v>0</v>
      </c>
      <c r="K15" s="283">
        <v>0</v>
      </c>
      <c r="L15" s="283">
        <v>0</v>
      </c>
      <c r="M15" s="283">
        <v>0</v>
      </c>
      <c r="N15" s="283">
        <v>0</v>
      </c>
      <c r="O15" s="283">
        <v>0</v>
      </c>
      <c r="P15" s="283">
        <v>0</v>
      </c>
      <c r="Q15" s="283">
        <v>0</v>
      </c>
      <c r="R15" s="283">
        <v>0</v>
      </c>
      <c r="S15" s="308">
        <f t="shared" si="0"/>
        <v>0</v>
      </c>
    </row>
    <row r="16" spans="1:19" s="162" customFormat="1">
      <c r="A16" s="122">
        <v>9</v>
      </c>
      <c r="B16" s="180" t="s">
        <v>75</v>
      </c>
      <c r="C16" s="283">
        <v>0</v>
      </c>
      <c r="D16" s="283">
        <v>0</v>
      </c>
      <c r="E16" s="283">
        <v>0</v>
      </c>
      <c r="F16" s="283">
        <v>0</v>
      </c>
      <c r="G16" s="283">
        <v>0</v>
      </c>
      <c r="H16" s="283">
        <v>0</v>
      </c>
      <c r="I16" s="283">
        <v>0</v>
      </c>
      <c r="J16" s="283">
        <v>0</v>
      </c>
      <c r="K16" s="283">
        <v>0</v>
      </c>
      <c r="L16" s="283">
        <v>0</v>
      </c>
      <c r="M16" s="283">
        <v>0</v>
      </c>
      <c r="N16" s="283">
        <v>0</v>
      </c>
      <c r="O16" s="283">
        <v>0</v>
      </c>
      <c r="P16" s="283">
        <v>0</v>
      </c>
      <c r="Q16" s="283">
        <v>0</v>
      </c>
      <c r="R16" s="283">
        <v>0</v>
      </c>
      <c r="S16" s="308">
        <f t="shared" si="0"/>
        <v>0</v>
      </c>
    </row>
    <row r="17" spans="1:19" s="162" customFormat="1">
      <c r="A17" s="122">
        <v>10</v>
      </c>
      <c r="B17" s="180" t="s">
        <v>69</v>
      </c>
      <c r="C17" s="283">
        <v>0</v>
      </c>
      <c r="D17" s="283">
        <v>0</v>
      </c>
      <c r="E17" s="283">
        <v>0</v>
      </c>
      <c r="F17" s="283">
        <v>0</v>
      </c>
      <c r="G17" s="283">
        <v>0</v>
      </c>
      <c r="H17" s="283">
        <v>0</v>
      </c>
      <c r="I17" s="283">
        <v>0</v>
      </c>
      <c r="J17" s="283">
        <v>0</v>
      </c>
      <c r="K17" s="283">
        <v>0</v>
      </c>
      <c r="L17" s="283">
        <v>0</v>
      </c>
      <c r="M17" s="283">
        <v>14440082.770000001</v>
      </c>
      <c r="N17" s="283">
        <v>692.65</v>
      </c>
      <c r="O17" s="283">
        <v>0</v>
      </c>
      <c r="P17" s="283">
        <v>0</v>
      </c>
      <c r="Q17" s="283">
        <v>0</v>
      </c>
      <c r="R17" s="283">
        <v>0</v>
      </c>
      <c r="S17" s="308">
        <f t="shared" si="0"/>
        <v>14440775.420000002</v>
      </c>
    </row>
    <row r="18" spans="1:19" s="162" customFormat="1">
      <c r="A18" s="122">
        <v>11</v>
      </c>
      <c r="B18" s="180" t="s">
        <v>70</v>
      </c>
      <c r="C18" s="283">
        <v>0</v>
      </c>
      <c r="D18" s="283">
        <v>0</v>
      </c>
      <c r="E18" s="283">
        <v>0</v>
      </c>
      <c r="F18" s="283">
        <v>0</v>
      </c>
      <c r="G18" s="283">
        <v>0</v>
      </c>
      <c r="H18" s="283">
        <v>0</v>
      </c>
      <c r="I18" s="283">
        <v>0</v>
      </c>
      <c r="J18" s="283">
        <v>0</v>
      </c>
      <c r="K18" s="283">
        <v>0</v>
      </c>
      <c r="L18" s="283">
        <v>0</v>
      </c>
      <c r="M18" s="283">
        <v>39046405.950000003</v>
      </c>
      <c r="N18" s="283">
        <v>27549.295000000002</v>
      </c>
      <c r="O18" s="283">
        <v>1771906.1800000009</v>
      </c>
      <c r="P18" s="283">
        <v>0</v>
      </c>
      <c r="Q18" s="283">
        <v>0</v>
      </c>
      <c r="R18" s="283">
        <v>0</v>
      </c>
      <c r="S18" s="308">
        <f t="shared" si="0"/>
        <v>41731814.515000008</v>
      </c>
    </row>
    <row r="19" spans="1:19" s="162" customFormat="1">
      <c r="A19" s="122">
        <v>12</v>
      </c>
      <c r="B19" s="180" t="s">
        <v>71</v>
      </c>
      <c r="C19" s="283">
        <v>0</v>
      </c>
      <c r="D19" s="283">
        <v>0</v>
      </c>
      <c r="E19" s="283">
        <v>0</v>
      </c>
      <c r="F19" s="283">
        <v>0</v>
      </c>
      <c r="G19" s="283">
        <v>0</v>
      </c>
      <c r="H19" s="283">
        <v>0</v>
      </c>
      <c r="I19" s="283">
        <v>0</v>
      </c>
      <c r="J19" s="283">
        <v>0</v>
      </c>
      <c r="K19" s="283">
        <v>0</v>
      </c>
      <c r="L19" s="283">
        <v>0</v>
      </c>
      <c r="M19" s="283">
        <v>0</v>
      </c>
      <c r="N19" s="283">
        <v>0</v>
      </c>
      <c r="O19" s="283">
        <v>0</v>
      </c>
      <c r="P19" s="283">
        <v>0</v>
      </c>
      <c r="Q19" s="283">
        <v>0</v>
      </c>
      <c r="R19" s="283">
        <v>0</v>
      </c>
      <c r="S19" s="308">
        <f t="shared" si="0"/>
        <v>0</v>
      </c>
    </row>
    <row r="20" spans="1:19" s="162" customFormat="1">
      <c r="A20" s="122">
        <v>13</v>
      </c>
      <c r="B20" s="180" t="s">
        <v>72</v>
      </c>
      <c r="C20" s="283">
        <v>0</v>
      </c>
      <c r="D20" s="283">
        <v>0</v>
      </c>
      <c r="E20" s="283">
        <v>0</v>
      </c>
      <c r="F20" s="283">
        <v>0</v>
      </c>
      <c r="G20" s="283">
        <v>0</v>
      </c>
      <c r="H20" s="283">
        <v>0</v>
      </c>
      <c r="I20" s="283">
        <v>0</v>
      </c>
      <c r="J20" s="283">
        <v>0</v>
      </c>
      <c r="K20" s="283">
        <v>0</v>
      </c>
      <c r="L20" s="283">
        <v>0</v>
      </c>
      <c r="M20" s="283">
        <v>0</v>
      </c>
      <c r="N20" s="283">
        <v>0</v>
      </c>
      <c r="O20" s="283">
        <v>0</v>
      </c>
      <c r="P20" s="283">
        <v>0</v>
      </c>
      <c r="Q20" s="283">
        <v>0</v>
      </c>
      <c r="R20" s="283">
        <v>0</v>
      </c>
      <c r="S20" s="308">
        <f t="shared" si="0"/>
        <v>0</v>
      </c>
    </row>
    <row r="21" spans="1:19" s="162" customFormat="1">
      <c r="A21" s="122">
        <v>14</v>
      </c>
      <c r="B21" s="180" t="s">
        <v>248</v>
      </c>
      <c r="C21" s="283">
        <v>10331307</v>
      </c>
      <c r="D21" s="283">
        <v>0</v>
      </c>
      <c r="E21" s="283">
        <v>0</v>
      </c>
      <c r="F21" s="283">
        <v>0</v>
      </c>
      <c r="G21" s="283">
        <v>0</v>
      </c>
      <c r="H21" s="283">
        <v>0</v>
      </c>
      <c r="I21" s="283">
        <v>0</v>
      </c>
      <c r="J21" s="283">
        <v>0</v>
      </c>
      <c r="K21" s="283">
        <v>0</v>
      </c>
      <c r="L21" s="283">
        <v>0</v>
      </c>
      <c r="M21" s="283">
        <v>159051863.23999906</v>
      </c>
      <c r="N21" s="283">
        <v>602785.64500000002</v>
      </c>
      <c r="O21" s="283">
        <v>0</v>
      </c>
      <c r="P21" s="283">
        <v>0</v>
      </c>
      <c r="Q21" s="283">
        <v>0</v>
      </c>
      <c r="R21" s="283">
        <v>0</v>
      </c>
      <c r="S21" s="308">
        <f t="shared" si="0"/>
        <v>159654648.88499907</v>
      </c>
    </row>
    <row r="22" spans="1:19" ht="13.5" thickBot="1">
      <c r="A22" s="104"/>
      <c r="B22" s="164" t="s">
        <v>68</v>
      </c>
      <c r="C22" s="284">
        <f>SUM(C8:C21)</f>
        <v>75118518</v>
      </c>
      <c r="D22" s="284">
        <f t="shared" ref="D22:S22" si="1">SUM(D8:D21)</f>
        <v>0</v>
      </c>
      <c r="E22" s="284">
        <f t="shared" si="1"/>
        <v>24287423</v>
      </c>
      <c r="F22" s="284">
        <f t="shared" si="1"/>
        <v>0</v>
      </c>
      <c r="G22" s="284">
        <f t="shared" si="1"/>
        <v>0</v>
      </c>
      <c r="H22" s="284">
        <f t="shared" si="1"/>
        <v>0</v>
      </c>
      <c r="I22" s="284">
        <f t="shared" si="1"/>
        <v>27445440.41</v>
      </c>
      <c r="J22" s="284">
        <f t="shared" si="1"/>
        <v>0</v>
      </c>
      <c r="K22" s="284">
        <f t="shared" si="1"/>
        <v>0</v>
      </c>
      <c r="L22" s="284">
        <f t="shared" si="1"/>
        <v>0</v>
      </c>
      <c r="M22" s="284">
        <f t="shared" si="1"/>
        <v>858008044.40999997</v>
      </c>
      <c r="N22" s="284">
        <f t="shared" si="1"/>
        <v>9976616.7269999981</v>
      </c>
      <c r="O22" s="284">
        <f t="shared" si="1"/>
        <v>1771906.1800000009</v>
      </c>
      <c r="P22" s="284">
        <f t="shared" si="1"/>
        <v>0</v>
      </c>
      <c r="Q22" s="284">
        <f t="shared" si="1"/>
        <v>0</v>
      </c>
      <c r="R22" s="284">
        <f t="shared" si="1"/>
        <v>0</v>
      </c>
      <c r="S22" s="661">
        <f t="shared" si="1"/>
        <v>889222725.21199977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J7" activePane="bottomRight" state="frozen"/>
      <selection pane="topRight" activeCell="C1" sqref="C1"/>
      <selection pane="bottomLeft" activeCell="A6" sqref="A6"/>
      <selection pane="bottomRight" activeCell="C7" sqref="C7:V21"/>
    </sheetView>
  </sheetViews>
  <sheetFormatPr defaultColWidth="9.28515625" defaultRowHeight="12.75"/>
  <cols>
    <col min="1" max="1" width="10.5703125" style="2" bestFit="1" customWidth="1"/>
    <col min="2" max="2" width="74.5703125" style="2"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3"/>
  </cols>
  <sheetData>
    <row r="1" spans="1:22">
      <c r="A1" s="2" t="s">
        <v>188</v>
      </c>
      <c r="B1" s="332" t="str">
        <f>Info!C2</f>
        <v>სს "ხალიკ ბანკი საქართველო"</v>
      </c>
    </row>
    <row r="2" spans="1:22">
      <c r="A2" s="2" t="s">
        <v>189</v>
      </c>
      <c r="B2" s="452">
        <f>'1. key ratios'!B2</f>
        <v>44561</v>
      </c>
    </row>
    <row r="4" spans="1:22" ht="27.75" thickBot="1">
      <c r="A4" s="2" t="s">
        <v>415</v>
      </c>
      <c r="B4" s="304" t="s">
        <v>457</v>
      </c>
      <c r="V4" s="207" t="s">
        <v>93</v>
      </c>
    </row>
    <row r="5" spans="1:22">
      <c r="A5" s="102"/>
      <c r="B5" s="103"/>
      <c r="C5" s="725" t="s">
        <v>198</v>
      </c>
      <c r="D5" s="726"/>
      <c r="E5" s="726"/>
      <c r="F5" s="726"/>
      <c r="G5" s="726"/>
      <c r="H5" s="726"/>
      <c r="I5" s="726"/>
      <c r="J5" s="726"/>
      <c r="K5" s="726"/>
      <c r="L5" s="727"/>
      <c r="M5" s="725" t="s">
        <v>199</v>
      </c>
      <c r="N5" s="726"/>
      <c r="O5" s="726"/>
      <c r="P5" s="726"/>
      <c r="Q5" s="726"/>
      <c r="R5" s="726"/>
      <c r="S5" s="727"/>
      <c r="T5" s="730" t="s">
        <v>455</v>
      </c>
      <c r="U5" s="730" t="s">
        <v>454</v>
      </c>
      <c r="V5" s="728" t="s">
        <v>200</v>
      </c>
    </row>
    <row r="6" spans="1:22" s="69" customFormat="1" ht="141" thickBot="1">
      <c r="A6" s="120"/>
      <c r="B6" s="182"/>
      <c r="C6" s="100" t="s">
        <v>201</v>
      </c>
      <c r="D6" s="664" t="s">
        <v>202</v>
      </c>
      <c r="E6" s="96" t="s">
        <v>203</v>
      </c>
      <c r="F6" s="305" t="s">
        <v>449</v>
      </c>
      <c r="G6" s="99" t="s">
        <v>204</v>
      </c>
      <c r="H6" s="99" t="s">
        <v>205</v>
      </c>
      <c r="I6" s="99" t="s">
        <v>206</v>
      </c>
      <c r="J6" s="99" t="s">
        <v>247</v>
      </c>
      <c r="K6" s="99" t="s">
        <v>207</v>
      </c>
      <c r="L6" s="101" t="s">
        <v>208</v>
      </c>
      <c r="M6" s="100" t="s">
        <v>209</v>
      </c>
      <c r="N6" s="99" t="s">
        <v>210</v>
      </c>
      <c r="O6" s="99" t="s">
        <v>211</v>
      </c>
      <c r="P6" s="99" t="s">
        <v>212</v>
      </c>
      <c r="Q6" s="99" t="s">
        <v>213</v>
      </c>
      <c r="R6" s="99" t="s">
        <v>214</v>
      </c>
      <c r="S6" s="101" t="s">
        <v>215</v>
      </c>
      <c r="T6" s="731"/>
      <c r="U6" s="731"/>
      <c r="V6" s="729"/>
    </row>
    <row r="7" spans="1:22" s="162" customFormat="1">
      <c r="A7" s="163">
        <v>1</v>
      </c>
      <c r="B7" s="161" t="s">
        <v>216</v>
      </c>
      <c r="C7" s="662">
        <v>0</v>
      </c>
      <c r="D7" s="663">
        <v>0</v>
      </c>
      <c r="E7" s="663">
        <v>0</v>
      </c>
      <c r="F7" s="663">
        <v>0</v>
      </c>
      <c r="G7" s="663">
        <v>0</v>
      </c>
      <c r="H7" s="663">
        <v>0</v>
      </c>
      <c r="I7" s="663">
        <v>0</v>
      </c>
      <c r="J7" s="663">
        <v>0</v>
      </c>
      <c r="K7" s="663">
        <v>0</v>
      </c>
      <c r="L7" s="666">
        <v>0</v>
      </c>
      <c r="M7" s="667">
        <v>0</v>
      </c>
      <c r="N7" s="663">
        <v>0</v>
      </c>
      <c r="O7" s="663">
        <v>0</v>
      </c>
      <c r="P7" s="663">
        <v>0</v>
      </c>
      <c r="Q7" s="663">
        <v>0</v>
      </c>
      <c r="R7" s="663">
        <v>0</v>
      </c>
      <c r="S7" s="666">
        <v>0</v>
      </c>
      <c r="T7" s="669">
        <v>0</v>
      </c>
      <c r="U7" s="669">
        <v>0</v>
      </c>
      <c r="V7" s="670">
        <f>SUM(C7:S7)</f>
        <v>0</v>
      </c>
    </row>
    <row r="8" spans="1:22" s="162" customFormat="1">
      <c r="A8" s="163">
        <v>2</v>
      </c>
      <c r="B8" s="161" t="s">
        <v>217</v>
      </c>
      <c r="C8" s="662">
        <v>0</v>
      </c>
      <c r="D8" s="663">
        <v>0</v>
      </c>
      <c r="E8" s="663">
        <v>0</v>
      </c>
      <c r="F8" s="663">
        <v>0</v>
      </c>
      <c r="G8" s="663">
        <v>0</v>
      </c>
      <c r="H8" s="663">
        <v>0</v>
      </c>
      <c r="I8" s="663">
        <v>0</v>
      </c>
      <c r="J8" s="663">
        <v>0</v>
      </c>
      <c r="K8" s="663">
        <v>0</v>
      </c>
      <c r="L8" s="666">
        <v>0</v>
      </c>
      <c r="M8" s="667">
        <v>0</v>
      </c>
      <c r="N8" s="663">
        <v>0</v>
      </c>
      <c r="O8" s="663">
        <v>0</v>
      </c>
      <c r="P8" s="663">
        <v>0</v>
      </c>
      <c r="Q8" s="663">
        <v>0</v>
      </c>
      <c r="R8" s="663">
        <v>0</v>
      </c>
      <c r="S8" s="666">
        <v>0</v>
      </c>
      <c r="T8" s="668">
        <v>0</v>
      </c>
      <c r="U8" s="668">
        <v>0</v>
      </c>
      <c r="V8" s="285">
        <f t="shared" ref="V8:V20" si="0">SUM(C8:S8)</f>
        <v>0</v>
      </c>
    </row>
    <row r="9" spans="1:22" s="162" customFormat="1">
      <c r="A9" s="163">
        <v>3</v>
      </c>
      <c r="B9" s="161" t="s">
        <v>218</v>
      </c>
      <c r="C9" s="662">
        <v>0</v>
      </c>
      <c r="D9" s="663">
        <v>0</v>
      </c>
      <c r="E9" s="663">
        <v>0</v>
      </c>
      <c r="F9" s="663">
        <v>0</v>
      </c>
      <c r="G9" s="663">
        <v>0</v>
      </c>
      <c r="H9" s="663">
        <v>0</v>
      </c>
      <c r="I9" s="663">
        <v>0</v>
      </c>
      <c r="J9" s="663">
        <v>0</v>
      </c>
      <c r="K9" s="663">
        <v>0</v>
      </c>
      <c r="L9" s="666">
        <v>0</v>
      </c>
      <c r="M9" s="667">
        <v>0</v>
      </c>
      <c r="N9" s="663">
        <v>0</v>
      </c>
      <c r="O9" s="663">
        <v>0</v>
      </c>
      <c r="P9" s="663">
        <v>0</v>
      </c>
      <c r="Q9" s="663">
        <v>0</v>
      </c>
      <c r="R9" s="663">
        <v>0</v>
      </c>
      <c r="S9" s="666">
        <v>0</v>
      </c>
      <c r="T9" s="668">
        <v>0</v>
      </c>
      <c r="U9" s="668">
        <v>0</v>
      </c>
      <c r="V9" s="285">
        <f>SUM(C9:S9)</f>
        <v>0</v>
      </c>
    </row>
    <row r="10" spans="1:22" s="162" customFormat="1">
      <c r="A10" s="163">
        <v>4</v>
      </c>
      <c r="B10" s="161" t="s">
        <v>219</v>
      </c>
      <c r="C10" s="662">
        <v>0</v>
      </c>
      <c r="D10" s="663">
        <v>0</v>
      </c>
      <c r="E10" s="663">
        <v>0</v>
      </c>
      <c r="F10" s="663">
        <v>0</v>
      </c>
      <c r="G10" s="663">
        <v>0</v>
      </c>
      <c r="H10" s="663">
        <v>0</v>
      </c>
      <c r="I10" s="663">
        <v>0</v>
      </c>
      <c r="J10" s="663">
        <v>0</v>
      </c>
      <c r="K10" s="663">
        <v>0</v>
      </c>
      <c r="L10" s="666">
        <v>0</v>
      </c>
      <c r="M10" s="667">
        <v>0</v>
      </c>
      <c r="N10" s="663">
        <v>0</v>
      </c>
      <c r="O10" s="663">
        <v>0</v>
      </c>
      <c r="P10" s="663">
        <v>0</v>
      </c>
      <c r="Q10" s="663">
        <v>0</v>
      </c>
      <c r="R10" s="663">
        <v>0</v>
      </c>
      <c r="S10" s="666">
        <v>0</v>
      </c>
      <c r="T10" s="668">
        <v>0</v>
      </c>
      <c r="U10" s="668">
        <v>0</v>
      </c>
      <c r="V10" s="285">
        <f t="shared" si="0"/>
        <v>0</v>
      </c>
    </row>
    <row r="11" spans="1:22" s="162" customFormat="1">
      <c r="A11" s="163">
        <v>5</v>
      </c>
      <c r="B11" s="161" t="s">
        <v>220</v>
      </c>
      <c r="C11" s="662">
        <v>0</v>
      </c>
      <c r="D11" s="663">
        <v>0</v>
      </c>
      <c r="E11" s="663">
        <v>0</v>
      </c>
      <c r="F11" s="663">
        <v>0</v>
      </c>
      <c r="G11" s="663">
        <v>0</v>
      </c>
      <c r="H11" s="663">
        <v>0</v>
      </c>
      <c r="I11" s="663">
        <v>0</v>
      </c>
      <c r="J11" s="663">
        <v>0</v>
      </c>
      <c r="K11" s="663">
        <v>0</v>
      </c>
      <c r="L11" s="666">
        <v>0</v>
      </c>
      <c r="M11" s="667">
        <v>0</v>
      </c>
      <c r="N11" s="663">
        <v>0</v>
      </c>
      <c r="O11" s="663">
        <v>0</v>
      </c>
      <c r="P11" s="663">
        <v>0</v>
      </c>
      <c r="Q11" s="663">
        <v>0</v>
      </c>
      <c r="R11" s="663">
        <v>0</v>
      </c>
      <c r="S11" s="666">
        <v>0</v>
      </c>
      <c r="T11" s="668">
        <v>0</v>
      </c>
      <c r="U11" s="668">
        <v>0</v>
      </c>
      <c r="V11" s="285">
        <f t="shared" si="0"/>
        <v>0</v>
      </c>
    </row>
    <row r="12" spans="1:22" s="162" customFormat="1">
      <c r="A12" s="163">
        <v>6</v>
      </c>
      <c r="B12" s="161" t="s">
        <v>221</v>
      </c>
      <c r="C12" s="662">
        <v>0</v>
      </c>
      <c r="D12" s="663">
        <v>0</v>
      </c>
      <c r="E12" s="663">
        <v>0</v>
      </c>
      <c r="F12" s="663">
        <v>0</v>
      </c>
      <c r="G12" s="663">
        <v>0</v>
      </c>
      <c r="H12" s="663">
        <v>0</v>
      </c>
      <c r="I12" s="663">
        <v>0</v>
      </c>
      <c r="J12" s="663">
        <v>0</v>
      </c>
      <c r="K12" s="663">
        <v>0</v>
      </c>
      <c r="L12" s="666">
        <v>0</v>
      </c>
      <c r="M12" s="667">
        <v>0</v>
      </c>
      <c r="N12" s="663">
        <v>0</v>
      </c>
      <c r="O12" s="663">
        <v>0</v>
      </c>
      <c r="P12" s="663">
        <v>0</v>
      </c>
      <c r="Q12" s="663">
        <v>0</v>
      </c>
      <c r="R12" s="663">
        <v>0</v>
      </c>
      <c r="S12" s="666">
        <v>0</v>
      </c>
      <c r="T12" s="668">
        <v>0</v>
      </c>
      <c r="U12" s="668">
        <v>0</v>
      </c>
      <c r="V12" s="285">
        <f t="shared" si="0"/>
        <v>0</v>
      </c>
    </row>
    <row r="13" spans="1:22" s="162" customFormat="1">
      <c r="A13" s="163">
        <v>7</v>
      </c>
      <c r="B13" s="161" t="s">
        <v>73</v>
      </c>
      <c r="C13" s="662">
        <v>0</v>
      </c>
      <c r="D13" s="663">
        <v>9552975.4000000004</v>
      </c>
      <c r="E13" s="663">
        <v>0</v>
      </c>
      <c r="F13" s="663">
        <v>0</v>
      </c>
      <c r="G13" s="663">
        <v>0</v>
      </c>
      <c r="H13" s="663">
        <v>0</v>
      </c>
      <c r="I13" s="663">
        <v>0</v>
      </c>
      <c r="J13" s="663">
        <v>0</v>
      </c>
      <c r="K13" s="663">
        <v>0</v>
      </c>
      <c r="L13" s="666">
        <v>0</v>
      </c>
      <c r="M13" s="667">
        <v>529302.64669999992</v>
      </c>
      <c r="N13" s="663">
        <v>0</v>
      </c>
      <c r="O13" s="663">
        <v>0</v>
      </c>
      <c r="P13" s="663">
        <v>0</v>
      </c>
      <c r="Q13" s="663">
        <v>0</v>
      </c>
      <c r="R13" s="663">
        <v>0</v>
      </c>
      <c r="S13" s="666">
        <v>0</v>
      </c>
      <c r="T13" s="668">
        <v>9947587.6467000004</v>
      </c>
      <c r="U13" s="668">
        <v>134690.4</v>
      </c>
      <c r="V13" s="285">
        <f t="shared" si="0"/>
        <v>10082278.046700001</v>
      </c>
    </row>
    <row r="14" spans="1:22" s="162" customFormat="1">
      <c r="A14" s="163">
        <v>8</v>
      </c>
      <c r="B14" s="161" t="s">
        <v>74</v>
      </c>
      <c r="C14" s="662">
        <v>0</v>
      </c>
      <c r="D14" s="663">
        <v>0</v>
      </c>
      <c r="E14" s="663">
        <v>0</v>
      </c>
      <c r="F14" s="663">
        <v>0</v>
      </c>
      <c r="G14" s="663">
        <v>0</v>
      </c>
      <c r="H14" s="663">
        <v>0</v>
      </c>
      <c r="I14" s="663">
        <v>0</v>
      </c>
      <c r="J14" s="663">
        <v>0</v>
      </c>
      <c r="K14" s="663">
        <v>0</v>
      </c>
      <c r="L14" s="666">
        <v>0</v>
      </c>
      <c r="M14" s="667">
        <v>0</v>
      </c>
      <c r="N14" s="663">
        <v>0</v>
      </c>
      <c r="O14" s="663">
        <v>0</v>
      </c>
      <c r="P14" s="663">
        <v>0</v>
      </c>
      <c r="Q14" s="663">
        <v>0</v>
      </c>
      <c r="R14" s="663">
        <v>0</v>
      </c>
      <c r="S14" s="666">
        <v>0</v>
      </c>
      <c r="T14" s="668">
        <v>0</v>
      </c>
      <c r="U14" s="668">
        <v>0</v>
      </c>
      <c r="V14" s="285">
        <f t="shared" si="0"/>
        <v>0</v>
      </c>
    </row>
    <row r="15" spans="1:22" s="162" customFormat="1">
      <c r="A15" s="163">
        <v>9</v>
      </c>
      <c r="B15" s="161" t="s">
        <v>75</v>
      </c>
      <c r="C15" s="662">
        <v>0</v>
      </c>
      <c r="D15" s="663">
        <v>0</v>
      </c>
      <c r="E15" s="663">
        <v>0</v>
      </c>
      <c r="F15" s="663">
        <v>0</v>
      </c>
      <c r="G15" s="663">
        <v>0</v>
      </c>
      <c r="H15" s="663">
        <v>0</v>
      </c>
      <c r="I15" s="663">
        <v>0</v>
      </c>
      <c r="J15" s="663">
        <v>0</v>
      </c>
      <c r="K15" s="663">
        <v>0</v>
      </c>
      <c r="L15" s="666">
        <v>0</v>
      </c>
      <c r="M15" s="667">
        <v>0</v>
      </c>
      <c r="N15" s="663">
        <v>0</v>
      </c>
      <c r="O15" s="663">
        <v>0</v>
      </c>
      <c r="P15" s="663">
        <v>0</v>
      </c>
      <c r="Q15" s="663">
        <v>0</v>
      </c>
      <c r="R15" s="663">
        <v>0</v>
      </c>
      <c r="S15" s="666">
        <v>0</v>
      </c>
      <c r="T15" s="668">
        <v>0</v>
      </c>
      <c r="U15" s="668">
        <v>0</v>
      </c>
      <c r="V15" s="285">
        <f t="shared" si="0"/>
        <v>0</v>
      </c>
    </row>
    <row r="16" spans="1:22" s="162" customFormat="1">
      <c r="A16" s="163">
        <v>10</v>
      </c>
      <c r="B16" s="161" t="s">
        <v>69</v>
      </c>
      <c r="C16" s="662">
        <v>0</v>
      </c>
      <c r="D16" s="663">
        <v>0</v>
      </c>
      <c r="E16" s="663">
        <v>0</v>
      </c>
      <c r="F16" s="663">
        <v>0</v>
      </c>
      <c r="G16" s="663">
        <v>0</v>
      </c>
      <c r="H16" s="663">
        <v>0</v>
      </c>
      <c r="I16" s="663">
        <v>0</v>
      </c>
      <c r="J16" s="663">
        <v>0</v>
      </c>
      <c r="K16" s="663">
        <v>0</v>
      </c>
      <c r="L16" s="666">
        <v>0</v>
      </c>
      <c r="M16" s="667">
        <v>0</v>
      </c>
      <c r="N16" s="663">
        <v>0</v>
      </c>
      <c r="O16" s="663">
        <v>0</v>
      </c>
      <c r="P16" s="663">
        <v>0</v>
      </c>
      <c r="Q16" s="663">
        <v>0</v>
      </c>
      <c r="R16" s="663">
        <v>0</v>
      </c>
      <c r="S16" s="666">
        <v>0</v>
      </c>
      <c r="T16" s="668">
        <v>0</v>
      </c>
      <c r="U16" s="668">
        <v>0</v>
      </c>
      <c r="V16" s="285">
        <f t="shared" si="0"/>
        <v>0</v>
      </c>
    </row>
    <row r="17" spans="1:22" s="162" customFormat="1">
      <c r="A17" s="163">
        <v>11</v>
      </c>
      <c r="B17" s="161" t="s">
        <v>70</v>
      </c>
      <c r="C17" s="662">
        <v>0</v>
      </c>
      <c r="D17" s="663">
        <v>59528</v>
      </c>
      <c r="E17" s="663">
        <v>0</v>
      </c>
      <c r="F17" s="663">
        <v>0</v>
      </c>
      <c r="G17" s="663">
        <v>0</v>
      </c>
      <c r="H17" s="663">
        <v>0</v>
      </c>
      <c r="I17" s="663">
        <v>0</v>
      </c>
      <c r="J17" s="663">
        <v>0</v>
      </c>
      <c r="K17" s="663">
        <v>0</v>
      </c>
      <c r="L17" s="666">
        <v>0</v>
      </c>
      <c r="M17" s="667">
        <v>46300.0628</v>
      </c>
      <c r="N17" s="663">
        <v>0</v>
      </c>
      <c r="O17" s="663">
        <v>0</v>
      </c>
      <c r="P17" s="663">
        <v>0</v>
      </c>
      <c r="Q17" s="663">
        <v>0</v>
      </c>
      <c r="R17" s="663">
        <v>0</v>
      </c>
      <c r="S17" s="666">
        <v>0</v>
      </c>
      <c r="T17" s="668">
        <v>105828.0628</v>
      </c>
      <c r="U17" s="668">
        <v>0</v>
      </c>
      <c r="V17" s="285">
        <f t="shared" si="0"/>
        <v>105828.0628</v>
      </c>
    </row>
    <row r="18" spans="1:22" s="162" customFormat="1">
      <c r="A18" s="163">
        <v>12</v>
      </c>
      <c r="B18" s="161" t="s">
        <v>71</v>
      </c>
      <c r="C18" s="662">
        <v>0</v>
      </c>
      <c r="D18" s="663">
        <v>0</v>
      </c>
      <c r="E18" s="663">
        <v>0</v>
      </c>
      <c r="F18" s="663">
        <v>0</v>
      </c>
      <c r="G18" s="663">
        <v>0</v>
      </c>
      <c r="H18" s="663">
        <v>0</v>
      </c>
      <c r="I18" s="663">
        <v>0</v>
      </c>
      <c r="J18" s="663">
        <v>0</v>
      </c>
      <c r="K18" s="663">
        <v>0</v>
      </c>
      <c r="L18" s="666">
        <v>0</v>
      </c>
      <c r="M18" s="667">
        <v>0</v>
      </c>
      <c r="N18" s="663">
        <v>0</v>
      </c>
      <c r="O18" s="663">
        <v>0</v>
      </c>
      <c r="P18" s="663">
        <v>0</v>
      </c>
      <c r="Q18" s="663">
        <v>0</v>
      </c>
      <c r="R18" s="663">
        <v>0</v>
      </c>
      <c r="S18" s="666">
        <v>0</v>
      </c>
      <c r="T18" s="668">
        <v>0</v>
      </c>
      <c r="U18" s="668">
        <v>0</v>
      </c>
      <c r="V18" s="285">
        <f t="shared" si="0"/>
        <v>0</v>
      </c>
    </row>
    <row r="19" spans="1:22" s="162" customFormat="1">
      <c r="A19" s="163">
        <v>13</v>
      </c>
      <c r="B19" s="161" t="s">
        <v>72</v>
      </c>
      <c r="C19" s="662">
        <v>0</v>
      </c>
      <c r="D19" s="663">
        <v>0</v>
      </c>
      <c r="E19" s="663">
        <v>0</v>
      </c>
      <c r="F19" s="663">
        <v>0</v>
      </c>
      <c r="G19" s="663">
        <v>0</v>
      </c>
      <c r="H19" s="663">
        <v>0</v>
      </c>
      <c r="I19" s="663">
        <v>0</v>
      </c>
      <c r="J19" s="663">
        <v>0</v>
      </c>
      <c r="K19" s="663">
        <v>0</v>
      </c>
      <c r="L19" s="666">
        <v>0</v>
      </c>
      <c r="M19" s="667">
        <v>0</v>
      </c>
      <c r="N19" s="663">
        <v>0</v>
      </c>
      <c r="O19" s="663">
        <v>0</v>
      </c>
      <c r="P19" s="663">
        <v>0</v>
      </c>
      <c r="Q19" s="663">
        <v>0</v>
      </c>
      <c r="R19" s="663">
        <v>0</v>
      </c>
      <c r="S19" s="666">
        <v>0</v>
      </c>
      <c r="T19" s="668">
        <v>0</v>
      </c>
      <c r="U19" s="668">
        <v>0</v>
      </c>
      <c r="V19" s="285">
        <f t="shared" si="0"/>
        <v>0</v>
      </c>
    </row>
    <row r="20" spans="1:22" s="162" customFormat="1">
      <c r="A20" s="163">
        <v>14</v>
      </c>
      <c r="B20" s="161" t="s">
        <v>248</v>
      </c>
      <c r="C20" s="662">
        <v>0</v>
      </c>
      <c r="D20" s="663">
        <v>1680543</v>
      </c>
      <c r="E20" s="663">
        <v>0</v>
      </c>
      <c r="F20" s="663">
        <v>0</v>
      </c>
      <c r="G20" s="663">
        <v>0</v>
      </c>
      <c r="H20" s="663">
        <v>0</v>
      </c>
      <c r="I20" s="663">
        <v>0</v>
      </c>
      <c r="J20" s="663">
        <v>0</v>
      </c>
      <c r="K20" s="663">
        <v>0</v>
      </c>
      <c r="L20" s="666">
        <v>0</v>
      </c>
      <c r="M20" s="667">
        <v>49606.118800000004</v>
      </c>
      <c r="N20" s="663">
        <v>0</v>
      </c>
      <c r="O20" s="663">
        <v>0</v>
      </c>
      <c r="P20" s="663">
        <v>0</v>
      </c>
      <c r="Q20" s="663">
        <v>0</v>
      </c>
      <c r="R20" s="663">
        <v>0</v>
      </c>
      <c r="S20" s="666">
        <v>0</v>
      </c>
      <c r="T20" s="671">
        <v>1730149.1188000001</v>
      </c>
      <c r="U20" s="671">
        <v>0</v>
      </c>
      <c r="V20" s="285">
        <f t="shared" si="0"/>
        <v>1730149.1188000001</v>
      </c>
    </row>
    <row r="21" spans="1:22" ht="13.5" thickBot="1">
      <c r="A21" s="104"/>
      <c r="B21" s="105" t="s">
        <v>68</v>
      </c>
      <c r="C21" s="286">
        <f>SUM(C7:C20)</f>
        <v>0</v>
      </c>
      <c r="D21" s="665">
        <f t="shared" ref="D21:V21" si="1">SUM(D7:D20)</f>
        <v>11293046.4</v>
      </c>
      <c r="E21" s="284">
        <f t="shared" si="1"/>
        <v>0</v>
      </c>
      <c r="F21" s="284">
        <f t="shared" si="1"/>
        <v>0</v>
      </c>
      <c r="G21" s="284">
        <f t="shared" si="1"/>
        <v>0</v>
      </c>
      <c r="H21" s="284">
        <f t="shared" si="1"/>
        <v>0</v>
      </c>
      <c r="I21" s="284">
        <f t="shared" si="1"/>
        <v>0</v>
      </c>
      <c r="J21" s="284">
        <f t="shared" si="1"/>
        <v>0</v>
      </c>
      <c r="K21" s="284">
        <f t="shared" si="1"/>
        <v>0</v>
      </c>
      <c r="L21" s="287">
        <f t="shared" si="1"/>
        <v>0</v>
      </c>
      <c r="M21" s="286">
        <f t="shared" si="1"/>
        <v>625208.82829999994</v>
      </c>
      <c r="N21" s="286">
        <f t="shared" si="1"/>
        <v>0</v>
      </c>
      <c r="O21" s="286">
        <f t="shared" si="1"/>
        <v>0</v>
      </c>
      <c r="P21" s="286">
        <f t="shared" si="1"/>
        <v>0</v>
      </c>
      <c r="Q21" s="286">
        <f t="shared" si="1"/>
        <v>0</v>
      </c>
      <c r="R21" s="286">
        <f t="shared" si="1"/>
        <v>0</v>
      </c>
      <c r="S21" s="286">
        <f t="shared" si="1"/>
        <v>0</v>
      </c>
      <c r="T21" s="672">
        <f>SUM(T7:T20)</f>
        <v>11783564.828299999</v>
      </c>
      <c r="U21" s="672">
        <f t="shared" si="1"/>
        <v>134690.4</v>
      </c>
      <c r="V21" s="288">
        <f t="shared" si="1"/>
        <v>11918255.2283</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L18" sqref="L18"/>
      <selection pane="topRight" activeCell="L18" sqref="L18"/>
      <selection pane="bottomLeft" activeCell="L18" sqref="L18"/>
      <selection pane="bottomRight" activeCell="C8" sqref="C8:H22"/>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3"/>
  </cols>
  <sheetData>
    <row r="1" spans="1:9">
      <c r="A1" s="2" t="s">
        <v>188</v>
      </c>
      <c r="B1" s="332" t="str">
        <f>Info!C2</f>
        <v>სს "ხალიკ ბანკი საქართველო"</v>
      </c>
    </row>
    <row r="2" spans="1:9">
      <c r="A2" s="2" t="s">
        <v>189</v>
      </c>
      <c r="B2" s="452">
        <f>'1. key ratios'!B2</f>
        <v>44561</v>
      </c>
    </row>
    <row r="4" spans="1:9" ht="13.5" thickBot="1">
      <c r="A4" s="2" t="s">
        <v>416</v>
      </c>
      <c r="B4" s="301" t="s">
        <v>458</v>
      </c>
    </row>
    <row r="5" spans="1:9">
      <c r="A5" s="102"/>
      <c r="B5" s="159"/>
      <c r="C5" s="165" t="s">
        <v>0</v>
      </c>
      <c r="D5" s="165" t="s">
        <v>1</v>
      </c>
      <c r="E5" s="165" t="s">
        <v>2</v>
      </c>
      <c r="F5" s="165" t="s">
        <v>3</v>
      </c>
      <c r="G5" s="299" t="s">
        <v>4</v>
      </c>
      <c r="H5" s="166" t="s">
        <v>5</v>
      </c>
      <c r="I5" s="25"/>
    </row>
    <row r="6" spans="1:9" ht="15" customHeight="1">
      <c r="A6" s="158"/>
      <c r="B6" s="23"/>
      <c r="C6" s="732" t="s">
        <v>450</v>
      </c>
      <c r="D6" s="736" t="s">
        <v>471</v>
      </c>
      <c r="E6" s="737"/>
      <c r="F6" s="732" t="s">
        <v>477</v>
      </c>
      <c r="G6" s="732" t="s">
        <v>478</v>
      </c>
      <c r="H6" s="734" t="s">
        <v>452</v>
      </c>
      <c r="I6" s="25"/>
    </row>
    <row r="7" spans="1:9" ht="76.5">
      <c r="A7" s="158"/>
      <c r="B7" s="23"/>
      <c r="C7" s="733"/>
      <c r="D7" s="300" t="s">
        <v>453</v>
      </c>
      <c r="E7" s="300" t="s">
        <v>451</v>
      </c>
      <c r="F7" s="733"/>
      <c r="G7" s="733"/>
      <c r="H7" s="735"/>
      <c r="I7" s="25"/>
    </row>
    <row r="8" spans="1:9">
      <c r="A8" s="93">
        <v>1</v>
      </c>
      <c r="B8" s="75" t="s">
        <v>216</v>
      </c>
      <c r="C8" s="289">
        <v>171929139</v>
      </c>
      <c r="D8" s="289">
        <v>0</v>
      </c>
      <c r="E8" s="289">
        <v>0</v>
      </c>
      <c r="F8" s="289">
        <v>107141928</v>
      </c>
      <c r="G8" s="289">
        <v>107141928</v>
      </c>
      <c r="H8" s="306">
        <f>IFERROR(G8/(C8+E8)," ")</f>
        <v>0.62317492324555879</v>
      </c>
    </row>
    <row r="9" spans="1:9" ht="15" customHeight="1">
      <c r="A9" s="93">
        <v>2</v>
      </c>
      <c r="B9" s="75" t="s">
        <v>217</v>
      </c>
      <c r="C9" s="289">
        <v>0</v>
      </c>
      <c r="D9" s="289">
        <v>0</v>
      </c>
      <c r="E9" s="289">
        <v>0</v>
      </c>
      <c r="F9" s="289">
        <v>0</v>
      </c>
      <c r="G9" s="289">
        <v>0</v>
      </c>
      <c r="H9" s="306" t="str">
        <f t="shared" ref="H9:H21" si="0">IFERROR(G9/(C9+E9)," ")</f>
        <v xml:space="preserve"> </v>
      </c>
    </row>
    <row r="10" spans="1:9">
      <c r="A10" s="93">
        <v>3</v>
      </c>
      <c r="B10" s="75" t="s">
        <v>218</v>
      </c>
      <c r="C10" s="289">
        <v>0</v>
      </c>
      <c r="D10" s="289">
        <v>0</v>
      </c>
      <c r="E10" s="289">
        <v>0</v>
      </c>
      <c r="F10" s="289">
        <v>0</v>
      </c>
      <c r="G10" s="289">
        <v>0</v>
      </c>
      <c r="H10" s="306" t="str">
        <f t="shared" si="0"/>
        <v xml:space="preserve"> </v>
      </c>
    </row>
    <row r="11" spans="1:9">
      <c r="A11" s="93">
        <v>4</v>
      </c>
      <c r="B11" s="75" t="s">
        <v>219</v>
      </c>
      <c r="C11" s="289">
        <v>0</v>
      </c>
      <c r="D11" s="289">
        <v>0</v>
      </c>
      <c r="E11" s="289">
        <v>0</v>
      </c>
      <c r="F11" s="289">
        <v>0</v>
      </c>
      <c r="G11" s="289">
        <v>0</v>
      </c>
      <c r="H11" s="306" t="str">
        <f t="shared" si="0"/>
        <v xml:space="preserve"> </v>
      </c>
    </row>
    <row r="12" spans="1:9">
      <c r="A12" s="93">
        <v>5</v>
      </c>
      <c r="B12" s="75" t="s">
        <v>220</v>
      </c>
      <c r="C12" s="289">
        <v>0</v>
      </c>
      <c r="D12" s="289">
        <v>0</v>
      </c>
      <c r="E12" s="289">
        <v>0</v>
      </c>
      <c r="F12" s="289">
        <v>0</v>
      </c>
      <c r="G12" s="289">
        <v>0</v>
      </c>
      <c r="H12" s="306" t="str">
        <f t="shared" si="0"/>
        <v xml:space="preserve"> </v>
      </c>
    </row>
    <row r="13" spans="1:9">
      <c r="A13" s="93">
        <v>6</v>
      </c>
      <c r="B13" s="75" t="s">
        <v>221</v>
      </c>
      <c r="C13" s="289">
        <v>51766786</v>
      </c>
      <c r="D13" s="289">
        <v>0</v>
      </c>
      <c r="E13" s="289">
        <v>0</v>
      </c>
      <c r="F13" s="289">
        <v>18614127.395</v>
      </c>
      <c r="G13" s="289">
        <v>18614127.395</v>
      </c>
      <c r="H13" s="306">
        <f t="shared" si="0"/>
        <v>0.35957664814269136</v>
      </c>
    </row>
    <row r="14" spans="1:9">
      <c r="A14" s="93">
        <v>7</v>
      </c>
      <c r="B14" s="75" t="s">
        <v>73</v>
      </c>
      <c r="C14" s="289">
        <v>538293841.86000085</v>
      </c>
      <c r="D14" s="289">
        <v>34966381.479999997</v>
      </c>
      <c r="E14" s="289">
        <v>9345589.1369999982</v>
      </c>
      <c r="F14" s="289">
        <v>547639430.99700081</v>
      </c>
      <c r="G14" s="289">
        <v>537557152.95030081</v>
      </c>
      <c r="H14" s="306">
        <f t="shared" si="0"/>
        <v>0.98158956883666182</v>
      </c>
    </row>
    <row r="15" spans="1:9">
      <c r="A15" s="93">
        <v>8</v>
      </c>
      <c r="B15" s="75" t="s">
        <v>74</v>
      </c>
      <c r="C15" s="289">
        <v>0</v>
      </c>
      <c r="D15" s="289">
        <v>0</v>
      </c>
      <c r="E15" s="289">
        <v>0</v>
      </c>
      <c r="F15" s="289">
        <v>0</v>
      </c>
      <c r="G15" s="289">
        <v>0</v>
      </c>
      <c r="H15" s="306" t="str">
        <f t="shared" si="0"/>
        <v xml:space="preserve"> </v>
      </c>
    </row>
    <row r="16" spans="1:9">
      <c r="A16" s="93">
        <v>9</v>
      </c>
      <c r="B16" s="75" t="s">
        <v>75</v>
      </c>
      <c r="C16" s="289">
        <v>0</v>
      </c>
      <c r="D16" s="289">
        <v>0</v>
      </c>
      <c r="E16" s="289">
        <v>0</v>
      </c>
      <c r="F16" s="289">
        <v>0</v>
      </c>
      <c r="G16" s="289">
        <v>0</v>
      </c>
      <c r="H16" s="306" t="str">
        <f t="shared" si="0"/>
        <v xml:space="preserve"> </v>
      </c>
    </row>
    <row r="17" spans="1:8">
      <c r="A17" s="93">
        <v>10</v>
      </c>
      <c r="B17" s="75" t="s">
        <v>69</v>
      </c>
      <c r="C17" s="289">
        <v>14440082.770000001</v>
      </c>
      <c r="D17" s="289">
        <v>1385.3</v>
      </c>
      <c r="E17" s="289">
        <v>692.65</v>
      </c>
      <c r="F17" s="289">
        <v>14440775.420000002</v>
      </c>
      <c r="G17" s="289">
        <v>14440775.420000002</v>
      </c>
      <c r="H17" s="306">
        <f t="shared" si="0"/>
        <v>1</v>
      </c>
    </row>
    <row r="18" spans="1:8">
      <c r="A18" s="93">
        <v>11</v>
      </c>
      <c r="B18" s="75" t="s">
        <v>70</v>
      </c>
      <c r="C18" s="289">
        <v>40818312.130000003</v>
      </c>
      <c r="D18" s="289">
        <v>55098.590000000004</v>
      </c>
      <c r="E18" s="289">
        <v>27549.295000000002</v>
      </c>
      <c r="F18" s="289">
        <v>41731814.515000008</v>
      </c>
      <c r="G18" s="289">
        <v>41625986.45220001</v>
      </c>
      <c r="H18" s="306">
        <f t="shared" si="0"/>
        <v>1.0190992428604413</v>
      </c>
    </row>
    <row r="19" spans="1:8">
      <c r="A19" s="93">
        <v>12</v>
      </c>
      <c r="B19" s="75" t="s">
        <v>71</v>
      </c>
      <c r="C19" s="289">
        <v>0</v>
      </c>
      <c r="D19" s="289">
        <v>0</v>
      </c>
      <c r="E19" s="289">
        <v>0</v>
      </c>
      <c r="F19" s="289">
        <v>0</v>
      </c>
      <c r="G19" s="289">
        <v>0</v>
      </c>
      <c r="H19" s="306" t="str">
        <f t="shared" si="0"/>
        <v xml:space="preserve"> </v>
      </c>
    </row>
    <row r="20" spans="1:8">
      <c r="A20" s="93">
        <v>13</v>
      </c>
      <c r="B20" s="75" t="s">
        <v>72</v>
      </c>
      <c r="C20" s="289">
        <v>0</v>
      </c>
      <c r="D20" s="289">
        <v>0</v>
      </c>
      <c r="E20" s="289">
        <v>0</v>
      </c>
      <c r="F20" s="289">
        <v>0</v>
      </c>
      <c r="G20" s="289">
        <v>0</v>
      </c>
      <c r="H20" s="306" t="str">
        <f t="shared" si="0"/>
        <v xml:space="preserve"> </v>
      </c>
    </row>
    <row r="21" spans="1:8">
      <c r="A21" s="93">
        <v>14</v>
      </c>
      <c r="B21" s="75" t="s">
        <v>248</v>
      </c>
      <c r="C21" s="289">
        <v>169383170.23999906</v>
      </c>
      <c r="D21" s="289">
        <v>1905072.8900000001</v>
      </c>
      <c r="E21" s="289">
        <v>602785.64500000002</v>
      </c>
      <c r="F21" s="289">
        <v>159654648.88499907</v>
      </c>
      <c r="G21" s="289">
        <v>157924499.76619905</v>
      </c>
      <c r="H21" s="306">
        <f t="shared" si="0"/>
        <v>0.92904439630906932</v>
      </c>
    </row>
    <row r="22" spans="1:8" ht="13.5" thickBot="1">
      <c r="A22" s="160"/>
      <c r="B22" s="167" t="s">
        <v>68</v>
      </c>
      <c r="C22" s="284">
        <f>SUM(C8:C21)</f>
        <v>986631331.99999988</v>
      </c>
      <c r="D22" s="284">
        <f>SUM(D8:D21)</f>
        <v>36927938.259999998</v>
      </c>
      <c r="E22" s="284">
        <f>SUM(E8:E21)</f>
        <v>9976616.7269999981</v>
      </c>
      <c r="F22" s="284">
        <f>SUM(F8:F21)</f>
        <v>889222725.21199977</v>
      </c>
      <c r="G22" s="284">
        <f>SUM(G8:G21)</f>
        <v>877304469.9836998</v>
      </c>
      <c r="H22" s="307">
        <f>G22/(C22+E22)</f>
        <v>0.88029046036037506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25" sqref="F23:K25"/>
    </sheetView>
  </sheetViews>
  <sheetFormatPr defaultColWidth="9.28515625" defaultRowHeight="12.75"/>
  <cols>
    <col min="1" max="1" width="10.5703125" style="332" bestFit="1" customWidth="1"/>
    <col min="2" max="2" width="104.28515625" style="332" customWidth="1"/>
    <col min="3" max="11" width="12.7109375" style="332" customWidth="1"/>
    <col min="12" max="16384" width="9.28515625" style="332"/>
  </cols>
  <sheetData>
    <row r="1" spans="1:11">
      <c r="A1" s="332" t="s">
        <v>188</v>
      </c>
      <c r="B1" s="332" t="str">
        <f>Info!C2</f>
        <v>სს "ხალიკ ბანკი საქართველო"</v>
      </c>
    </row>
    <row r="2" spans="1:11">
      <c r="A2" s="332" t="s">
        <v>189</v>
      </c>
      <c r="B2" s="452">
        <f>'1. key ratios'!B2</f>
        <v>44561</v>
      </c>
      <c r="C2" s="333"/>
      <c r="D2" s="333"/>
    </row>
    <row r="3" spans="1:11">
      <c r="B3" s="333"/>
      <c r="C3" s="333"/>
      <c r="D3" s="333"/>
    </row>
    <row r="4" spans="1:11" ht="13.5" thickBot="1">
      <c r="A4" s="332" t="s">
        <v>519</v>
      </c>
      <c r="B4" s="301" t="s">
        <v>518</v>
      </c>
      <c r="C4" s="333"/>
      <c r="D4" s="333"/>
    </row>
    <row r="5" spans="1:11" ht="30" customHeight="1">
      <c r="A5" s="741"/>
      <c r="B5" s="742"/>
      <c r="C5" s="739" t="s">
        <v>551</v>
      </c>
      <c r="D5" s="739"/>
      <c r="E5" s="739"/>
      <c r="F5" s="739" t="s">
        <v>552</v>
      </c>
      <c r="G5" s="739"/>
      <c r="H5" s="739"/>
      <c r="I5" s="739" t="s">
        <v>553</v>
      </c>
      <c r="J5" s="739"/>
      <c r="K5" s="740"/>
    </row>
    <row r="6" spans="1:11">
      <c r="A6" s="330"/>
      <c r="B6" s="331"/>
      <c r="C6" s="651" t="s">
        <v>27</v>
      </c>
      <c r="D6" s="651" t="s">
        <v>96</v>
      </c>
      <c r="E6" s="651" t="s">
        <v>68</v>
      </c>
      <c r="F6" s="651" t="s">
        <v>27</v>
      </c>
      <c r="G6" s="651" t="s">
        <v>96</v>
      </c>
      <c r="H6" s="651" t="s">
        <v>68</v>
      </c>
      <c r="I6" s="651" t="s">
        <v>27</v>
      </c>
      <c r="J6" s="651" t="s">
        <v>96</v>
      </c>
      <c r="K6" s="335" t="s">
        <v>68</v>
      </c>
    </row>
    <row r="7" spans="1:11">
      <c r="A7" s="336" t="s">
        <v>489</v>
      </c>
      <c r="B7" s="329"/>
      <c r="C7" s="329"/>
      <c r="D7" s="329"/>
      <c r="E7" s="329"/>
      <c r="F7" s="329"/>
      <c r="G7" s="329"/>
      <c r="H7" s="329"/>
      <c r="I7" s="329"/>
      <c r="J7" s="329"/>
      <c r="K7" s="337"/>
    </row>
    <row r="8" spans="1:11">
      <c r="A8" s="328">
        <v>1</v>
      </c>
      <c r="B8" s="314" t="s">
        <v>489</v>
      </c>
      <c r="C8" s="673"/>
      <c r="D8" s="673"/>
      <c r="E8" s="673"/>
      <c r="F8" s="476">
        <v>63633622.990790859</v>
      </c>
      <c r="G8" s="476">
        <v>138213166.42181957</v>
      </c>
      <c r="H8" s="476">
        <v>201846789.41261044</v>
      </c>
      <c r="I8" s="476">
        <v>42928120.149560094</v>
      </c>
      <c r="J8" s="476">
        <v>123791540.26720417</v>
      </c>
      <c r="K8" s="476">
        <v>166719660.41676426</v>
      </c>
    </row>
    <row r="9" spans="1:11">
      <c r="A9" s="336" t="s">
        <v>490</v>
      </c>
      <c r="B9" s="329"/>
      <c r="C9" s="674"/>
      <c r="D9" s="674"/>
      <c r="E9" s="674"/>
      <c r="F9" s="674"/>
      <c r="G9" s="674"/>
      <c r="H9" s="674"/>
      <c r="I9" s="674"/>
      <c r="J9" s="674"/>
      <c r="K9" s="675"/>
    </row>
    <row r="10" spans="1:11">
      <c r="A10" s="338">
        <v>2</v>
      </c>
      <c r="B10" s="315" t="s">
        <v>491</v>
      </c>
      <c r="C10" s="476">
        <v>11871577.928769231</v>
      </c>
      <c r="D10" s="476">
        <v>48981520.618153811</v>
      </c>
      <c r="E10" s="476">
        <v>60853098.546923041</v>
      </c>
      <c r="F10" s="476">
        <v>2712522.2774481256</v>
      </c>
      <c r="G10" s="476">
        <v>12942041.909489986</v>
      </c>
      <c r="H10" s="476">
        <v>15654564.186938111</v>
      </c>
      <c r="I10" s="476">
        <v>645405.12363846134</v>
      </c>
      <c r="J10" s="476">
        <v>2918520.5411692308</v>
      </c>
      <c r="K10" s="476">
        <v>3563925.6648076931</v>
      </c>
    </row>
    <row r="11" spans="1:11">
      <c r="A11" s="338">
        <v>3</v>
      </c>
      <c r="B11" s="315" t="s">
        <v>492</v>
      </c>
      <c r="C11" s="476">
        <v>137471227.31385666</v>
      </c>
      <c r="D11" s="476">
        <v>541536372.8258884</v>
      </c>
      <c r="E11" s="476">
        <v>679007600.139745</v>
      </c>
      <c r="F11" s="476">
        <v>91332515.877304375</v>
      </c>
      <c r="G11" s="476">
        <v>64902452.7372659</v>
      </c>
      <c r="H11" s="476">
        <v>156234968.61457026</v>
      </c>
      <c r="I11" s="476">
        <v>85656957.409918219</v>
      </c>
      <c r="J11" s="476">
        <v>53725857.503080696</v>
      </c>
      <c r="K11" s="476">
        <v>139382814.91299891</v>
      </c>
    </row>
    <row r="12" spans="1:11">
      <c r="A12" s="338">
        <v>4</v>
      </c>
      <c r="B12" s="315" t="s">
        <v>493</v>
      </c>
      <c r="C12" s="476">
        <v>0</v>
      </c>
      <c r="D12" s="637">
        <v>0</v>
      </c>
      <c r="E12" s="637">
        <v>0</v>
      </c>
      <c r="F12" s="637">
        <v>0</v>
      </c>
      <c r="G12" s="637">
        <v>0</v>
      </c>
      <c r="H12" s="637">
        <v>0</v>
      </c>
      <c r="I12" s="637">
        <v>0</v>
      </c>
      <c r="J12" s="637">
        <v>0</v>
      </c>
      <c r="K12" s="636">
        <v>0</v>
      </c>
    </row>
    <row r="13" spans="1:11">
      <c r="A13" s="338">
        <v>5</v>
      </c>
      <c r="B13" s="315" t="s">
        <v>494</v>
      </c>
      <c r="C13" s="476">
        <v>16244794.645844456</v>
      </c>
      <c r="D13" s="476">
        <v>26414694.499741379</v>
      </c>
      <c r="E13" s="476">
        <v>42659489.145585842</v>
      </c>
      <c r="F13" s="476">
        <v>4055741.6707671611</v>
      </c>
      <c r="G13" s="476">
        <v>10404403.636130333</v>
      </c>
      <c r="H13" s="476">
        <v>14460145.306897495</v>
      </c>
      <c r="I13" s="476">
        <v>1184351.5854383765</v>
      </c>
      <c r="J13" s="476">
        <v>2449194.2686255313</v>
      </c>
      <c r="K13" s="476">
        <v>3633545.8540639076</v>
      </c>
    </row>
    <row r="14" spans="1:11">
      <c r="A14" s="338">
        <v>6</v>
      </c>
      <c r="B14" s="315" t="s">
        <v>509</v>
      </c>
      <c r="C14" s="476">
        <v>0</v>
      </c>
      <c r="D14" s="637">
        <v>0</v>
      </c>
      <c r="E14" s="637">
        <v>0</v>
      </c>
      <c r="F14" s="637">
        <v>0</v>
      </c>
      <c r="G14" s="637">
        <v>0</v>
      </c>
      <c r="H14" s="637">
        <v>0</v>
      </c>
      <c r="I14" s="637">
        <v>0</v>
      </c>
      <c r="J14" s="637">
        <v>0</v>
      </c>
      <c r="K14" s="636">
        <v>0</v>
      </c>
    </row>
    <row r="15" spans="1:11">
      <c r="A15" s="338">
        <v>7</v>
      </c>
      <c r="B15" s="315" t="s">
        <v>496</v>
      </c>
      <c r="C15" s="476">
        <v>3350230.7376903412</v>
      </c>
      <c r="D15" s="476">
        <v>31225898.325526666</v>
      </c>
      <c r="E15" s="476">
        <v>34576129.063217007</v>
      </c>
      <c r="F15" s="476">
        <v>321898.4918163768</v>
      </c>
      <c r="G15" s="476">
        <v>23316759.582312718</v>
      </c>
      <c r="H15" s="476">
        <v>23638658.074129093</v>
      </c>
      <c r="I15" s="476">
        <v>321898.4918163768</v>
      </c>
      <c r="J15" s="476">
        <v>23316759.582312718</v>
      </c>
      <c r="K15" s="476">
        <v>23638658.074129093</v>
      </c>
    </row>
    <row r="16" spans="1:11">
      <c r="A16" s="338">
        <v>8</v>
      </c>
      <c r="B16" s="316" t="s">
        <v>497</v>
      </c>
      <c r="C16" s="476">
        <v>168937830.62616068</v>
      </c>
      <c r="D16" s="476">
        <v>648158486.26931036</v>
      </c>
      <c r="E16" s="476">
        <v>817096316.89547098</v>
      </c>
      <c r="F16" s="476">
        <v>98422678.317336038</v>
      </c>
      <c r="G16" s="476">
        <v>111565657.86519894</v>
      </c>
      <c r="H16" s="476">
        <v>209988336.18253496</v>
      </c>
      <c r="I16" s="476">
        <v>87808612.610811427</v>
      </c>
      <c r="J16" s="476">
        <v>82410331.895188183</v>
      </c>
      <c r="K16" s="476">
        <v>170218944.50599962</v>
      </c>
    </row>
    <row r="17" spans="1:11">
      <c r="A17" s="336" t="s">
        <v>498</v>
      </c>
      <c r="B17" s="329"/>
      <c r="C17" s="674"/>
      <c r="D17" s="674"/>
      <c r="E17" s="674"/>
      <c r="F17" s="674"/>
      <c r="G17" s="674"/>
      <c r="H17" s="674"/>
      <c r="I17" s="674"/>
      <c r="J17" s="674"/>
      <c r="K17" s="675"/>
    </row>
    <row r="18" spans="1:11">
      <c r="A18" s="338">
        <v>9</v>
      </c>
      <c r="B18" s="315" t="s">
        <v>499</v>
      </c>
      <c r="C18" s="476">
        <v>0</v>
      </c>
      <c r="D18" s="637">
        <v>0</v>
      </c>
      <c r="E18" s="637">
        <v>0</v>
      </c>
      <c r="F18" s="637">
        <v>0</v>
      </c>
      <c r="G18" s="637">
        <v>0</v>
      </c>
      <c r="H18" s="637">
        <v>0</v>
      </c>
      <c r="I18" s="637">
        <v>0</v>
      </c>
      <c r="J18" s="637">
        <v>0</v>
      </c>
      <c r="K18" s="636">
        <v>0</v>
      </c>
    </row>
    <row r="19" spans="1:11">
      <c r="A19" s="338">
        <v>10</v>
      </c>
      <c r="B19" s="315" t="s">
        <v>500</v>
      </c>
      <c r="C19" s="476">
        <v>179155707.51076925</v>
      </c>
      <c r="D19" s="476">
        <v>368400252.93568152</v>
      </c>
      <c r="E19" s="476">
        <v>547555960.44645071</v>
      </c>
      <c r="F19" s="476">
        <v>7873540.0709230769</v>
      </c>
      <c r="G19" s="476">
        <v>3558397.0513076927</v>
      </c>
      <c r="H19" s="476">
        <v>11431937.12223077</v>
      </c>
      <c r="I19" s="476">
        <v>28579042.912153848</v>
      </c>
      <c r="J19" s="476">
        <v>19109177.749615386</v>
      </c>
      <c r="K19" s="476">
        <v>47688220.661769234</v>
      </c>
    </row>
    <row r="20" spans="1:11">
      <c r="A20" s="338">
        <v>11</v>
      </c>
      <c r="B20" s="315" t="s">
        <v>501</v>
      </c>
      <c r="C20" s="476">
        <v>25078703.147129145</v>
      </c>
      <c r="D20" s="476">
        <v>2210321.2176008313</v>
      </c>
      <c r="E20" s="476">
        <v>27289024.364729974</v>
      </c>
      <c r="F20" s="476">
        <v>22934620.185882349</v>
      </c>
      <c r="G20" s="476">
        <v>0</v>
      </c>
      <c r="H20" s="476">
        <v>22934620.185882349</v>
      </c>
      <c r="I20" s="476">
        <v>22934620.185882349</v>
      </c>
      <c r="J20" s="476">
        <v>0</v>
      </c>
      <c r="K20" s="476">
        <v>22934620.185882349</v>
      </c>
    </row>
    <row r="21" spans="1:11" ht="13.5" thickBot="1">
      <c r="A21" s="226">
        <v>12</v>
      </c>
      <c r="B21" s="339" t="s">
        <v>502</v>
      </c>
      <c r="C21" s="476">
        <v>204234410.6578984</v>
      </c>
      <c r="D21" s="476">
        <v>370610574.15328234</v>
      </c>
      <c r="E21" s="476">
        <v>574844984.81118071</v>
      </c>
      <c r="F21" s="476">
        <v>30808160.256805427</v>
      </c>
      <c r="G21" s="476">
        <v>3558397.0513076927</v>
      </c>
      <c r="H21" s="476">
        <v>34366557.30811312</v>
      </c>
      <c r="I21" s="476">
        <v>51513663.098036192</v>
      </c>
      <c r="J21" s="476">
        <v>19109177.749615386</v>
      </c>
      <c r="K21" s="476">
        <v>70622840.847651571</v>
      </c>
    </row>
    <row r="22" spans="1:11" ht="38.25" customHeight="1" thickBot="1">
      <c r="A22" s="326"/>
      <c r="B22" s="327"/>
      <c r="C22" s="327"/>
      <c r="D22" s="327"/>
      <c r="E22" s="327"/>
      <c r="F22" s="738" t="s">
        <v>503</v>
      </c>
      <c r="G22" s="739"/>
      <c r="H22" s="739"/>
      <c r="I22" s="738" t="s">
        <v>504</v>
      </c>
      <c r="J22" s="739"/>
      <c r="K22" s="740"/>
    </row>
    <row r="23" spans="1:11">
      <c r="A23" s="320">
        <v>13</v>
      </c>
      <c r="B23" s="317" t="s">
        <v>489</v>
      </c>
      <c r="C23" s="325"/>
      <c r="D23" s="325"/>
      <c r="E23" s="325"/>
      <c r="F23" s="676">
        <v>63633622.990790859</v>
      </c>
      <c r="G23" s="676">
        <v>138213166.42181957</v>
      </c>
      <c r="H23" s="676">
        <v>201846789.41261044</v>
      </c>
      <c r="I23" s="676">
        <v>42928120.149560094</v>
      </c>
      <c r="J23" s="676">
        <v>123791540.26720417</v>
      </c>
      <c r="K23" s="677">
        <v>166719660.41676426</v>
      </c>
    </row>
    <row r="24" spans="1:11" ht="13.5" thickBot="1">
      <c r="A24" s="321">
        <v>14</v>
      </c>
      <c r="B24" s="318" t="s">
        <v>505</v>
      </c>
      <c r="C24" s="340"/>
      <c r="D24" s="324"/>
      <c r="E24" s="483"/>
      <c r="F24" s="678">
        <v>67614518.060530603</v>
      </c>
      <c r="G24" s="678">
        <v>108007260.81389125</v>
      </c>
      <c r="H24" s="678">
        <v>175621778.87442183</v>
      </c>
      <c r="I24" s="678">
        <v>36294949.512775235</v>
      </c>
      <c r="J24" s="678">
        <v>63301154.145572796</v>
      </c>
      <c r="K24" s="679">
        <v>99596103.658348054</v>
      </c>
    </row>
    <row r="25" spans="1:11" ht="13.5" thickBot="1">
      <c r="A25" s="322">
        <v>15</v>
      </c>
      <c r="B25" s="319" t="s">
        <v>506</v>
      </c>
      <c r="C25" s="323"/>
      <c r="D25" s="323"/>
      <c r="E25" s="323"/>
      <c r="F25" s="638">
        <v>0.94112366420809324</v>
      </c>
      <c r="G25" s="638">
        <v>1.2796655093399372</v>
      </c>
      <c r="H25" s="638">
        <v>1.1493266422095678</v>
      </c>
      <c r="I25" s="638">
        <v>1.1827574008458144</v>
      </c>
      <c r="J25" s="638">
        <v>1.9555968913698234</v>
      </c>
      <c r="K25" s="639">
        <v>1.6739576579087385</v>
      </c>
    </row>
    <row r="28" spans="1:11" ht="38.25">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8515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28515625" style="13"/>
  </cols>
  <sheetData>
    <row r="1" spans="1:14">
      <c r="A1" s="5" t="s">
        <v>188</v>
      </c>
      <c r="B1" s="70" t="str">
        <f>Info!C2</f>
        <v>სს "ხალიკ ბანკი საქართველო"</v>
      </c>
    </row>
    <row r="2" spans="1:14" ht="14.25" customHeight="1">
      <c r="A2" s="70" t="s">
        <v>189</v>
      </c>
      <c r="B2" s="452">
        <f>'1. key ratios'!B2</f>
        <v>44561</v>
      </c>
    </row>
    <row r="3" spans="1:14" ht="14.25" customHeight="1"/>
    <row r="4" spans="1:14" ht="15.75" thickBot="1">
      <c r="A4" s="2" t="s">
        <v>417</v>
      </c>
      <c r="B4" s="95" t="s">
        <v>77</v>
      </c>
    </row>
    <row r="5" spans="1:14" s="26" customFormat="1" ht="12.75">
      <c r="A5" s="176"/>
      <c r="B5" s="177"/>
      <c r="C5" s="178" t="s">
        <v>0</v>
      </c>
      <c r="D5" s="178" t="s">
        <v>1</v>
      </c>
      <c r="E5" s="178" t="s">
        <v>2</v>
      </c>
      <c r="F5" s="178" t="s">
        <v>3</v>
      </c>
      <c r="G5" s="178" t="s">
        <v>4</v>
      </c>
      <c r="H5" s="178" t="s">
        <v>5</v>
      </c>
      <c r="I5" s="178" t="s">
        <v>237</v>
      </c>
      <c r="J5" s="178" t="s">
        <v>238</v>
      </c>
      <c r="K5" s="178" t="s">
        <v>239</v>
      </c>
      <c r="L5" s="178" t="s">
        <v>240</v>
      </c>
      <c r="M5" s="178" t="s">
        <v>241</v>
      </c>
      <c r="N5" s="179" t="s">
        <v>242</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90">
        <f>SUM(C8:C13)</f>
        <v>13749406.800000001</v>
      </c>
      <c r="D7" s="107"/>
      <c r="E7" s="293">
        <f t="shared" ref="E7:M7" si="0">SUM(E8:E13)</f>
        <v>274988.136</v>
      </c>
      <c r="F7" s="290">
        <f>SUM(F8:F13)</f>
        <v>0</v>
      </c>
      <c r="G7" s="290">
        <f t="shared" si="0"/>
        <v>0</v>
      </c>
      <c r="H7" s="290">
        <f t="shared" si="0"/>
        <v>0</v>
      </c>
      <c r="I7" s="290">
        <f t="shared" si="0"/>
        <v>0</v>
      </c>
      <c r="J7" s="290">
        <f t="shared" si="0"/>
        <v>0</v>
      </c>
      <c r="K7" s="290">
        <f t="shared" si="0"/>
        <v>274988.136</v>
      </c>
      <c r="L7" s="290">
        <f t="shared" si="0"/>
        <v>0</v>
      </c>
      <c r="M7" s="290">
        <f t="shared" si="0"/>
        <v>0</v>
      </c>
      <c r="N7" s="171">
        <f>SUM(N8:N13)</f>
        <v>274988.136</v>
      </c>
    </row>
    <row r="8" spans="1:14">
      <c r="A8" s="170">
        <v>1.1000000000000001</v>
      </c>
      <c r="B8" s="113" t="s">
        <v>79</v>
      </c>
      <c r="C8" s="291">
        <v>13749406.800000001</v>
      </c>
      <c r="D8" s="114">
        <v>0.02</v>
      </c>
      <c r="E8" s="293">
        <f>C8*D8</f>
        <v>274988.136</v>
      </c>
      <c r="F8" s="291"/>
      <c r="G8" s="291"/>
      <c r="H8" s="291"/>
      <c r="I8" s="291"/>
      <c r="J8" s="291"/>
      <c r="K8" s="291">
        <f>E8</f>
        <v>274988.136</v>
      </c>
      <c r="L8" s="291"/>
      <c r="M8" s="291"/>
      <c r="N8" s="171">
        <f>SUMPRODUCT($F$6:$M$6,F8:M8)</f>
        <v>274988.136</v>
      </c>
    </row>
    <row r="9" spans="1:14">
      <c r="A9" s="170">
        <v>1.2</v>
      </c>
      <c r="B9" s="113" t="s">
        <v>80</v>
      </c>
      <c r="C9" s="291">
        <v>0</v>
      </c>
      <c r="D9" s="114">
        <v>0.05</v>
      </c>
      <c r="E9" s="293">
        <f>C9*D9</f>
        <v>0</v>
      </c>
      <c r="F9" s="291"/>
      <c r="G9" s="291"/>
      <c r="H9" s="291"/>
      <c r="I9" s="291"/>
      <c r="J9" s="291"/>
      <c r="K9" s="291"/>
      <c r="L9" s="291"/>
      <c r="M9" s="291"/>
      <c r="N9" s="171">
        <f t="shared" ref="N9:N12" si="1">SUMPRODUCT($F$6:$M$6,F9:M9)</f>
        <v>0</v>
      </c>
    </row>
    <row r="10" spans="1:14">
      <c r="A10" s="170">
        <v>1.3</v>
      </c>
      <c r="B10" s="113" t="s">
        <v>81</v>
      </c>
      <c r="C10" s="291">
        <v>0</v>
      </c>
      <c r="D10" s="114">
        <v>0.08</v>
      </c>
      <c r="E10" s="293">
        <f>C10*D10</f>
        <v>0</v>
      </c>
      <c r="F10" s="291"/>
      <c r="G10" s="291"/>
      <c r="H10" s="291"/>
      <c r="I10" s="291"/>
      <c r="J10" s="291"/>
      <c r="K10" s="291"/>
      <c r="L10" s="291"/>
      <c r="M10" s="291"/>
      <c r="N10" s="171">
        <f>SUMPRODUCT($F$6:$M$6,F10:M10)</f>
        <v>0</v>
      </c>
    </row>
    <row r="11" spans="1:14">
      <c r="A11" s="170">
        <v>1.4</v>
      </c>
      <c r="B11" s="113" t="s">
        <v>82</v>
      </c>
      <c r="C11" s="291">
        <v>0</v>
      </c>
      <c r="D11" s="114">
        <v>0.11</v>
      </c>
      <c r="E11" s="293">
        <f>C11*D11</f>
        <v>0</v>
      </c>
      <c r="F11" s="291"/>
      <c r="G11" s="291"/>
      <c r="H11" s="291"/>
      <c r="I11" s="291"/>
      <c r="J11" s="291"/>
      <c r="K11" s="291"/>
      <c r="L11" s="291"/>
      <c r="M11" s="291"/>
      <c r="N11" s="171">
        <f t="shared" si="1"/>
        <v>0</v>
      </c>
    </row>
    <row r="12" spans="1:14">
      <c r="A12" s="170">
        <v>1.5</v>
      </c>
      <c r="B12" s="113" t="s">
        <v>83</v>
      </c>
      <c r="C12" s="291">
        <v>0</v>
      </c>
      <c r="D12" s="114">
        <v>0.14000000000000001</v>
      </c>
      <c r="E12" s="293">
        <f>C12*D12</f>
        <v>0</v>
      </c>
      <c r="F12" s="291"/>
      <c r="G12" s="291"/>
      <c r="H12" s="291"/>
      <c r="I12" s="291"/>
      <c r="J12" s="291"/>
      <c r="K12" s="291"/>
      <c r="L12" s="291"/>
      <c r="M12" s="291"/>
      <c r="N12" s="171">
        <f t="shared" si="1"/>
        <v>0</v>
      </c>
    </row>
    <row r="13" spans="1:14">
      <c r="A13" s="170">
        <v>1.6</v>
      </c>
      <c r="B13" s="115" t="s">
        <v>84</v>
      </c>
      <c r="C13" s="291">
        <v>0</v>
      </c>
      <c r="D13" s="116"/>
      <c r="E13" s="291"/>
      <c r="F13" s="291"/>
      <c r="G13" s="291"/>
      <c r="H13" s="291"/>
      <c r="I13" s="291"/>
      <c r="J13" s="291"/>
      <c r="K13" s="291"/>
      <c r="L13" s="291"/>
      <c r="M13" s="291"/>
      <c r="N13" s="171">
        <f>SUMPRODUCT($F$6:$M$6,F13:M13)</f>
        <v>0</v>
      </c>
    </row>
    <row r="14" spans="1:14">
      <c r="A14" s="170">
        <v>2</v>
      </c>
      <c r="B14" s="117" t="s">
        <v>85</v>
      </c>
      <c r="C14" s="290">
        <f>SUM(C15:C20)</f>
        <v>0</v>
      </c>
      <c r="D14" s="107"/>
      <c r="E14" s="293">
        <f t="shared" ref="E14:M14" si="2">SUM(E15:E20)</f>
        <v>0</v>
      </c>
      <c r="F14" s="291">
        <f t="shared" si="2"/>
        <v>0</v>
      </c>
      <c r="G14" s="291">
        <f t="shared" si="2"/>
        <v>0</v>
      </c>
      <c r="H14" s="291">
        <f t="shared" si="2"/>
        <v>0</v>
      </c>
      <c r="I14" s="291">
        <f t="shared" si="2"/>
        <v>0</v>
      </c>
      <c r="J14" s="291">
        <f t="shared" si="2"/>
        <v>0</v>
      </c>
      <c r="K14" s="291">
        <f t="shared" si="2"/>
        <v>0</v>
      </c>
      <c r="L14" s="291">
        <f t="shared" si="2"/>
        <v>0</v>
      </c>
      <c r="M14" s="291">
        <f t="shared" si="2"/>
        <v>0</v>
      </c>
      <c r="N14" s="171">
        <f>SUM(N15:N20)</f>
        <v>0</v>
      </c>
    </row>
    <row r="15" spans="1:14">
      <c r="A15" s="170">
        <v>2.1</v>
      </c>
      <c r="B15" s="115" t="s">
        <v>79</v>
      </c>
      <c r="C15" s="291">
        <v>0</v>
      </c>
      <c r="D15" s="114">
        <v>5.0000000000000001E-3</v>
      </c>
      <c r="E15" s="293">
        <f>C15*D15</f>
        <v>0</v>
      </c>
      <c r="F15" s="291"/>
      <c r="G15" s="291"/>
      <c r="H15" s="291"/>
      <c r="I15" s="291"/>
      <c r="J15" s="291"/>
      <c r="K15" s="291"/>
      <c r="L15" s="291"/>
      <c r="M15" s="291"/>
      <c r="N15" s="171">
        <f>SUMPRODUCT($F$6:$M$6,F15:M15)</f>
        <v>0</v>
      </c>
    </row>
    <row r="16" spans="1:14">
      <c r="A16" s="170">
        <v>2.2000000000000002</v>
      </c>
      <c r="B16" s="115" t="s">
        <v>80</v>
      </c>
      <c r="C16" s="291">
        <v>0</v>
      </c>
      <c r="D16" s="114">
        <v>0.01</v>
      </c>
      <c r="E16" s="293">
        <f>C16*D16</f>
        <v>0</v>
      </c>
      <c r="F16" s="291"/>
      <c r="G16" s="291"/>
      <c r="H16" s="291"/>
      <c r="I16" s="291"/>
      <c r="J16" s="291"/>
      <c r="K16" s="291"/>
      <c r="L16" s="291"/>
      <c r="M16" s="291"/>
      <c r="N16" s="171">
        <f t="shared" ref="N16:N20" si="3">SUMPRODUCT($F$6:$M$6,F16:M16)</f>
        <v>0</v>
      </c>
    </row>
    <row r="17" spans="1:14">
      <c r="A17" s="170">
        <v>2.2999999999999998</v>
      </c>
      <c r="B17" s="115" t="s">
        <v>81</v>
      </c>
      <c r="C17" s="291">
        <v>0</v>
      </c>
      <c r="D17" s="114">
        <v>0.02</v>
      </c>
      <c r="E17" s="293">
        <f>C17*D17</f>
        <v>0</v>
      </c>
      <c r="F17" s="291"/>
      <c r="G17" s="291"/>
      <c r="H17" s="291"/>
      <c r="I17" s="291"/>
      <c r="J17" s="291"/>
      <c r="K17" s="291"/>
      <c r="L17" s="291"/>
      <c r="M17" s="291"/>
      <c r="N17" s="171">
        <f t="shared" si="3"/>
        <v>0</v>
      </c>
    </row>
    <row r="18" spans="1:14">
      <c r="A18" s="170">
        <v>2.4</v>
      </c>
      <c r="B18" s="115" t="s">
        <v>82</v>
      </c>
      <c r="C18" s="291">
        <v>0</v>
      </c>
      <c r="D18" s="114">
        <v>0.03</v>
      </c>
      <c r="E18" s="293">
        <f>C18*D18</f>
        <v>0</v>
      </c>
      <c r="F18" s="291"/>
      <c r="G18" s="291"/>
      <c r="H18" s="291"/>
      <c r="I18" s="291"/>
      <c r="J18" s="291"/>
      <c r="K18" s="291"/>
      <c r="L18" s="291"/>
      <c r="M18" s="291"/>
      <c r="N18" s="171">
        <f t="shared" si="3"/>
        <v>0</v>
      </c>
    </row>
    <row r="19" spans="1:14">
      <c r="A19" s="170">
        <v>2.5</v>
      </c>
      <c r="B19" s="115" t="s">
        <v>83</v>
      </c>
      <c r="C19" s="291">
        <v>0</v>
      </c>
      <c r="D19" s="114">
        <v>0.04</v>
      </c>
      <c r="E19" s="293">
        <f>C19*D19</f>
        <v>0</v>
      </c>
      <c r="F19" s="291"/>
      <c r="G19" s="291"/>
      <c r="H19" s="291"/>
      <c r="I19" s="291"/>
      <c r="J19" s="291"/>
      <c r="K19" s="291"/>
      <c r="L19" s="291"/>
      <c r="M19" s="291"/>
      <c r="N19" s="171">
        <f t="shared" si="3"/>
        <v>0</v>
      </c>
    </row>
    <row r="20" spans="1:14">
      <c r="A20" s="170">
        <v>2.6</v>
      </c>
      <c r="B20" s="115" t="s">
        <v>84</v>
      </c>
      <c r="C20" s="291">
        <v>0</v>
      </c>
      <c r="D20" s="116"/>
      <c r="E20" s="294"/>
      <c r="F20" s="291"/>
      <c r="G20" s="291"/>
      <c r="H20" s="291"/>
      <c r="I20" s="291"/>
      <c r="J20" s="291"/>
      <c r="K20" s="291"/>
      <c r="L20" s="291"/>
      <c r="M20" s="291"/>
      <c r="N20" s="171">
        <f t="shared" si="3"/>
        <v>0</v>
      </c>
    </row>
    <row r="21" spans="1:14" ht="15.75" thickBot="1">
      <c r="A21" s="172">
        <v>3</v>
      </c>
      <c r="B21" s="173" t="s">
        <v>68</v>
      </c>
      <c r="C21" s="292">
        <f>C14+C7</f>
        <v>13749406.800000001</v>
      </c>
      <c r="D21" s="174"/>
      <c r="E21" s="295">
        <f>E14+E7</f>
        <v>274988.136</v>
      </c>
      <c r="F21" s="296">
        <f>F7+F14</f>
        <v>0</v>
      </c>
      <c r="G21" s="296">
        <f t="shared" ref="G21:L21" si="4">G7+G14</f>
        <v>0</v>
      </c>
      <c r="H21" s="296">
        <f t="shared" si="4"/>
        <v>0</v>
      </c>
      <c r="I21" s="296">
        <f t="shared" si="4"/>
        <v>0</v>
      </c>
      <c r="J21" s="296">
        <f t="shared" si="4"/>
        <v>0</v>
      </c>
      <c r="K21" s="296">
        <f t="shared" si="4"/>
        <v>274988.136</v>
      </c>
      <c r="L21" s="296">
        <f t="shared" si="4"/>
        <v>0</v>
      </c>
      <c r="M21" s="296">
        <f>M7+M14</f>
        <v>0</v>
      </c>
      <c r="N21" s="175">
        <f>N14+N7</f>
        <v>274988.136</v>
      </c>
    </row>
    <row r="22" spans="1:14">
      <c r="E22" s="297"/>
      <c r="F22" s="297"/>
      <c r="G22" s="297"/>
      <c r="H22" s="297"/>
      <c r="I22" s="297"/>
      <c r="J22" s="297"/>
      <c r="K22" s="297"/>
      <c r="L22" s="297"/>
      <c r="M22" s="297"/>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6" workbookViewId="0">
      <selection activeCell="C6" sqref="C6:C40"/>
    </sheetView>
  </sheetViews>
  <sheetFormatPr defaultRowHeight="15"/>
  <cols>
    <col min="1" max="1" width="11.42578125" customWidth="1"/>
    <col min="2" max="2" width="76.7109375" style="4" customWidth="1"/>
    <col min="3" max="3" width="22.7109375" customWidth="1"/>
  </cols>
  <sheetData>
    <row r="1" spans="1:3">
      <c r="A1" s="332" t="s">
        <v>188</v>
      </c>
      <c r="B1" t="str">
        <f>Info!C2</f>
        <v>სს "ხალიკ ბანკი საქართველო"</v>
      </c>
    </row>
    <row r="2" spans="1:3">
      <c r="A2" s="332" t="s">
        <v>189</v>
      </c>
      <c r="B2" s="452">
        <f>'1. key ratios'!B2</f>
        <v>44561</v>
      </c>
    </row>
    <row r="3" spans="1:3">
      <c r="A3" s="332"/>
      <c r="B3"/>
    </row>
    <row r="4" spans="1:3">
      <c r="A4" s="332" t="s">
        <v>595</v>
      </c>
      <c r="B4" t="s">
        <v>554</v>
      </c>
    </row>
    <row r="5" spans="1:3">
      <c r="A5" s="388"/>
      <c r="B5" s="388" t="s">
        <v>555</v>
      </c>
      <c r="C5" s="400"/>
    </row>
    <row r="6" spans="1:3">
      <c r="A6" s="389">
        <v>1</v>
      </c>
      <c r="B6" s="401" t="s">
        <v>607</v>
      </c>
      <c r="C6" s="402">
        <v>991130066.99999988</v>
      </c>
    </row>
    <row r="7" spans="1:3">
      <c r="A7" s="389">
        <v>2</v>
      </c>
      <c r="B7" s="401" t="s">
        <v>556</v>
      </c>
      <c r="C7" s="402">
        <v>-6457253</v>
      </c>
    </row>
    <row r="8" spans="1:3">
      <c r="A8" s="390">
        <v>3</v>
      </c>
      <c r="B8" s="403" t="s">
        <v>557</v>
      </c>
      <c r="C8" s="404">
        <f>C6+C7</f>
        <v>984672813.99999988</v>
      </c>
    </row>
    <row r="9" spans="1:3">
      <c r="A9" s="391"/>
      <c r="B9" s="391" t="s">
        <v>558</v>
      </c>
      <c r="C9" s="405"/>
    </row>
    <row r="10" spans="1:3">
      <c r="A10" s="392">
        <v>4</v>
      </c>
      <c r="B10" s="406" t="s">
        <v>559</v>
      </c>
      <c r="C10" s="402">
        <v>0</v>
      </c>
    </row>
    <row r="11" spans="1:3">
      <c r="A11" s="392">
        <v>5</v>
      </c>
      <c r="B11" s="407" t="s">
        <v>560</v>
      </c>
      <c r="C11" s="402">
        <v>0</v>
      </c>
    </row>
    <row r="12" spans="1:3">
      <c r="A12" s="392" t="s">
        <v>561</v>
      </c>
      <c r="B12" s="401" t="s">
        <v>562</v>
      </c>
      <c r="C12" s="404">
        <f>'15. CCR'!E21</f>
        <v>274988.136</v>
      </c>
    </row>
    <row r="13" spans="1:3">
      <c r="A13" s="393">
        <v>6</v>
      </c>
      <c r="B13" s="408" t="s">
        <v>563</v>
      </c>
      <c r="C13" s="402">
        <v>0</v>
      </c>
    </row>
    <row r="14" spans="1:3">
      <c r="A14" s="393">
        <v>7</v>
      </c>
      <c r="B14" s="409" t="s">
        <v>564</v>
      </c>
      <c r="C14" s="402">
        <v>0</v>
      </c>
    </row>
    <row r="15" spans="1:3">
      <c r="A15" s="394">
        <v>8</v>
      </c>
      <c r="B15" s="401" t="s">
        <v>565</v>
      </c>
      <c r="C15" s="402">
        <v>0</v>
      </c>
    </row>
    <row r="16" spans="1:3" ht="24">
      <c r="A16" s="393">
        <v>9</v>
      </c>
      <c r="B16" s="409" t="s">
        <v>566</v>
      </c>
      <c r="C16" s="402">
        <v>0</v>
      </c>
    </row>
    <row r="17" spans="1:3">
      <c r="A17" s="393">
        <v>10</v>
      </c>
      <c r="B17" s="409" t="s">
        <v>567</v>
      </c>
      <c r="C17" s="402">
        <v>0</v>
      </c>
    </row>
    <row r="18" spans="1:3">
      <c r="A18" s="395">
        <v>11</v>
      </c>
      <c r="B18" s="410" t="s">
        <v>568</v>
      </c>
      <c r="C18" s="404">
        <f>SUM(C10:C17)</f>
        <v>274988.136</v>
      </c>
    </row>
    <row r="19" spans="1:3">
      <c r="A19" s="391"/>
      <c r="B19" s="391" t="s">
        <v>569</v>
      </c>
      <c r="C19" s="411"/>
    </row>
    <row r="20" spans="1:3">
      <c r="A20" s="393">
        <v>12</v>
      </c>
      <c r="B20" s="406" t="s">
        <v>570</v>
      </c>
      <c r="C20" s="402">
        <v>0</v>
      </c>
    </row>
    <row r="21" spans="1:3">
      <c r="A21" s="393">
        <v>13</v>
      </c>
      <c r="B21" s="406" t="s">
        <v>571</v>
      </c>
      <c r="C21" s="402">
        <v>0</v>
      </c>
    </row>
    <row r="22" spans="1:3">
      <c r="A22" s="393">
        <v>14</v>
      </c>
      <c r="B22" s="406" t="s">
        <v>572</v>
      </c>
      <c r="C22" s="402">
        <v>0</v>
      </c>
    </row>
    <row r="23" spans="1:3" ht="24">
      <c r="A23" s="393" t="s">
        <v>573</v>
      </c>
      <c r="B23" s="406" t="s">
        <v>574</v>
      </c>
      <c r="C23" s="402">
        <v>0</v>
      </c>
    </row>
    <row r="24" spans="1:3">
      <c r="A24" s="393">
        <v>15</v>
      </c>
      <c r="B24" s="406" t="s">
        <v>575</v>
      </c>
      <c r="C24" s="402">
        <v>0</v>
      </c>
    </row>
    <row r="25" spans="1:3">
      <c r="A25" s="393" t="s">
        <v>576</v>
      </c>
      <c r="B25" s="401" t="s">
        <v>577</v>
      </c>
      <c r="C25" s="402">
        <v>0</v>
      </c>
    </row>
    <row r="26" spans="1:3">
      <c r="A26" s="395">
        <v>16</v>
      </c>
      <c r="B26" s="410" t="s">
        <v>578</v>
      </c>
      <c r="C26" s="404">
        <f>SUM(C20:C25)</f>
        <v>0</v>
      </c>
    </row>
    <row r="27" spans="1:3">
      <c r="A27" s="391"/>
      <c r="B27" s="391" t="s">
        <v>579</v>
      </c>
      <c r="C27" s="405"/>
    </row>
    <row r="28" spans="1:3">
      <c r="A28" s="392">
        <v>17</v>
      </c>
      <c r="B28" s="401" t="s">
        <v>580</v>
      </c>
      <c r="C28" s="402">
        <v>36927940.25</v>
      </c>
    </row>
    <row r="29" spans="1:3">
      <c r="A29" s="392">
        <v>18</v>
      </c>
      <c r="B29" s="401" t="s">
        <v>581</v>
      </c>
      <c r="C29" s="402">
        <v>-26951323.125</v>
      </c>
    </row>
    <row r="30" spans="1:3">
      <c r="A30" s="395">
        <v>19</v>
      </c>
      <c r="B30" s="410" t="s">
        <v>582</v>
      </c>
      <c r="C30" s="404">
        <f>C28+C29</f>
        <v>9976617.125</v>
      </c>
    </row>
    <row r="31" spans="1:3">
      <c r="A31" s="396"/>
      <c r="B31" s="391" t="s">
        <v>583</v>
      </c>
      <c r="C31" s="405"/>
    </row>
    <row r="32" spans="1:3">
      <c r="A32" s="392" t="s">
        <v>584</v>
      </c>
      <c r="B32" s="406" t="s">
        <v>585</v>
      </c>
      <c r="C32" s="402">
        <v>0</v>
      </c>
    </row>
    <row r="33" spans="1:3">
      <c r="A33" s="392" t="s">
        <v>586</v>
      </c>
      <c r="B33" s="407" t="s">
        <v>587</v>
      </c>
      <c r="C33" s="402">
        <v>0</v>
      </c>
    </row>
    <row r="34" spans="1:3">
      <c r="A34" s="391"/>
      <c r="B34" s="391" t="s">
        <v>588</v>
      </c>
      <c r="C34" s="405"/>
    </row>
    <row r="35" spans="1:3">
      <c r="A35" s="395">
        <v>20</v>
      </c>
      <c r="B35" s="410" t="s">
        <v>89</v>
      </c>
      <c r="C35" s="404">
        <f>'1. key ratios'!C9</f>
        <v>110553165</v>
      </c>
    </row>
    <row r="36" spans="1:3">
      <c r="A36" s="395">
        <v>21</v>
      </c>
      <c r="B36" s="410" t="s">
        <v>589</v>
      </c>
      <c r="C36" s="404">
        <f>C8+C18+C26+C30</f>
        <v>994924419.26099992</v>
      </c>
    </row>
    <row r="37" spans="1:3">
      <c r="A37" s="397"/>
      <c r="B37" s="397" t="s">
        <v>554</v>
      </c>
      <c r="C37" s="405"/>
    </row>
    <row r="38" spans="1:3">
      <c r="A38" s="395">
        <v>22</v>
      </c>
      <c r="B38" s="410" t="s">
        <v>554</v>
      </c>
      <c r="C38" s="640">
        <f>IFERROR(C35/C36,0)</f>
        <v>0.1111171490615494</v>
      </c>
    </row>
    <row r="39" spans="1:3">
      <c r="A39" s="397"/>
      <c r="B39" s="397" t="s">
        <v>590</v>
      </c>
      <c r="C39" s="405"/>
    </row>
    <row r="40" spans="1:3">
      <c r="A40" s="398" t="s">
        <v>591</v>
      </c>
      <c r="B40" s="406" t="s">
        <v>592</v>
      </c>
      <c r="C40" s="402">
        <v>0</v>
      </c>
    </row>
    <row r="41" spans="1:3">
      <c r="A41" s="399" t="s">
        <v>593</v>
      </c>
      <c r="B41" s="407" t="s">
        <v>594</v>
      </c>
      <c r="C41" s="402">
        <v>0</v>
      </c>
    </row>
    <row r="43" spans="1:3">
      <c r="B43" s="421"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3" activePane="bottomRight" state="frozen"/>
      <selection pane="topRight" activeCell="C1" sqref="C1"/>
      <selection pane="bottomLeft" activeCell="A7" sqref="A7"/>
      <selection pane="bottomRight" activeCell="C8" sqref="C8:G41"/>
    </sheetView>
  </sheetViews>
  <sheetFormatPr defaultRowHeight="15"/>
  <cols>
    <col min="1" max="1" width="9.85546875" style="332" bestFit="1" customWidth="1"/>
    <col min="2" max="2" width="82.7109375" style="24" customWidth="1"/>
    <col min="3" max="7" width="17.5703125" style="332" customWidth="1"/>
  </cols>
  <sheetData>
    <row r="1" spans="1:7">
      <c r="A1" s="332" t="s">
        <v>188</v>
      </c>
      <c r="B1" s="332" t="str">
        <f>Info!C2</f>
        <v>სს "ხალიკ ბანკი საქართველო"</v>
      </c>
    </row>
    <row r="2" spans="1:7">
      <c r="A2" s="332" t="s">
        <v>189</v>
      </c>
      <c r="B2" s="452">
        <f>'1. key ratios'!B2</f>
        <v>44561</v>
      </c>
    </row>
    <row r="3" spans="1:7">
      <c r="B3" s="452"/>
    </row>
    <row r="4" spans="1:7" ht="15.75" thickBot="1">
      <c r="A4" s="332" t="s">
        <v>657</v>
      </c>
      <c r="B4" s="453" t="s">
        <v>622</v>
      </c>
    </row>
    <row r="5" spans="1:7">
      <c r="A5" s="454"/>
      <c r="B5" s="455"/>
      <c r="C5" s="743" t="s">
        <v>623</v>
      </c>
      <c r="D5" s="743"/>
      <c r="E5" s="743"/>
      <c r="F5" s="743"/>
      <c r="G5" s="744" t="s">
        <v>624</v>
      </c>
    </row>
    <row r="6" spans="1:7">
      <c r="A6" s="456"/>
      <c r="B6" s="457"/>
      <c r="C6" s="458" t="s">
        <v>625</v>
      </c>
      <c r="D6" s="459" t="s">
        <v>626</v>
      </c>
      <c r="E6" s="459" t="s">
        <v>627</v>
      </c>
      <c r="F6" s="459" t="s">
        <v>628</v>
      </c>
      <c r="G6" s="745"/>
    </row>
    <row r="7" spans="1:7">
      <c r="A7" s="460"/>
      <c r="B7" s="461" t="s">
        <v>629</v>
      </c>
      <c r="C7" s="462"/>
      <c r="D7" s="462"/>
      <c r="E7" s="462"/>
      <c r="F7" s="462"/>
      <c r="G7" s="463"/>
    </row>
    <row r="8" spans="1:7">
      <c r="A8" s="464">
        <v>1</v>
      </c>
      <c r="B8" s="465" t="s">
        <v>630</v>
      </c>
      <c r="C8" s="466">
        <v>110553165</v>
      </c>
      <c r="D8" s="466">
        <v>0</v>
      </c>
      <c r="E8" s="466">
        <v>0</v>
      </c>
      <c r="F8" s="466">
        <v>426954372.47999996</v>
      </c>
      <c r="G8" s="466">
        <v>537507537.48000002</v>
      </c>
    </row>
    <row r="9" spans="1:7">
      <c r="A9" s="464">
        <v>2</v>
      </c>
      <c r="B9" s="467" t="s">
        <v>88</v>
      </c>
      <c r="C9" s="466">
        <v>110553165</v>
      </c>
      <c r="D9" s="466">
        <v>0</v>
      </c>
      <c r="E9" s="466">
        <v>0</v>
      </c>
      <c r="F9" s="466">
        <v>30976000</v>
      </c>
      <c r="G9" s="466">
        <v>141529165</v>
      </c>
    </row>
    <row r="10" spans="1:7">
      <c r="A10" s="464">
        <v>3</v>
      </c>
      <c r="B10" s="467" t="s">
        <v>631</v>
      </c>
      <c r="C10" s="468"/>
      <c r="D10" s="468"/>
      <c r="E10" s="468"/>
      <c r="F10" s="466">
        <v>395978372.47999996</v>
      </c>
      <c r="G10" s="466">
        <v>395978372.47999996</v>
      </c>
    </row>
    <row r="11" spans="1:7" ht="26.25">
      <c r="A11" s="464">
        <v>4</v>
      </c>
      <c r="B11" s="465" t="s">
        <v>632</v>
      </c>
      <c r="C11" s="466">
        <v>36241426.43</v>
      </c>
      <c r="D11" s="466">
        <v>24770094.120000005</v>
      </c>
      <c r="E11" s="466">
        <v>8214876.4900000002</v>
      </c>
      <c r="F11" s="466">
        <v>9091750.9000000004</v>
      </c>
      <c r="G11" s="466">
        <v>68891251.242499992</v>
      </c>
    </row>
    <row r="12" spans="1:7">
      <c r="A12" s="464">
        <v>5</v>
      </c>
      <c r="B12" s="467" t="s">
        <v>633</v>
      </c>
      <c r="C12" s="466">
        <v>30194485.560000002</v>
      </c>
      <c r="D12" s="466">
        <v>22774659.770000003</v>
      </c>
      <c r="E12" s="466">
        <v>7694157.1299999999</v>
      </c>
      <c r="F12" s="466">
        <v>5408202.5899999999</v>
      </c>
      <c r="G12" s="466">
        <v>62767929.797499999</v>
      </c>
    </row>
    <row r="13" spans="1:7">
      <c r="A13" s="464">
        <v>6</v>
      </c>
      <c r="B13" s="467" t="s">
        <v>634</v>
      </c>
      <c r="C13" s="466">
        <v>6046940.8699999992</v>
      </c>
      <c r="D13" s="466">
        <v>1995434.3499999999</v>
      </c>
      <c r="E13" s="466">
        <v>520719.35999999999</v>
      </c>
      <c r="F13" s="466">
        <v>3683548.31</v>
      </c>
      <c r="G13" s="466">
        <v>6123321.4449999994</v>
      </c>
    </row>
    <row r="14" spans="1:7">
      <c r="A14" s="464">
        <v>7</v>
      </c>
      <c r="B14" s="465" t="s">
        <v>635</v>
      </c>
      <c r="C14" s="466">
        <v>245155061.86000001</v>
      </c>
      <c r="D14" s="466">
        <v>41272595.309999995</v>
      </c>
      <c r="E14" s="466">
        <v>44542746.420000002</v>
      </c>
      <c r="F14" s="466">
        <v>2282867.46</v>
      </c>
      <c r="G14" s="466">
        <v>97120934.550000012</v>
      </c>
    </row>
    <row r="15" spans="1:7" ht="51.75">
      <c r="A15" s="464">
        <v>8</v>
      </c>
      <c r="B15" s="467" t="s">
        <v>636</v>
      </c>
      <c r="C15" s="466">
        <v>138482599.14000002</v>
      </c>
      <c r="D15" s="466">
        <v>12441818.519999998</v>
      </c>
      <c r="E15" s="466">
        <v>6531494.9800000004</v>
      </c>
      <c r="F15" s="466">
        <v>1213156.46</v>
      </c>
      <c r="G15" s="466">
        <v>79334534.550000012</v>
      </c>
    </row>
    <row r="16" spans="1:7" ht="26.25">
      <c r="A16" s="464">
        <v>9</v>
      </c>
      <c r="B16" s="467" t="s">
        <v>637</v>
      </c>
      <c r="C16" s="466">
        <v>106672462.72</v>
      </c>
      <c r="D16" s="466">
        <v>28830776.789999999</v>
      </c>
      <c r="E16" s="466">
        <v>38011251.439999998</v>
      </c>
      <c r="F16" s="466">
        <v>1069711</v>
      </c>
      <c r="G16" s="466">
        <v>17786400</v>
      </c>
    </row>
    <row r="17" spans="1:7">
      <c r="A17" s="464">
        <v>10</v>
      </c>
      <c r="B17" s="465" t="s">
        <v>638</v>
      </c>
      <c r="C17" s="466">
        <v>0</v>
      </c>
      <c r="D17" s="466">
        <v>0</v>
      </c>
      <c r="E17" s="466">
        <v>0</v>
      </c>
      <c r="F17" s="466">
        <v>0</v>
      </c>
      <c r="G17" s="466">
        <v>0</v>
      </c>
    </row>
    <row r="18" spans="1:7">
      <c r="A18" s="464">
        <v>11</v>
      </c>
      <c r="B18" s="465" t="s">
        <v>95</v>
      </c>
      <c r="C18" s="466">
        <v>0</v>
      </c>
      <c r="D18" s="466">
        <v>5908273.5879596518</v>
      </c>
      <c r="E18" s="466">
        <v>9395196.7800098024</v>
      </c>
      <c r="F18" s="466">
        <v>19464206.1635518</v>
      </c>
      <c r="G18" s="466">
        <v>0</v>
      </c>
    </row>
    <row r="19" spans="1:7">
      <c r="A19" s="464">
        <v>12</v>
      </c>
      <c r="B19" s="467" t="s">
        <v>639</v>
      </c>
      <c r="C19" s="468"/>
      <c r="D19" s="466">
        <v>0</v>
      </c>
      <c r="E19" s="466">
        <v>0</v>
      </c>
      <c r="F19" s="466">
        <v>0</v>
      </c>
      <c r="G19" s="466">
        <v>0</v>
      </c>
    </row>
    <row r="20" spans="1:7" ht="26.25">
      <c r="A20" s="464">
        <v>13</v>
      </c>
      <c r="B20" s="467" t="s">
        <v>640</v>
      </c>
      <c r="C20" s="466">
        <v>0</v>
      </c>
      <c r="D20" s="466">
        <v>5908273.5879596518</v>
      </c>
      <c r="E20" s="466">
        <v>9395196.7800098024</v>
      </c>
      <c r="F20" s="466">
        <v>19464206.1635518</v>
      </c>
      <c r="G20" s="466">
        <v>0</v>
      </c>
    </row>
    <row r="21" spans="1:7">
      <c r="A21" s="469">
        <v>14</v>
      </c>
      <c r="B21" s="470" t="s">
        <v>641</v>
      </c>
      <c r="C21" s="468"/>
      <c r="D21" s="468"/>
      <c r="E21" s="468"/>
      <c r="F21" s="468"/>
      <c r="G21" s="471">
        <f>SUM(G8,G11,G14,G17,G18)</f>
        <v>703519723.27250004</v>
      </c>
    </row>
    <row r="22" spans="1:7">
      <c r="A22" s="472"/>
      <c r="B22" s="488" t="s">
        <v>642</v>
      </c>
      <c r="C22" s="473"/>
      <c r="D22" s="474"/>
      <c r="E22" s="473"/>
      <c r="F22" s="473"/>
      <c r="G22" s="475"/>
    </row>
    <row r="23" spans="1:7">
      <c r="A23" s="464">
        <v>15</v>
      </c>
      <c r="B23" s="465" t="s">
        <v>489</v>
      </c>
      <c r="C23" s="466">
        <v>231827696.53</v>
      </c>
      <c r="D23" s="466">
        <v>0</v>
      </c>
      <c r="E23" s="466">
        <v>0</v>
      </c>
      <c r="F23" s="466">
        <v>815318.68</v>
      </c>
      <c r="G23" s="466">
        <v>4155910.0060000001</v>
      </c>
    </row>
    <row r="24" spans="1:7">
      <c r="A24" s="464">
        <v>16</v>
      </c>
      <c r="B24" s="465" t="s">
        <v>643</v>
      </c>
      <c r="C24" s="466">
        <v>600720</v>
      </c>
      <c r="D24" s="466">
        <v>89437191.578199714</v>
      </c>
      <c r="E24" s="466">
        <v>71640033.412000075</v>
      </c>
      <c r="F24" s="466">
        <v>422828142.64040053</v>
      </c>
      <c r="G24" s="466">
        <v>440415127.89853036</v>
      </c>
    </row>
    <row r="25" spans="1:7" ht="26.25">
      <c r="A25" s="464">
        <v>17</v>
      </c>
      <c r="B25" s="467" t="s">
        <v>644</v>
      </c>
      <c r="C25" s="466">
        <v>0</v>
      </c>
      <c r="D25" s="466">
        <v>0</v>
      </c>
      <c r="E25" s="466">
        <v>0</v>
      </c>
      <c r="F25" s="466">
        <v>0</v>
      </c>
      <c r="G25" s="466">
        <v>0</v>
      </c>
    </row>
    <row r="26" spans="1:7" ht="39">
      <c r="A26" s="464">
        <v>18</v>
      </c>
      <c r="B26" s="467" t="s">
        <v>645</v>
      </c>
      <c r="C26" s="466">
        <v>600720</v>
      </c>
      <c r="D26" s="466">
        <v>134636.61520000003</v>
      </c>
      <c r="E26" s="466">
        <v>573200.52839999995</v>
      </c>
      <c r="F26" s="466">
        <v>2864059.8293999992</v>
      </c>
      <c r="G26" s="466">
        <v>3260963.5858799992</v>
      </c>
    </row>
    <row r="27" spans="1:7">
      <c r="A27" s="464">
        <v>19</v>
      </c>
      <c r="B27" s="467" t="s">
        <v>646</v>
      </c>
      <c r="C27" s="466">
        <v>0</v>
      </c>
      <c r="D27" s="466">
        <v>48783364.146399774</v>
      </c>
      <c r="E27" s="466">
        <v>45809033.481400117</v>
      </c>
      <c r="F27" s="466">
        <v>193986173.17960089</v>
      </c>
      <c r="G27" s="466">
        <v>212184446.01656073</v>
      </c>
    </row>
    <row r="28" spans="1:7">
      <c r="A28" s="464">
        <v>20</v>
      </c>
      <c r="B28" s="477" t="s">
        <v>647</v>
      </c>
      <c r="C28" s="466">
        <v>0</v>
      </c>
      <c r="D28" s="466">
        <v>0</v>
      </c>
      <c r="E28" s="466">
        <v>0</v>
      </c>
      <c r="F28" s="466">
        <v>0</v>
      </c>
      <c r="G28" s="466">
        <v>0</v>
      </c>
    </row>
    <row r="29" spans="1:7">
      <c r="A29" s="464">
        <v>21</v>
      </c>
      <c r="B29" s="467" t="s">
        <v>648</v>
      </c>
      <c r="C29" s="466">
        <v>0</v>
      </c>
      <c r="D29" s="466">
        <v>40519190.816599943</v>
      </c>
      <c r="E29" s="466">
        <v>25257799.402199958</v>
      </c>
      <c r="F29" s="466">
        <v>225145459.63139963</v>
      </c>
      <c r="G29" s="466">
        <v>224262135.79608962</v>
      </c>
    </row>
    <row r="30" spans="1:7">
      <c r="A30" s="464">
        <v>22</v>
      </c>
      <c r="B30" s="477" t="s">
        <v>647</v>
      </c>
      <c r="C30" s="466">
        <v>0</v>
      </c>
      <c r="D30" s="466">
        <v>0</v>
      </c>
      <c r="E30" s="466">
        <v>0</v>
      </c>
      <c r="F30" s="466">
        <v>0</v>
      </c>
      <c r="G30" s="466">
        <v>0</v>
      </c>
    </row>
    <row r="31" spans="1:7" ht="26.25">
      <c r="A31" s="464">
        <v>23</v>
      </c>
      <c r="B31" s="467" t="s">
        <v>649</v>
      </c>
      <c r="C31" s="466">
        <v>0</v>
      </c>
      <c r="D31" s="466">
        <v>0</v>
      </c>
      <c r="E31" s="466">
        <v>0</v>
      </c>
      <c r="F31" s="466">
        <v>832450</v>
      </c>
      <c r="G31" s="466">
        <v>707582.5</v>
      </c>
    </row>
    <row r="32" spans="1:7">
      <c r="A32" s="464">
        <v>24</v>
      </c>
      <c r="B32" s="465" t="s">
        <v>650</v>
      </c>
      <c r="C32" s="466">
        <v>0</v>
      </c>
      <c r="D32" s="466">
        <v>0</v>
      </c>
      <c r="E32" s="466">
        <v>0</v>
      </c>
      <c r="F32" s="466">
        <v>0</v>
      </c>
      <c r="G32" s="466">
        <v>0</v>
      </c>
    </row>
    <row r="33" spans="1:7">
      <c r="A33" s="464">
        <v>25</v>
      </c>
      <c r="B33" s="465" t="s">
        <v>165</v>
      </c>
      <c r="C33" s="466">
        <f>SUM(C34:C35)</f>
        <v>24967974.860000014</v>
      </c>
      <c r="D33" s="466">
        <f>SUM(D34:D35)</f>
        <v>28094947.87852072</v>
      </c>
      <c r="E33" s="466">
        <f>SUM(E34:E35)</f>
        <v>19587400.00249989</v>
      </c>
      <c r="F33" s="466">
        <f>SUM(F34:F35)</f>
        <v>85116371.218379259</v>
      </c>
      <c r="G33" s="466">
        <f>SUM(G34:G35)</f>
        <v>133965717.12888959</v>
      </c>
    </row>
    <row r="34" spans="1:7">
      <c r="A34" s="464">
        <v>26</v>
      </c>
      <c r="B34" s="467" t="s">
        <v>651</v>
      </c>
      <c r="C34" s="468"/>
      <c r="D34" s="466">
        <v>80394.220000000671</v>
      </c>
      <c r="E34" s="466">
        <v>0</v>
      </c>
      <c r="F34" s="466">
        <v>0</v>
      </c>
      <c r="G34" s="466">
        <v>80394.220000000671</v>
      </c>
    </row>
    <row r="35" spans="1:7">
      <c r="A35" s="464">
        <v>27</v>
      </c>
      <c r="B35" s="467" t="s">
        <v>652</v>
      </c>
      <c r="C35" s="466">
        <v>24967974.860000014</v>
      </c>
      <c r="D35" s="466">
        <v>28014553.658520721</v>
      </c>
      <c r="E35" s="466">
        <v>19587400.00249989</v>
      </c>
      <c r="F35" s="466">
        <v>85116371.218379259</v>
      </c>
      <c r="G35" s="466">
        <v>133885322.90888959</v>
      </c>
    </row>
    <row r="36" spans="1:7">
      <c r="A36" s="464">
        <v>28</v>
      </c>
      <c r="B36" s="465" t="s">
        <v>653</v>
      </c>
      <c r="C36" s="466">
        <v>29444051</v>
      </c>
      <c r="D36" s="466">
        <v>5169795</v>
      </c>
      <c r="E36" s="466">
        <v>1074315.1499999999</v>
      </c>
      <c r="F36" s="466">
        <v>1116367.76</v>
      </c>
      <c r="G36" s="466">
        <v>2208250.3585000001</v>
      </c>
    </row>
    <row r="37" spans="1:7">
      <c r="A37" s="469">
        <v>29</v>
      </c>
      <c r="B37" s="470" t="s">
        <v>654</v>
      </c>
      <c r="C37" s="468"/>
      <c r="D37" s="468"/>
      <c r="E37" s="468"/>
      <c r="F37" s="468"/>
      <c r="G37" s="471">
        <f>SUM(G23:G24,G32:G33,G36)</f>
        <v>580745005.39191997</v>
      </c>
    </row>
    <row r="38" spans="1:7">
      <c r="A38" s="460"/>
      <c r="B38" s="478"/>
      <c r="C38" s="479"/>
      <c r="D38" s="479"/>
      <c r="E38" s="479"/>
      <c r="F38" s="479"/>
      <c r="G38" s="480"/>
    </row>
    <row r="39" spans="1:7" ht="15.75" thickBot="1">
      <c r="A39" s="481">
        <v>30</v>
      </c>
      <c r="B39" s="482" t="s">
        <v>622</v>
      </c>
      <c r="C39" s="340"/>
      <c r="D39" s="324"/>
      <c r="E39" s="324"/>
      <c r="F39" s="483"/>
      <c r="G39" s="484">
        <f>IFERROR(G21/G37,0)</f>
        <v>1.2114089948956595</v>
      </c>
    </row>
    <row r="42" spans="1:7" ht="39">
      <c r="B42" s="24"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28"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8.28515625" style="17" customWidth="1"/>
    <col min="3" max="3" width="12.7109375" style="17" customWidth="1"/>
    <col min="4" max="7" width="12.7109375" style="2" customWidth="1"/>
    <col min="8" max="8" width="10" customWidth="1"/>
    <col min="9" max="13" width="6.7109375" customWidth="1"/>
  </cols>
  <sheetData>
    <row r="1" spans="1:12">
      <c r="A1" s="18" t="s">
        <v>188</v>
      </c>
      <c r="B1" s="420" t="str">
        <f>Info!C2</f>
        <v>სს "ხალიკ ბანკი საქართველო"</v>
      </c>
    </row>
    <row r="2" spans="1:12">
      <c r="A2" s="18" t="s">
        <v>189</v>
      </c>
      <c r="B2" s="440">
        <v>44561</v>
      </c>
      <c r="C2" s="30"/>
      <c r="D2" s="19"/>
      <c r="E2" s="19"/>
      <c r="F2" s="19"/>
      <c r="G2" s="19"/>
      <c r="H2" s="1"/>
    </row>
    <row r="3" spans="1:12">
      <c r="A3" s="18"/>
      <c r="C3" s="30"/>
      <c r="D3" s="19"/>
      <c r="E3" s="19"/>
      <c r="F3" s="19"/>
      <c r="G3" s="19"/>
      <c r="H3" s="1"/>
    </row>
    <row r="4" spans="1:12" ht="16.5" thickBot="1">
      <c r="A4" s="71" t="s">
        <v>404</v>
      </c>
      <c r="B4" s="210" t="s">
        <v>223</v>
      </c>
      <c r="C4" s="211"/>
      <c r="D4" s="212"/>
      <c r="E4" s="212"/>
      <c r="F4" s="212"/>
      <c r="G4" s="212"/>
      <c r="H4" s="1"/>
    </row>
    <row r="5" spans="1:12" ht="15">
      <c r="A5" s="310" t="s">
        <v>26</v>
      </c>
      <c r="B5" s="311"/>
      <c r="C5" s="441" t="str">
        <f>INT((MONTH($B$2))/3)&amp;"Q"&amp;"-"&amp;YEAR($B$2)</f>
        <v>4Q-2021</v>
      </c>
      <c r="D5" s="441" t="str">
        <f>IF(INT(MONTH($B$2))=3, "4"&amp;"Q"&amp;"-"&amp;YEAR($B$2)-1, IF(INT(MONTH($B$2))=6, "1"&amp;"Q"&amp;"-"&amp;YEAR($B$2), IF(INT(MONTH($B$2))=9, "2"&amp;"Q"&amp;"-"&amp;YEAR($B$2),IF(INT(MONTH($B$2))=12, "3"&amp;"Q"&amp;"-"&amp;YEAR($B$2), 0))))</f>
        <v>3Q-2021</v>
      </c>
      <c r="E5" s="441" t="str">
        <f>IF(INT(MONTH($B$2))=3, "3"&amp;"Q"&amp;"-"&amp;YEAR($B$2)-1, IF(INT(MONTH($B$2))=6, "4"&amp;"Q"&amp;"-"&amp;YEAR($B$2)-1, IF(INT(MONTH($B$2))=9, "1"&amp;"Q"&amp;"-"&amp;YEAR($B$2),IF(INT(MONTH($B$2))=12, "2"&amp;"Q"&amp;"-"&amp;YEAR($B$2), 0))))</f>
        <v>2Q-2021</v>
      </c>
      <c r="F5" s="441" t="str">
        <f>IF(INT(MONTH($B$2))=3, "2"&amp;"Q"&amp;"-"&amp;YEAR($B$2)-1, IF(INT(MONTH($B$2))=6, "3"&amp;"Q"&amp;"-"&amp;YEAR($B$2)-1, IF(INT(MONTH($B$2))=9, "4"&amp;"Q"&amp;"-"&amp;YEAR($B$2)-1,IF(INT(MONTH($B$2))=12, "1"&amp;"Q"&amp;"-"&amp;YEAR($B$2), 0))))</f>
        <v>1Q-2021</v>
      </c>
      <c r="G5" s="442" t="str">
        <f>IF(INT(MONTH($B$2))=3, "1"&amp;"Q"&amp;"-"&amp;YEAR($B$2)-1, IF(INT(MONTH($B$2))=6, "2"&amp;"Q"&amp;"-"&amp;YEAR($B$2)-1, IF(INT(MONTH($B$2))=9, "3"&amp;"Q"&amp;"-"&amp;YEAR($B$2)-1,IF(INT(MONTH($B$2))=12, "4"&amp;"Q"&amp;"-"&amp;YEAR($B$2)-1, 0))))</f>
        <v>4Q-2020</v>
      </c>
    </row>
    <row r="6" spans="1:12" ht="15">
      <c r="A6" s="443"/>
      <c r="B6" s="444" t="s">
        <v>186</v>
      </c>
      <c r="C6" s="312"/>
      <c r="D6" s="312"/>
      <c r="E6" s="312"/>
      <c r="F6" s="312"/>
      <c r="G6" s="313"/>
    </row>
    <row r="7" spans="1:12" ht="15">
      <c r="A7" s="443"/>
      <c r="B7" s="445" t="s">
        <v>190</v>
      </c>
      <c r="C7" s="312"/>
      <c r="D7" s="312"/>
      <c r="E7" s="312"/>
      <c r="F7" s="312"/>
      <c r="G7" s="313"/>
    </row>
    <row r="8" spans="1:12" ht="15">
      <c r="A8" s="425">
        <v>1</v>
      </c>
      <c r="B8" s="426" t="s">
        <v>23</v>
      </c>
      <c r="C8" s="446">
        <v>110553165</v>
      </c>
      <c r="D8" s="446">
        <v>104417244</v>
      </c>
      <c r="E8" s="446">
        <v>97232125</v>
      </c>
      <c r="F8" s="446">
        <v>93458882</v>
      </c>
      <c r="G8" s="654">
        <v>89091315</v>
      </c>
      <c r="H8" s="652"/>
      <c r="I8" s="652"/>
      <c r="J8" s="652"/>
      <c r="K8" s="652"/>
      <c r="L8" s="652"/>
    </row>
    <row r="9" spans="1:12" ht="15">
      <c r="A9" s="425">
        <v>2</v>
      </c>
      <c r="B9" s="426" t="s">
        <v>89</v>
      </c>
      <c r="C9" s="446">
        <v>110553165</v>
      </c>
      <c r="D9" s="446">
        <v>104417244</v>
      </c>
      <c r="E9" s="446">
        <v>97232125</v>
      </c>
      <c r="F9" s="446">
        <v>93458882</v>
      </c>
      <c r="G9" s="654">
        <v>89091315</v>
      </c>
      <c r="H9" s="652"/>
      <c r="I9" s="652"/>
      <c r="J9" s="652"/>
      <c r="K9" s="652"/>
      <c r="L9" s="652"/>
    </row>
    <row r="10" spans="1:12" ht="15">
      <c r="A10" s="425">
        <v>3</v>
      </c>
      <c r="B10" s="426" t="s">
        <v>88</v>
      </c>
      <c r="C10" s="446">
        <v>152498908.23152125</v>
      </c>
      <c r="D10" s="446">
        <v>145383607.26999998</v>
      </c>
      <c r="E10" s="446">
        <v>137251365.40000001</v>
      </c>
      <c r="F10" s="446">
        <v>135207939.84999999</v>
      </c>
      <c r="G10" s="654">
        <v>129266362.88648251</v>
      </c>
      <c r="H10" s="652"/>
      <c r="I10" s="652"/>
      <c r="J10" s="652"/>
      <c r="K10" s="652"/>
      <c r="L10" s="652"/>
    </row>
    <row r="11" spans="1:12" ht="15">
      <c r="A11" s="425">
        <v>4</v>
      </c>
      <c r="B11" s="426" t="s">
        <v>613</v>
      </c>
      <c r="C11" s="446">
        <v>58157043.430187099</v>
      </c>
      <c r="D11" s="446">
        <v>51961178.577858374</v>
      </c>
      <c r="E11" s="446">
        <v>45042965.129491702</v>
      </c>
      <c r="F11" s="446">
        <v>42682182.710000746</v>
      </c>
      <c r="G11" s="654">
        <v>36614797.62634743</v>
      </c>
      <c r="H11" s="652"/>
      <c r="I11" s="652"/>
      <c r="J11" s="652"/>
      <c r="K11" s="652"/>
      <c r="L11" s="652"/>
    </row>
    <row r="12" spans="1:12" ht="15">
      <c r="A12" s="425">
        <v>5</v>
      </c>
      <c r="B12" s="426" t="s">
        <v>614</v>
      </c>
      <c r="C12" s="446">
        <v>77574442.177130118</v>
      </c>
      <c r="D12" s="446">
        <v>69308229.843704909</v>
      </c>
      <c r="E12" s="446">
        <v>60080453.409388363</v>
      </c>
      <c r="F12" s="446">
        <v>56932151.795061879</v>
      </c>
      <c r="G12" s="654">
        <v>48841777.263999686</v>
      </c>
      <c r="H12" s="652"/>
      <c r="I12" s="652"/>
      <c r="J12" s="652"/>
      <c r="K12" s="652"/>
      <c r="L12" s="652"/>
    </row>
    <row r="13" spans="1:12" ht="15">
      <c r="A13" s="425">
        <v>6</v>
      </c>
      <c r="B13" s="426" t="s">
        <v>615</v>
      </c>
      <c r="C13" s="446">
        <v>120401661.87184264</v>
      </c>
      <c r="D13" s="446">
        <v>107668901.84483157</v>
      </c>
      <c r="E13" s="446">
        <v>93004826.507578462</v>
      </c>
      <c r="F13" s="446">
        <v>88376642.90051344</v>
      </c>
      <c r="G13" s="654">
        <v>84069342.434300214</v>
      </c>
      <c r="H13" s="652"/>
      <c r="I13" s="652"/>
      <c r="J13" s="652"/>
      <c r="K13" s="652"/>
      <c r="L13" s="652"/>
    </row>
    <row r="14" spans="1:12" ht="15">
      <c r="A14" s="443"/>
      <c r="B14" s="444" t="s">
        <v>617</v>
      </c>
      <c r="C14" s="312"/>
      <c r="D14" s="312"/>
      <c r="E14" s="312"/>
      <c r="F14" s="312"/>
      <c r="G14" s="313"/>
      <c r="H14" s="652"/>
      <c r="I14" s="652"/>
      <c r="J14" s="652"/>
      <c r="K14" s="652"/>
      <c r="L14" s="652"/>
    </row>
    <row r="15" spans="1:12" ht="15" customHeight="1">
      <c r="A15" s="425">
        <v>7</v>
      </c>
      <c r="B15" s="426" t="s">
        <v>616</v>
      </c>
      <c r="C15" s="446">
        <v>931551037.7115792</v>
      </c>
      <c r="D15" s="446">
        <v>837197729.17607963</v>
      </c>
      <c r="E15" s="446">
        <v>730215462.47918248</v>
      </c>
      <c r="F15" s="446">
        <v>686111984.05228972</v>
      </c>
      <c r="G15" s="654">
        <v>645230409.40058529</v>
      </c>
      <c r="H15" s="652"/>
      <c r="I15" s="652"/>
      <c r="J15" s="652"/>
      <c r="K15" s="652"/>
      <c r="L15" s="652"/>
    </row>
    <row r="16" spans="1:12" ht="15">
      <c r="A16" s="443"/>
      <c r="B16" s="444" t="s">
        <v>621</v>
      </c>
      <c r="C16" s="312"/>
      <c r="D16" s="312"/>
      <c r="E16" s="312"/>
      <c r="F16" s="312"/>
      <c r="G16" s="313"/>
      <c r="H16" s="652"/>
      <c r="I16" s="652"/>
      <c r="J16" s="652"/>
      <c r="K16" s="652"/>
      <c r="L16" s="652"/>
    </row>
    <row r="17" spans="1:12" s="3" customFormat="1" ht="15">
      <c r="A17" s="425"/>
      <c r="B17" s="445" t="s">
        <v>602</v>
      </c>
      <c r="C17" s="312"/>
      <c r="D17" s="312"/>
      <c r="E17" s="312"/>
      <c r="F17" s="312"/>
      <c r="G17" s="313"/>
      <c r="H17" s="652"/>
      <c r="I17" s="652"/>
      <c r="J17" s="652"/>
      <c r="K17" s="652"/>
      <c r="L17" s="652"/>
    </row>
    <row r="18" spans="1:12" ht="15">
      <c r="A18" s="424">
        <v>8</v>
      </c>
      <c r="B18" s="447" t="s">
        <v>611</v>
      </c>
      <c r="C18" s="653">
        <v>0.11867644447220159</v>
      </c>
      <c r="D18" s="653">
        <v>0.12472232109702598</v>
      </c>
      <c r="E18" s="653">
        <v>0.13315539042392158</v>
      </c>
      <c r="F18" s="653">
        <v>0.13621520126789877</v>
      </c>
      <c r="G18" s="655">
        <v>0.1380767454571232</v>
      </c>
      <c r="H18" s="652"/>
      <c r="I18" s="652"/>
      <c r="J18" s="652"/>
      <c r="K18" s="652"/>
      <c r="L18" s="652"/>
    </row>
    <row r="19" spans="1:12" ht="15" customHeight="1">
      <c r="A19" s="424">
        <v>9</v>
      </c>
      <c r="B19" s="447" t="s">
        <v>610</v>
      </c>
      <c r="C19" s="653">
        <v>0.11867644447220159</v>
      </c>
      <c r="D19" s="653">
        <v>0.12472232109702598</v>
      </c>
      <c r="E19" s="653">
        <v>0.13315539042392158</v>
      </c>
      <c r="F19" s="653">
        <v>0.13621520126789877</v>
      </c>
      <c r="G19" s="655">
        <v>0.1380767454571232</v>
      </c>
      <c r="H19" s="652"/>
      <c r="I19" s="652"/>
      <c r="J19" s="652"/>
      <c r="K19" s="652"/>
      <c r="L19" s="652"/>
    </row>
    <row r="20" spans="1:12" ht="15">
      <c r="A20" s="424">
        <v>10</v>
      </c>
      <c r="B20" s="447" t="s">
        <v>612</v>
      </c>
      <c r="C20" s="653">
        <v>0.1637042975188408</v>
      </c>
      <c r="D20" s="653">
        <v>0.17365504253466849</v>
      </c>
      <c r="E20" s="653">
        <v>0.18796009185290685</v>
      </c>
      <c r="F20" s="653">
        <v>0.19706395310491409</v>
      </c>
      <c r="G20" s="655">
        <v>0.20034139898423275</v>
      </c>
      <c r="H20" s="652"/>
      <c r="I20" s="652"/>
      <c r="J20" s="652"/>
      <c r="K20" s="652"/>
      <c r="L20" s="652"/>
    </row>
    <row r="21" spans="1:12" ht="15">
      <c r="A21" s="424">
        <v>11</v>
      </c>
      <c r="B21" s="426" t="s">
        <v>613</v>
      </c>
      <c r="C21" s="653">
        <v>6.2430335081858718E-2</v>
      </c>
      <c r="D21" s="653">
        <v>6.2065599041931811E-2</v>
      </c>
      <c r="E21" s="653">
        <v>6.1684485530564645E-2</v>
      </c>
      <c r="F21" s="653">
        <v>6.2208770145527538E-2</v>
      </c>
      <c r="G21" s="655">
        <v>5.6746856770688053E-2</v>
      </c>
      <c r="H21" s="652"/>
      <c r="I21" s="652"/>
      <c r="J21" s="652"/>
      <c r="K21" s="652"/>
      <c r="L21" s="652"/>
    </row>
    <row r="22" spans="1:12" ht="15">
      <c r="A22" s="424">
        <v>12</v>
      </c>
      <c r="B22" s="426" t="s">
        <v>614</v>
      </c>
      <c r="C22" s="653">
        <v>8.3274494940929061E-2</v>
      </c>
      <c r="D22" s="653">
        <v>8.2785974481696167E-2</v>
      </c>
      <c r="E22" s="653">
        <v>8.2277706370948264E-2</v>
      </c>
      <c r="F22" s="653">
        <v>8.2977929431885547E-2</v>
      </c>
      <c r="G22" s="655">
        <v>7.569664503161494E-2</v>
      </c>
      <c r="H22" s="652"/>
      <c r="I22" s="652"/>
      <c r="J22" s="652"/>
      <c r="K22" s="652"/>
      <c r="L22" s="652"/>
    </row>
    <row r="23" spans="1:12" ht="15">
      <c r="A23" s="424">
        <v>13</v>
      </c>
      <c r="B23" s="426" t="s">
        <v>615</v>
      </c>
      <c r="C23" s="653">
        <v>0.1292485940089958</v>
      </c>
      <c r="D23" s="653">
        <v>0.12860629943513216</v>
      </c>
      <c r="E23" s="653">
        <v>0.12736627925107777</v>
      </c>
      <c r="F23" s="653">
        <v>0.12880789864439696</v>
      </c>
      <c r="G23" s="655">
        <v>0.13029352183261181</v>
      </c>
      <c r="H23" s="652"/>
      <c r="I23" s="652"/>
      <c r="J23" s="652"/>
      <c r="K23" s="652"/>
      <c r="L23" s="652"/>
    </row>
    <row r="24" spans="1:12" ht="15">
      <c r="A24" s="443"/>
      <c r="B24" s="444" t="s">
        <v>6</v>
      </c>
      <c r="C24" s="312"/>
      <c r="D24" s="312"/>
      <c r="E24" s="312"/>
      <c r="F24" s="312"/>
      <c r="G24" s="313"/>
      <c r="H24" s="652"/>
      <c r="I24" s="652"/>
      <c r="J24" s="652"/>
      <c r="K24" s="652"/>
      <c r="L24" s="652"/>
    </row>
    <row r="25" spans="1:12" ht="15" customHeight="1">
      <c r="A25" s="448">
        <v>14</v>
      </c>
      <c r="B25" s="449" t="s">
        <v>7</v>
      </c>
      <c r="C25" s="653">
        <v>7.0996030650170461E-2</v>
      </c>
      <c r="D25" s="653">
        <v>7.1152577170614476E-2</v>
      </c>
      <c r="E25" s="653">
        <v>7.1986571929448226E-2</v>
      </c>
      <c r="F25" s="653">
        <v>7.1964933367923839E-2</v>
      </c>
      <c r="G25" s="655">
        <v>7.362168234200446E-2</v>
      </c>
      <c r="H25" s="652"/>
      <c r="I25" s="652"/>
      <c r="J25" s="652"/>
      <c r="K25" s="652"/>
      <c r="L25" s="652"/>
    </row>
    <row r="26" spans="1:12" ht="15">
      <c r="A26" s="448">
        <v>15</v>
      </c>
      <c r="B26" s="449" t="s">
        <v>8</v>
      </c>
      <c r="C26" s="653">
        <v>2.8853543877150761E-2</v>
      </c>
      <c r="D26" s="653">
        <v>2.7892907360479488E-2</v>
      </c>
      <c r="E26" s="653">
        <v>2.7330154762073962E-2</v>
      </c>
      <c r="F26" s="653">
        <v>2.662745801076272E-2</v>
      </c>
      <c r="G26" s="655">
        <v>2.6083412860326356E-2</v>
      </c>
      <c r="H26" s="652"/>
      <c r="I26" s="652"/>
      <c r="J26" s="652"/>
      <c r="K26" s="652"/>
      <c r="L26" s="652"/>
    </row>
    <row r="27" spans="1:12" ht="15">
      <c r="A27" s="448">
        <v>16</v>
      </c>
      <c r="B27" s="449" t="s">
        <v>9</v>
      </c>
      <c r="C27" s="653">
        <v>2.2578621041568908E-2</v>
      </c>
      <c r="D27" s="653">
        <v>2.2111788915519671E-2</v>
      </c>
      <c r="E27" s="653">
        <v>2.0447361840320845E-2</v>
      </c>
      <c r="F27" s="653">
        <v>1.7395135748386217E-2</v>
      </c>
      <c r="G27" s="655">
        <v>2.4635979712683862E-2</v>
      </c>
      <c r="H27" s="652"/>
      <c r="I27" s="652"/>
      <c r="J27" s="652"/>
      <c r="K27" s="652"/>
      <c r="L27" s="652"/>
    </row>
    <row r="28" spans="1:12" ht="15">
      <c r="A28" s="448">
        <v>17</v>
      </c>
      <c r="B28" s="449" t="s">
        <v>224</v>
      </c>
      <c r="C28" s="653">
        <v>4.2142486773019704E-2</v>
      </c>
      <c r="D28" s="653">
        <v>4.3259669810134981E-2</v>
      </c>
      <c r="E28" s="653">
        <v>4.4656417167374264E-2</v>
      </c>
      <c r="F28" s="653">
        <v>4.5337475357161108E-2</v>
      </c>
      <c r="G28" s="655">
        <v>4.7538269481678108E-2</v>
      </c>
      <c r="H28" s="652"/>
      <c r="I28" s="652"/>
      <c r="J28" s="652"/>
      <c r="K28" s="652"/>
      <c r="L28" s="652"/>
    </row>
    <row r="29" spans="1:12" ht="15">
      <c r="A29" s="448">
        <v>18</v>
      </c>
      <c r="B29" s="449" t="s">
        <v>10</v>
      </c>
      <c r="C29" s="653">
        <v>2.7434685512411561E-2</v>
      </c>
      <c r="D29" s="653">
        <v>2.7667343189778783E-2</v>
      </c>
      <c r="E29" s="653">
        <v>2.2494739779568743E-2</v>
      </c>
      <c r="F29" s="653">
        <v>2.2451442265729073E-2</v>
      </c>
      <c r="G29" s="655">
        <v>-2.3678447919048117E-2</v>
      </c>
      <c r="H29" s="652"/>
      <c r="I29" s="652"/>
      <c r="J29" s="652"/>
      <c r="K29" s="652"/>
      <c r="L29" s="652"/>
    </row>
    <row r="30" spans="1:12" ht="15">
      <c r="A30" s="448">
        <v>19</v>
      </c>
      <c r="B30" s="449" t="s">
        <v>11</v>
      </c>
      <c r="C30" s="653">
        <v>0.19688625087962838</v>
      </c>
      <c r="D30" s="653">
        <v>0.19364784805177956</v>
      </c>
      <c r="E30" s="653">
        <v>0.15380730897296296</v>
      </c>
      <c r="F30" s="653">
        <v>0.14803119872587431</v>
      </c>
      <c r="G30" s="655">
        <v>-0.13556970613566499</v>
      </c>
      <c r="H30" s="652"/>
      <c r="I30" s="652"/>
      <c r="J30" s="652"/>
      <c r="K30" s="652"/>
      <c r="L30" s="652"/>
    </row>
    <row r="31" spans="1:12" ht="15">
      <c r="A31" s="443"/>
      <c r="B31" s="444" t="s">
        <v>12</v>
      </c>
      <c r="C31" s="312"/>
      <c r="D31" s="312"/>
      <c r="E31" s="312"/>
      <c r="F31" s="312"/>
      <c r="G31" s="313"/>
      <c r="H31" s="652"/>
      <c r="I31" s="652"/>
      <c r="J31" s="652"/>
      <c r="K31" s="652"/>
      <c r="L31" s="652"/>
    </row>
    <row r="32" spans="1:12" ht="15">
      <c r="A32" s="448">
        <v>20</v>
      </c>
      <c r="B32" s="449" t="s">
        <v>13</v>
      </c>
      <c r="C32" s="653">
        <v>7.3861947969386596E-2</v>
      </c>
      <c r="D32" s="653">
        <v>9.9002807475713273E-2</v>
      </c>
      <c r="E32" s="653">
        <v>0.10603832241973278</v>
      </c>
      <c r="F32" s="653">
        <v>0.12194945033723455</v>
      </c>
      <c r="G32" s="655">
        <v>0.12040696402608927</v>
      </c>
      <c r="H32" s="652"/>
      <c r="I32" s="652"/>
      <c r="J32" s="652"/>
      <c r="K32" s="652"/>
      <c r="L32" s="652"/>
    </row>
    <row r="33" spans="1:12" ht="15" customHeight="1">
      <c r="A33" s="448">
        <v>21</v>
      </c>
      <c r="B33" s="449" t="s">
        <v>14</v>
      </c>
      <c r="C33" s="653">
        <v>5.2557302352659714E-2</v>
      </c>
      <c r="D33" s="653">
        <v>6.0819272213118482E-2</v>
      </c>
      <c r="E33" s="653">
        <v>7.9659961832198034E-2</v>
      </c>
      <c r="F33" s="653">
        <v>8.6837871758791096E-2</v>
      </c>
      <c r="G33" s="655">
        <v>8.9441224471540903E-2</v>
      </c>
      <c r="H33" s="652"/>
      <c r="I33" s="652"/>
      <c r="J33" s="652"/>
      <c r="K33" s="652"/>
      <c r="L33" s="652"/>
    </row>
    <row r="34" spans="1:12" ht="15">
      <c r="A34" s="448">
        <v>22</v>
      </c>
      <c r="B34" s="449" t="s">
        <v>15</v>
      </c>
      <c r="C34" s="653">
        <v>0.7221732044365029</v>
      </c>
      <c r="D34" s="653">
        <v>0.71977179354528709</v>
      </c>
      <c r="E34" s="653">
        <v>0.70645130041633664</v>
      </c>
      <c r="F34" s="653">
        <v>0.72900259752692098</v>
      </c>
      <c r="G34" s="655">
        <v>0.7254358103725449</v>
      </c>
      <c r="H34" s="652"/>
      <c r="I34" s="652"/>
      <c r="J34" s="652"/>
      <c r="K34" s="652"/>
      <c r="L34" s="652"/>
    </row>
    <row r="35" spans="1:12" ht="15" customHeight="1">
      <c r="A35" s="448">
        <v>23</v>
      </c>
      <c r="B35" s="449" t="s">
        <v>16</v>
      </c>
      <c r="C35" s="653">
        <v>0.66770310732548221</v>
      </c>
      <c r="D35" s="653">
        <v>0.6917772200058111</v>
      </c>
      <c r="E35" s="653">
        <v>0.67366190004830984</v>
      </c>
      <c r="F35" s="653">
        <v>0.6901482677866343</v>
      </c>
      <c r="G35" s="655">
        <v>0.6786499731280462</v>
      </c>
      <c r="H35" s="652"/>
      <c r="I35" s="652"/>
      <c r="J35" s="652"/>
      <c r="K35" s="652"/>
      <c r="L35" s="652"/>
    </row>
    <row r="36" spans="1:12" ht="15">
      <c r="A36" s="448">
        <v>24</v>
      </c>
      <c r="B36" s="449" t="s">
        <v>17</v>
      </c>
      <c r="C36" s="653">
        <v>0.40092491860335244</v>
      </c>
      <c r="D36" s="653">
        <v>0.30161798523773614</v>
      </c>
      <c r="E36" s="653">
        <v>0.28784715044421172</v>
      </c>
      <c r="F36" s="653">
        <v>0.16909851824742092</v>
      </c>
      <c r="G36" s="655">
        <v>0.2371468685077375</v>
      </c>
      <c r="H36" s="652"/>
      <c r="I36" s="652"/>
      <c r="J36" s="652"/>
      <c r="K36" s="652"/>
      <c r="L36" s="652"/>
    </row>
    <row r="37" spans="1:12" ht="15" customHeight="1">
      <c r="A37" s="443"/>
      <c r="B37" s="444" t="s">
        <v>18</v>
      </c>
      <c r="C37" s="312"/>
      <c r="D37" s="312"/>
      <c r="E37" s="312"/>
      <c r="F37" s="312"/>
      <c r="G37" s="313"/>
      <c r="H37" s="652"/>
      <c r="I37" s="652"/>
      <c r="J37" s="652"/>
      <c r="K37" s="652"/>
      <c r="L37" s="652"/>
    </row>
    <row r="38" spans="1:12" ht="15" customHeight="1">
      <c r="A38" s="448">
        <v>25</v>
      </c>
      <c r="B38" s="449" t="s">
        <v>19</v>
      </c>
      <c r="C38" s="653">
        <v>0.23726568021521488</v>
      </c>
      <c r="D38" s="653">
        <v>0.24253092119939842</v>
      </c>
      <c r="E38" s="653">
        <v>0.24460029969852023</v>
      </c>
      <c r="F38" s="653">
        <v>0.20322718401638926</v>
      </c>
      <c r="G38" s="655">
        <v>0.17095608435565615</v>
      </c>
      <c r="H38" s="652"/>
      <c r="I38" s="652"/>
      <c r="J38" s="652"/>
      <c r="K38" s="652"/>
      <c r="L38" s="652"/>
    </row>
    <row r="39" spans="1:12" ht="15" customHeight="1">
      <c r="A39" s="448">
        <v>26</v>
      </c>
      <c r="B39" s="449" t="s">
        <v>20</v>
      </c>
      <c r="C39" s="653">
        <v>0.76724763896666226</v>
      </c>
      <c r="D39" s="653">
        <v>0.80119442734561253</v>
      </c>
      <c r="E39" s="653">
        <v>0.80483332334537316</v>
      </c>
      <c r="F39" s="653">
        <v>0.85566491164997349</v>
      </c>
      <c r="G39" s="655">
        <v>0.83632909084451235</v>
      </c>
      <c r="H39" s="652"/>
      <c r="I39" s="652"/>
      <c r="J39" s="652"/>
      <c r="K39" s="652"/>
      <c r="L39" s="652"/>
    </row>
    <row r="40" spans="1:12" ht="15" customHeight="1">
      <c r="A40" s="448">
        <v>27</v>
      </c>
      <c r="B40" s="450" t="s">
        <v>21</v>
      </c>
      <c r="C40" s="653">
        <v>0.2875557051036749</v>
      </c>
      <c r="D40" s="653">
        <v>0.22411063069758203</v>
      </c>
      <c r="E40" s="653">
        <v>0.20882743972783704</v>
      </c>
      <c r="F40" s="653">
        <v>0.19666256224548187</v>
      </c>
      <c r="G40" s="655">
        <v>0.19202131456566429</v>
      </c>
      <c r="H40" s="652"/>
      <c r="I40" s="652"/>
      <c r="J40" s="652"/>
      <c r="K40" s="652"/>
      <c r="L40" s="652"/>
    </row>
    <row r="41" spans="1:12" ht="15" customHeight="1">
      <c r="A41" s="451"/>
      <c r="B41" s="444" t="s">
        <v>523</v>
      </c>
      <c r="C41" s="312"/>
      <c r="D41" s="312"/>
      <c r="E41" s="312"/>
      <c r="F41" s="312"/>
      <c r="G41" s="313"/>
      <c r="H41" s="652"/>
      <c r="I41" s="652"/>
      <c r="J41" s="652"/>
      <c r="K41" s="652"/>
      <c r="L41" s="652"/>
    </row>
    <row r="42" spans="1:12" ht="15" customHeight="1">
      <c r="A42" s="448">
        <v>28</v>
      </c>
      <c r="B42" s="487" t="s">
        <v>507</v>
      </c>
      <c r="C42" s="446">
        <v>201846789.41261044</v>
      </c>
      <c r="D42" s="446">
        <v>165669132.44143599</v>
      </c>
      <c r="E42" s="446">
        <v>166793048.11459017</v>
      </c>
      <c r="F42" s="446">
        <v>112578003.08849999</v>
      </c>
      <c r="G42" s="654">
        <v>96170543.219076931</v>
      </c>
      <c r="H42" s="652"/>
      <c r="I42" s="652"/>
      <c r="J42" s="652"/>
      <c r="K42" s="652"/>
      <c r="L42" s="652"/>
    </row>
    <row r="43" spans="1:12" ht="15">
      <c r="A43" s="448">
        <v>29</v>
      </c>
      <c r="B43" s="449" t="s">
        <v>508</v>
      </c>
      <c r="C43" s="446">
        <v>175621778.87442183</v>
      </c>
      <c r="D43" s="446">
        <v>146808762.23263481</v>
      </c>
      <c r="E43" s="446">
        <v>139064503.14336678</v>
      </c>
      <c r="F43" s="446">
        <v>101570803.18257138</v>
      </c>
      <c r="G43" s="654">
        <v>83359140.130720779</v>
      </c>
      <c r="H43" s="652"/>
      <c r="I43" s="652"/>
      <c r="J43" s="652"/>
      <c r="K43" s="652"/>
      <c r="L43" s="652"/>
    </row>
    <row r="44" spans="1:12" ht="15">
      <c r="A44" s="485">
        <v>30</v>
      </c>
      <c r="B44" s="486" t="s">
        <v>506</v>
      </c>
      <c r="C44" s="653">
        <v>1.1493266422095678</v>
      </c>
      <c r="D44" s="653">
        <v>1.128468968214001</v>
      </c>
      <c r="E44" s="653">
        <v>1.1993934062572171</v>
      </c>
      <c r="F44" s="653">
        <v>1.1083697239859707</v>
      </c>
      <c r="G44" s="655">
        <v>1.153689242334623</v>
      </c>
      <c r="H44" s="652"/>
      <c r="I44" s="652"/>
      <c r="J44" s="652"/>
      <c r="K44" s="652"/>
      <c r="L44" s="652"/>
    </row>
    <row r="45" spans="1:12" ht="15">
      <c r="A45" s="485"/>
      <c r="B45" s="444" t="s">
        <v>622</v>
      </c>
      <c r="C45" s="312"/>
      <c r="D45" s="312"/>
      <c r="E45" s="312"/>
      <c r="F45" s="312"/>
      <c r="G45" s="313"/>
      <c r="H45" s="652"/>
      <c r="I45" s="652"/>
      <c r="J45" s="652"/>
      <c r="K45" s="652"/>
      <c r="L45" s="652"/>
    </row>
    <row r="46" spans="1:12" ht="15">
      <c r="A46" s="485">
        <v>31</v>
      </c>
      <c r="B46" s="486" t="s">
        <v>629</v>
      </c>
      <c r="C46" s="446">
        <v>703519723.27250004</v>
      </c>
      <c r="D46" s="446">
        <v>585720015.58899999</v>
      </c>
      <c r="E46" s="446">
        <v>498491890.0395</v>
      </c>
      <c r="F46" s="446">
        <v>479345416.62850004</v>
      </c>
      <c r="G46" s="654">
        <v>471847762.30450004</v>
      </c>
      <c r="H46" s="652"/>
      <c r="I46" s="652"/>
      <c r="J46" s="652"/>
      <c r="K46" s="652"/>
      <c r="L46" s="652"/>
    </row>
    <row r="47" spans="1:12" ht="15">
      <c r="A47" s="485">
        <v>32</v>
      </c>
      <c r="B47" s="486" t="s">
        <v>642</v>
      </c>
      <c r="C47" s="446">
        <v>580745005.39191997</v>
      </c>
      <c r="D47" s="446">
        <v>497867535.08625978</v>
      </c>
      <c r="E47" s="446">
        <v>442966655.69926625</v>
      </c>
      <c r="F47" s="446">
        <v>424045233.53169209</v>
      </c>
      <c r="G47" s="654">
        <v>408458211.5861572</v>
      </c>
      <c r="H47" s="652"/>
      <c r="I47" s="652"/>
      <c r="J47" s="652"/>
      <c r="K47" s="652"/>
      <c r="L47" s="652"/>
    </row>
    <row r="48" spans="1:12" thickBot="1">
      <c r="A48" s="123">
        <v>33</v>
      </c>
      <c r="B48" s="243" t="s">
        <v>656</v>
      </c>
      <c r="C48" s="656">
        <v>1.2114089948956595</v>
      </c>
      <c r="D48" s="656">
        <v>1.1764575400312436</v>
      </c>
      <c r="E48" s="656">
        <v>1.1253485643351229</v>
      </c>
      <c r="F48" s="656">
        <v>1.1304110475107485</v>
      </c>
      <c r="G48" s="657">
        <v>1.1551922544834723</v>
      </c>
      <c r="H48" s="652"/>
      <c r="I48" s="652"/>
      <c r="J48" s="652"/>
      <c r="K48" s="652"/>
      <c r="L48" s="652"/>
    </row>
    <row r="49" spans="1:7">
      <c r="A49" s="21"/>
    </row>
    <row r="50" spans="1:7" ht="39.75">
      <c r="B50" s="24" t="s">
        <v>601</v>
      </c>
    </row>
    <row r="51" spans="1:7" ht="65.25">
      <c r="B51" s="354" t="s">
        <v>522</v>
      </c>
      <c r="D51" s="332"/>
      <c r="E51" s="332"/>
      <c r="F51" s="332"/>
      <c r="G51" s="3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H22" sqref="C8:H22"/>
    </sheetView>
  </sheetViews>
  <sheetFormatPr defaultColWidth="9.28515625" defaultRowHeight="12.75"/>
  <cols>
    <col min="1" max="1" width="11.7109375" style="493" bestFit="1" customWidth="1"/>
    <col min="2" max="2" width="105.28515625" style="493" bestFit="1" customWidth="1"/>
    <col min="3" max="3" width="13.85546875" style="493" bestFit="1" customWidth="1"/>
    <col min="4" max="4" width="13.5703125" style="493" bestFit="1" customWidth="1"/>
    <col min="5" max="5" width="17.42578125" style="493" bestFit="1" customWidth="1"/>
    <col min="6" max="6" width="13.85546875" style="493" bestFit="1" customWidth="1"/>
    <col min="7" max="7" width="30.42578125" style="493" customWidth="1"/>
    <col min="8" max="8" width="16.140625" style="493" customWidth="1"/>
    <col min="9" max="16384" width="9.28515625" style="493"/>
  </cols>
  <sheetData>
    <row r="1" spans="1:8" ht="13.5">
      <c r="A1" s="492" t="s">
        <v>188</v>
      </c>
      <c r="B1" s="420" t="str">
        <f>Info!C2</f>
        <v>სს "ხალიკ ბანკი საქართველო"</v>
      </c>
    </row>
    <row r="2" spans="1:8">
      <c r="A2" s="494" t="s">
        <v>189</v>
      </c>
      <c r="B2" s="496">
        <f>'1. key ratios'!B2</f>
        <v>44561</v>
      </c>
    </row>
    <row r="3" spans="1:8">
      <c r="A3" s="495" t="s">
        <v>662</v>
      </c>
    </row>
    <row r="5" spans="1:8">
      <c r="A5" s="746" t="s">
        <v>663</v>
      </c>
      <c r="B5" s="747"/>
      <c r="C5" s="752" t="s">
        <v>664</v>
      </c>
      <c r="D5" s="753"/>
      <c r="E5" s="753"/>
      <c r="F5" s="753"/>
      <c r="G5" s="753"/>
      <c r="H5" s="754"/>
    </row>
    <row r="6" spans="1:8">
      <c r="A6" s="748"/>
      <c r="B6" s="749"/>
      <c r="C6" s="755"/>
      <c r="D6" s="756"/>
      <c r="E6" s="756"/>
      <c r="F6" s="756"/>
      <c r="G6" s="756"/>
      <c r="H6" s="757"/>
    </row>
    <row r="7" spans="1:8" ht="25.5">
      <c r="A7" s="750"/>
      <c r="B7" s="751"/>
      <c r="C7" s="497" t="s">
        <v>665</v>
      </c>
      <c r="D7" s="497" t="s">
        <v>666</v>
      </c>
      <c r="E7" s="497" t="s">
        <v>667</v>
      </c>
      <c r="F7" s="497" t="s">
        <v>668</v>
      </c>
      <c r="G7" s="605" t="s">
        <v>939</v>
      </c>
      <c r="H7" s="497" t="s">
        <v>68</v>
      </c>
    </row>
    <row r="8" spans="1:8">
      <c r="A8" s="498">
        <v>1</v>
      </c>
      <c r="B8" s="499" t="s">
        <v>216</v>
      </c>
      <c r="C8" s="641">
        <v>107329092</v>
      </c>
      <c r="D8" s="641">
        <v>48000000</v>
      </c>
      <c r="E8" s="641">
        <v>10914047.000000002</v>
      </c>
      <c r="F8" s="641">
        <v>5686000</v>
      </c>
      <c r="G8" s="641">
        <v>0</v>
      </c>
      <c r="H8" s="641">
        <f t="shared" ref="H8" si="0">SUM(C8:G8)</f>
        <v>171929139</v>
      </c>
    </row>
    <row r="9" spans="1:8">
      <c r="A9" s="498">
        <v>2</v>
      </c>
      <c r="B9" s="499" t="s">
        <v>217</v>
      </c>
      <c r="C9" s="641">
        <v>0</v>
      </c>
      <c r="D9" s="641">
        <v>0</v>
      </c>
      <c r="E9" s="641">
        <v>0</v>
      </c>
      <c r="F9" s="641">
        <v>0</v>
      </c>
      <c r="G9" s="641">
        <v>0</v>
      </c>
      <c r="H9" s="641">
        <f t="shared" ref="H9:H21" si="1">SUM(C9:G9)</f>
        <v>0</v>
      </c>
    </row>
    <row r="10" spans="1:8">
      <c r="A10" s="498">
        <v>3</v>
      </c>
      <c r="B10" s="499" t="s">
        <v>218</v>
      </c>
      <c r="C10" s="641">
        <v>0</v>
      </c>
      <c r="D10" s="641">
        <v>0</v>
      </c>
      <c r="E10" s="641">
        <v>0</v>
      </c>
      <c r="F10" s="641">
        <v>0</v>
      </c>
      <c r="G10" s="641">
        <v>0</v>
      </c>
      <c r="H10" s="641">
        <f t="shared" si="1"/>
        <v>0</v>
      </c>
    </row>
    <row r="11" spans="1:8">
      <c r="A11" s="498">
        <v>4</v>
      </c>
      <c r="B11" s="499" t="s">
        <v>219</v>
      </c>
      <c r="C11" s="641">
        <v>0</v>
      </c>
      <c r="D11" s="641">
        <v>0</v>
      </c>
      <c r="E11" s="641">
        <v>0</v>
      </c>
      <c r="F11" s="641">
        <v>0</v>
      </c>
      <c r="G11" s="641">
        <v>0</v>
      </c>
      <c r="H11" s="641">
        <f t="shared" si="1"/>
        <v>0</v>
      </c>
    </row>
    <row r="12" spans="1:8">
      <c r="A12" s="498">
        <v>5</v>
      </c>
      <c r="B12" s="499" t="s">
        <v>220</v>
      </c>
      <c r="C12" s="641">
        <v>0</v>
      </c>
      <c r="D12" s="641">
        <v>0</v>
      </c>
      <c r="E12" s="641">
        <v>0</v>
      </c>
      <c r="F12" s="641">
        <v>0</v>
      </c>
      <c r="G12" s="641">
        <v>0</v>
      </c>
      <c r="H12" s="641">
        <f t="shared" si="1"/>
        <v>0</v>
      </c>
    </row>
    <row r="13" spans="1:8">
      <c r="A13" s="498">
        <v>6</v>
      </c>
      <c r="B13" s="499" t="s">
        <v>221</v>
      </c>
      <c r="C13" s="641">
        <v>50917544.409999996</v>
      </c>
      <c r="D13" s="641">
        <v>0</v>
      </c>
      <c r="E13" s="641">
        <v>0</v>
      </c>
      <c r="F13" s="641">
        <v>849241.59</v>
      </c>
      <c r="G13" s="641">
        <v>0</v>
      </c>
      <c r="H13" s="641">
        <f t="shared" si="1"/>
        <v>51766786</v>
      </c>
    </row>
    <row r="14" spans="1:8">
      <c r="A14" s="498">
        <v>7</v>
      </c>
      <c r="B14" s="499" t="s">
        <v>73</v>
      </c>
      <c r="C14" s="641">
        <v>0</v>
      </c>
      <c r="D14" s="641">
        <v>108580759.56999992</v>
      </c>
      <c r="E14" s="641">
        <v>107243337.22000016</v>
      </c>
      <c r="F14" s="641">
        <v>326804168.69999999</v>
      </c>
      <c r="G14" s="641">
        <v>4404056.53</v>
      </c>
      <c r="H14" s="641">
        <f t="shared" si="1"/>
        <v>547032322.01999998</v>
      </c>
    </row>
    <row r="15" spans="1:8">
      <c r="A15" s="498">
        <v>8</v>
      </c>
      <c r="B15" s="501" t="s">
        <v>74</v>
      </c>
      <c r="C15" s="641">
        <v>0</v>
      </c>
      <c r="D15" s="641">
        <v>0</v>
      </c>
      <c r="E15" s="641">
        <v>0</v>
      </c>
      <c r="F15" s="641">
        <v>0</v>
      </c>
      <c r="G15" s="641">
        <v>0</v>
      </c>
      <c r="H15" s="641">
        <f t="shared" si="1"/>
        <v>0</v>
      </c>
    </row>
    <row r="16" spans="1:8">
      <c r="A16" s="498">
        <v>9</v>
      </c>
      <c r="B16" s="499" t="s">
        <v>75</v>
      </c>
      <c r="C16" s="641">
        <v>0</v>
      </c>
      <c r="D16" s="641">
        <v>0</v>
      </c>
      <c r="E16" s="641">
        <v>0</v>
      </c>
      <c r="F16" s="641">
        <v>0</v>
      </c>
      <c r="G16" s="641">
        <v>0</v>
      </c>
      <c r="H16" s="641">
        <f t="shared" si="1"/>
        <v>0</v>
      </c>
    </row>
    <row r="17" spans="1:8">
      <c r="A17" s="498">
        <v>10</v>
      </c>
      <c r="B17" s="609" t="s">
        <v>690</v>
      </c>
      <c r="C17" s="641">
        <v>0</v>
      </c>
      <c r="D17" s="641">
        <v>374571.29000000004</v>
      </c>
      <c r="E17" s="641">
        <v>2983130.8800000004</v>
      </c>
      <c r="F17" s="641">
        <v>6953037.4499999993</v>
      </c>
      <c r="G17" s="641">
        <v>4129343.1500000004</v>
      </c>
      <c r="H17" s="641">
        <f t="shared" si="1"/>
        <v>14440082.77</v>
      </c>
    </row>
    <row r="18" spans="1:8">
      <c r="A18" s="498">
        <v>11</v>
      </c>
      <c r="B18" s="499" t="s">
        <v>70</v>
      </c>
      <c r="C18" s="641">
        <v>0</v>
      </c>
      <c r="D18" s="641">
        <v>129164.97</v>
      </c>
      <c r="E18" s="641">
        <v>1760389.5200000005</v>
      </c>
      <c r="F18" s="641">
        <v>39986356.769999996</v>
      </c>
      <c r="G18" s="641">
        <v>33.24</v>
      </c>
      <c r="H18" s="641">
        <f t="shared" si="1"/>
        <v>41875944.5</v>
      </c>
    </row>
    <row r="19" spans="1:8">
      <c r="A19" s="498">
        <v>12</v>
      </c>
      <c r="B19" s="499" t="s">
        <v>71</v>
      </c>
      <c r="C19" s="641">
        <v>0</v>
      </c>
      <c r="D19" s="641">
        <v>0</v>
      </c>
      <c r="E19" s="641">
        <v>0</v>
      </c>
      <c r="F19" s="641">
        <v>0</v>
      </c>
      <c r="G19" s="641">
        <v>0</v>
      </c>
      <c r="H19" s="641">
        <f t="shared" si="1"/>
        <v>0</v>
      </c>
    </row>
    <row r="20" spans="1:8">
      <c r="A20" s="502">
        <v>13</v>
      </c>
      <c r="B20" s="501" t="s">
        <v>72</v>
      </c>
      <c r="C20" s="641">
        <v>0</v>
      </c>
      <c r="D20" s="641">
        <v>0</v>
      </c>
      <c r="E20" s="641">
        <v>0</v>
      </c>
      <c r="F20" s="641">
        <v>0</v>
      </c>
      <c r="G20" s="641">
        <v>0</v>
      </c>
      <c r="H20" s="641">
        <f t="shared" si="1"/>
        <v>0</v>
      </c>
    </row>
    <row r="21" spans="1:8">
      <c r="A21" s="498">
        <v>14</v>
      </c>
      <c r="B21" s="499" t="s">
        <v>669</v>
      </c>
      <c r="C21" s="641">
        <v>10332292.119999999</v>
      </c>
      <c r="D21" s="641">
        <v>14806240.719999993</v>
      </c>
      <c r="E21" s="641">
        <v>20866526.560000014</v>
      </c>
      <c r="F21" s="641">
        <v>102707337.00000013</v>
      </c>
      <c r="G21" s="641">
        <v>25312634.309999999</v>
      </c>
      <c r="H21" s="641">
        <f t="shared" si="1"/>
        <v>174025030.71000016</v>
      </c>
    </row>
    <row r="22" spans="1:8">
      <c r="A22" s="503">
        <v>15</v>
      </c>
      <c r="B22" s="500" t="s">
        <v>68</v>
      </c>
      <c r="C22" s="641">
        <f>SUM(C18:C21)+SUM(C8:C16)</f>
        <v>168578928.53</v>
      </c>
      <c r="D22" s="641">
        <f t="shared" ref="D22:G22" si="2">SUM(D18:D21)+SUM(D8:D16)</f>
        <v>171516165.25999993</v>
      </c>
      <c r="E22" s="641">
        <f t="shared" si="2"/>
        <v>140784300.30000019</v>
      </c>
      <c r="F22" s="641">
        <f t="shared" si="2"/>
        <v>476033104.06000006</v>
      </c>
      <c r="G22" s="641">
        <f t="shared" si="2"/>
        <v>29716724.079999998</v>
      </c>
      <c r="H22" s="641">
        <f>SUM(H18:H21)+SUM(H8:H16)</f>
        <v>986629222.23000014</v>
      </c>
    </row>
    <row r="26" spans="1:8" ht="38.25">
      <c r="B26" s="608" t="s">
        <v>938</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 zoomScale="70" zoomScaleNormal="70" workbookViewId="0">
      <selection activeCell="C7" sqref="C7:I23"/>
    </sheetView>
  </sheetViews>
  <sheetFormatPr defaultColWidth="9.28515625" defaultRowHeight="12.75"/>
  <cols>
    <col min="1" max="1" width="11.7109375" style="504" bestFit="1" customWidth="1"/>
    <col min="2" max="2" width="114.7109375" style="493" customWidth="1"/>
    <col min="3" max="3" width="22.42578125" style="493" customWidth="1"/>
    <col min="4" max="4" width="23.5703125" style="493" customWidth="1"/>
    <col min="5" max="7" width="22.28515625" style="516" customWidth="1"/>
    <col min="8" max="8" width="22.28515625" style="493" customWidth="1"/>
    <col min="9" max="9" width="41.42578125" style="493" customWidth="1"/>
    <col min="10" max="16384" width="9.28515625" style="493"/>
  </cols>
  <sheetData>
    <row r="1" spans="1:9" ht="13.5">
      <c r="A1" s="492" t="s">
        <v>188</v>
      </c>
      <c r="B1" s="420" t="str">
        <f>Info!C2</f>
        <v>სს "ხალიკ ბანკი საქართველო"</v>
      </c>
      <c r="E1" s="493"/>
      <c r="F1" s="493"/>
      <c r="G1" s="493"/>
    </row>
    <row r="2" spans="1:9">
      <c r="A2" s="494" t="s">
        <v>189</v>
      </c>
      <c r="B2" s="496">
        <f>'1. key ratios'!B2</f>
        <v>44561</v>
      </c>
      <c r="E2" s="493"/>
      <c r="F2" s="493"/>
      <c r="G2" s="493"/>
    </row>
    <row r="3" spans="1:9">
      <c r="A3" s="495" t="s">
        <v>670</v>
      </c>
      <c r="E3" s="493"/>
      <c r="F3" s="493"/>
      <c r="G3" s="493"/>
    </row>
    <row r="4" spans="1:9">
      <c r="C4" s="505" t="s">
        <v>671</v>
      </c>
      <c r="D4" s="505" t="s">
        <v>672</v>
      </c>
      <c r="E4" s="505" t="s">
        <v>673</v>
      </c>
      <c r="F4" s="505" t="s">
        <v>674</v>
      </c>
      <c r="G4" s="505" t="s">
        <v>675</v>
      </c>
      <c r="H4" s="505" t="s">
        <v>676</v>
      </c>
      <c r="I4" s="505" t="s">
        <v>677</v>
      </c>
    </row>
    <row r="5" spans="1:9" ht="34.15" customHeight="1">
      <c r="A5" s="746" t="s">
        <v>680</v>
      </c>
      <c r="B5" s="747"/>
      <c r="C5" s="760" t="s">
        <v>681</v>
      </c>
      <c r="D5" s="760"/>
      <c r="E5" s="760" t="s">
        <v>682</v>
      </c>
      <c r="F5" s="760" t="s">
        <v>683</v>
      </c>
      <c r="G5" s="758" t="s">
        <v>684</v>
      </c>
      <c r="H5" s="758" t="s">
        <v>685</v>
      </c>
      <c r="I5" s="506" t="s">
        <v>686</v>
      </c>
    </row>
    <row r="6" spans="1:9" ht="38.25">
      <c r="A6" s="750"/>
      <c r="B6" s="751"/>
      <c r="C6" s="554" t="s">
        <v>687</v>
      </c>
      <c r="D6" s="554" t="s">
        <v>688</v>
      </c>
      <c r="E6" s="760"/>
      <c r="F6" s="760"/>
      <c r="G6" s="759"/>
      <c r="H6" s="759"/>
      <c r="I6" s="506" t="s">
        <v>689</v>
      </c>
    </row>
    <row r="7" spans="1:9">
      <c r="A7" s="507">
        <v>1</v>
      </c>
      <c r="B7" s="499" t="s">
        <v>216</v>
      </c>
      <c r="C7" s="680">
        <v>0</v>
      </c>
      <c r="D7" s="680">
        <v>171929139</v>
      </c>
      <c r="E7" s="680">
        <v>0</v>
      </c>
      <c r="F7" s="680">
        <v>0</v>
      </c>
      <c r="G7" s="680">
        <v>0</v>
      </c>
      <c r="H7" s="680">
        <v>0</v>
      </c>
      <c r="I7" s="510">
        <f t="shared" ref="I7:I23" si="0">C7+D7-E7-F7-G7</f>
        <v>171929139</v>
      </c>
    </row>
    <row r="8" spans="1:9">
      <c r="A8" s="507">
        <v>2</v>
      </c>
      <c r="B8" s="499" t="s">
        <v>217</v>
      </c>
      <c r="C8" s="680">
        <v>0</v>
      </c>
      <c r="D8" s="680">
        <v>0</v>
      </c>
      <c r="E8" s="680">
        <v>0</v>
      </c>
      <c r="F8" s="680">
        <v>0</v>
      </c>
      <c r="G8" s="680">
        <v>0</v>
      </c>
      <c r="H8" s="680">
        <v>0</v>
      </c>
      <c r="I8" s="510">
        <f t="shared" si="0"/>
        <v>0</v>
      </c>
    </row>
    <row r="9" spans="1:9">
      <c r="A9" s="507">
        <v>3</v>
      </c>
      <c r="B9" s="499" t="s">
        <v>218</v>
      </c>
      <c r="C9" s="680">
        <v>0</v>
      </c>
      <c r="D9" s="680">
        <v>0</v>
      </c>
      <c r="E9" s="680">
        <v>0</v>
      </c>
      <c r="F9" s="680">
        <v>0</v>
      </c>
      <c r="G9" s="680">
        <v>0</v>
      </c>
      <c r="H9" s="680">
        <v>0</v>
      </c>
      <c r="I9" s="510">
        <f t="shared" si="0"/>
        <v>0</v>
      </c>
    </row>
    <row r="10" spans="1:9">
      <c r="A10" s="507">
        <v>4</v>
      </c>
      <c r="B10" s="499" t="s">
        <v>219</v>
      </c>
      <c r="C10" s="680">
        <v>0</v>
      </c>
      <c r="D10" s="680">
        <v>0</v>
      </c>
      <c r="E10" s="680">
        <v>0</v>
      </c>
      <c r="F10" s="680">
        <v>0</v>
      </c>
      <c r="G10" s="680">
        <v>0</v>
      </c>
      <c r="H10" s="680">
        <v>0</v>
      </c>
      <c r="I10" s="510">
        <f t="shared" si="0"/>
        <v>0</v>
      </c>
    </row>
    <row r="11" spans="1:9">
      <c r="A11" s="507">
        <v>5</v>
      </c>
      <c r="B11" s="499" t="s">
        <v>220</v>
      </c>
      <c r="C11" s="680">
        <v>0</v>
      </c>
      <c r="D11" s="680">
        <v>0</v>
      </c>
      <c r="E11" s="680">
        <v>0</v>
      </c>
      <c r="F11" s="680">
        <v>0</v>
      </c>
      <c r="G11" s="680">
        <v>0</v>
      </c>
      <c r="H11" s="680">
        <v>0</v>
      </c>
      <c r="I11" s="510">
        <f t="shared" si="0"/>
        <v>0</v>
      </c>
    </row>
    <row r="12" spans="1:9">
      <c r="A12" s="507">
        <v>6</v>
      </c>
      <c r="B12" s="499" t="s">
        <v>221</v>
      </c>
      <c r="C12" s="680">
        <v>0</v>
      </c>
      <c r="D12" s="680">
        <v>51766786</v>
      </c>
      <c r="E12" s="680">
        <v>0</v>
      </c>
      <c r="F12" s="680">
        <v>0</v>
      </c>
      <c r="G12" s="680">
        <v>0</v>
      </c>
      <c r="H12" s="680">
        <v>0</v>
      </c>
      <c r="I12" s="510">
        <f t="shared" si="0"/>
        <v>51766786</v>
      </c>
    </row>
    <row r="13" spans="1:9">
      <c r="A13" s="507">
        <v>7</v>
      </c>
      <c r="B13" s="499" t="s">
        <v>73</v>
      </c>
      <c r="C13" s="680">
        <v>37470660.790000007</v>
      </c>
      <c r="D13" s="680">
        <v>529908112.51999986</v>
      </c>
      <c r="E13" s="680">
        <v>20346860.590000007</v>
      </c>
      <c r="F13" s="680">
        <v>8826481.2889999989</v>
      </c>
      <c r="G13" s="680">
        <v>0</v>
      </c>
      <c r="H13" s="680">
        <v>0</v>
      </c>
      <c r="I13" s="510">
        <f t="shared" si="0"/>
        <v>538205431.43099976</v>
      </c>
    </row>
    <row r="14" spans="1:9">
      <c r="A14" s="507">
        <v>8</v>
      </c>
      <c r="B14" s="501" t="s">
        <v>74</v>
      </c>
      <c r="C14" s="680">
        <v>0</v>
      </c>
      <c r="D14" s="680">
        <v>0</v>
      </c>
      <c r="E14" s="680">
        <v>0</v>
      </c>
      <c r="F14" s="680">
        <v>0</v>
      </c>
      <c r="G14" s="680">
        <v>0</v>
      </c>
      <c r="H14" s="680">
        <v>0</v>
      </c>
      <c r="I14" s="510">
        <f t="shared" si="0"/>
        <v>0</v>
      </c>
    </row>
    <row r="15" spans="1:9">
      <c r="A15" s="507">
        <v>9</v>
      </c>
      <c r="B15" s="499" t="s">
        <v>75</v>
      </c>
      <c r="C15" s="680">
        <v>0</v>
      </c>
      <c r="D15" s="680">
        <v>0</v>
      </c>
      <c r="E15" s="680">
        <v>0</v>
      </c>
      <c r="F15" s="680">
        <v>0</v>
      </c>
      <c r="G15" s="680">
        <v>0</v>
      </c>
      <c r="H15" s="680">
        <v>0</v>
      </c>
      <c r="I15" s="510">
        <f t="shared" si="0"/>
        <v>0</v>
      </c>
    </row>
    <row r="16" spans="1:9">
      <c r="A16" s="507">
        <v>10</v>
      </c>
      <c r="B16" s="609" t="s">
        <v>690</v>
      </c>
      <c r="C16" s="680">
        <v>22004452.899999991</v>
      </c>
      <c r="D16" s="680">
        <v>78.98</v>
      </c>
      <c r="E16" s="680">
        <v>7564449.1099999994</v>
      </c>
      <c r="F16" s="680">
        <v>0</v>
      </c>
      <c r="G16" s="680">
        <v>0</v>
      </c>
      <c r="H16" s="680">
        <v>0</v>
      </c>
      <c r="I16" s="510">
        <f t="shared" si="0"/>
        <v>14440082.769999992</v>
      </c>
    </row>
    <row r="17" spans="1:9">
      <c r="A17" s="507">
        <v>11</v>
      </c>
      <c r="B17" s="499" t="s">
        <v>70</v>
      </c>
      <c r="C17" s="680">
        <v>1548868.1999999997</v>
      </c>
      <c r="D17" s="680">
        <v>40818312.130000018</v>
      </c>
      <c r="E17" s="680">
        <v>491400.31</v>
      </c>
      <c r="F17" s="680">
        <v>808344.93000000017</v>
      </c>
      <c r="G17" s="680">
        <v>0</v>
      </c>
      <c r="H17" s="680">
        <v>0</v>
      </c>
      <c r="I17" s="510">
        <f t="shared" si="0"/>
        <v>41067435.090000018</v>
      </c>
    </row>
    <row r="18" spans="1:9">
      <c r="A18" s="507">
        <v>12</v>
      </c>
      <c r="B18" s="499" t="s">
        <v>71</v>
      </c>
      <c r="C18" s="680">
        <v>0</v>
      </c>
      <c r="D18" s="680">
        <v>0</v>
      </c>
      <c r="E18" s="680">
        <v>0</v>
      </c>
      <c r="F18" s="680">
        <v>0</v>
      </c>
      <c r="G18" s="680">
        <v>0</v>
      </c>
      <c r="H18" s="680">
        <v>0</v>
      </c>
      <c r="I18" s="510">
        <f t="shared" si="0"/>
        <v>0</v>
      </c>
    </row>
    <row r="19" spans="1:9">
      <c r="A19" s="511">
        <v>13</v>
      </c>
      <c r="B19" s="501" t="s">
        <v>72</v>
      </c>
      <c r="C19" s="680">
        <v>0</v>
      </c>
      <c r="D19" s="680">
        <v>0</v>
      </c>
      <c r="E19" s="680">
        <v>0</v>
      </c>
      <c r="F19" s="680">
        <v>0</v>
      </c>
      <c r="G19" s="680">
        <v>0</v>
      </c>
      <c r="H19" s="680">
        <v>0</v>
      </c>
      <c r="I19" s="510">
        <f t="shared" si="0"/>
        <v>0</v>
      </c>
    </row>
    <row r="20" spans="1:9">
      <c r="A20" s="507">
        <v>14</v>
      </c>
      <c r="B20" s="499" t="s">
        <v>669</v>
      </c>
      <c r="C20" s="680">
        <v>32816455.770000003</v>
      </c>
      <c r="D20" s="680">
        <v>160110729.68000007</v>
      </c>
      <c r="E20" s="680">
        <v>14400736.490000002</v>
      </c>
      <c r="F20" s="680">
        <v>2161108.5300000007</v>
      </c>
      <c r="G20" s="680">
        <v>0</v>
      </c>
      <c r="H20" s="680">
        <v>0</v>
      </c>
      <c r="I20" s="510">
        <f t="shared" si="0"/>
        <v>176365340.43000007</v>
      </c>
    </row>
    <row r="21" spans="1:9" s="513" customFormat="1">
      <c r="A21" s="512">
        <v>15</v>
      </c>
      <c r="B21" s="500" t="s">
        <v>68</v>
      </c>
      <c r="C21" s="500">
        <f>SUM(C7:C15)+SUM(C17:C20)</f>
        <v>71835984.76000002</v>
      </c>
      <c r="D21" s="500">
        <f t="shared" ref="D21:H21" si="1">SUM(D7:D15)+SUM(D17:D20)</f>
        <v>954533079.32999992</v>
      </c>
      <c r="E21" s="500">
        <f t="shared" si="1"/>
        <v>35238997.390000008</v>
      </c>
      <c r="F21" s="500">
        <f t="shared" si="1"/>
        <v>11795934.749</v>
      </c>
      <c r="G21" s="500">
        <f t="shared" si="1"/>
        <v>0</v>
      </c>
      <c r="H21" s="500">
        <f t="shared" si="1"/>
        <v>0</v>
      </c>
      <c r="I21" s="510">
        <f t="shared" si="0"/>
        <v>979334131.95099998</v>
      </c>
    </row>
    <row r="22" spans="1:9">
      <c r="A22" s="514">
        <v>16</v>
      </c>
      <c r="B22" s="515" t="s">
        <v>691</v>
      </c>
      <c r="C22" s="680">
        <v>54537091.819999978</v>
      </c>
      <c r="D22" s="680">
        <v>690425492.30000091</v>
      </c>
      <c r="E22" s="680">
        <v>27008172.630000018</v>
      </c>
      <c r="F22" s="680">
        <v>11795934.749000009</v>
      </c>
      <c r="G22" s="680">
        <v>0</v>
      </c>
      <c r="H22" s="680">
        <v>0</v>
      </c>
      <c r="I22" s="510">
        <f t="shared" si="0"/>
        <v>706158476.74100089</v>
      </c>
    </row>
    <row r="23" spans="1:9">
      <c r="A23" s="514">
        <v>17</v>
      </c>
      <c r="B23" s="515" t="s">
        <v>692</v>
      </c>
      <c r="C23" s="680">
        <v>0</v>
      </c>
      <c r="D23" s="680">
        <v>17328411.450000003</v>
      </c>
      <c r="E23" s="680">
        <v>0</v>
      </c>
      <c r="F23" s="680">
        <v>0</v>
      </c>
      <c r="G23" s="680">
        <v>0</v>
      </c>
      <c r="H23" s="680">
        <v>0</v>
      </c>
      <c r="I23" s="510">
        <f t="shared" si="0"/>
        <v>17328411.450000003</v>
      </c>
    </row>
    <row r="26" spans="1:9" ht="42.4" customHeight="1">
      <c r="B26" s="608" t="s">
        <v>938</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I34" sqref="C7:I34"/>
    </sheetView>
  </sheetViews>
  <sheetFormatPr defaultColWidth="9.28515625" defaultRowHeight="12.75"/>
  <cols>
    <col min="1" max="1" width="11" style="493" bestFit="1" customWidth="1"/>
    <col min="2" max="2" width="93.42578125" style="493" customWidth="1"/>
    <col min="3" max="8" width="22" style="493" customWidth="1"/>
    <col min="9" max="9" width="42.28515625" style="493" bestFit="1" customWidth="1"/>
    <col min="10" max="16384" width="9.28515625" style="493"/>
  </cols>
  <sheetData>
    <row r="1" spans="1:9" ht="13.5">
      <c r="A1" s="492" t="s">
        <v>188</v>
      </c>
      <c r="B1" s="420" t="str">
        <f>Info!C2</f>
        <v>სს "ხალიკ ბანკი საქართველო"</v>
      </c>
    </row>
    <row r="2" spans="1:9">
      <c r="A2" s="494" t="s">
        <v>189</v>
      </c>
      <c r="B2" s="496">
        <f>'1. key ratios'!B2</f>
        <v>44561</v>
      </c>
    </row>
    <row r="3" spans="1:9">
      <c r="A3" s="495" t="s">
        <v>693</v>
      </c>
    </row>
    <row r="4" spans="1:9">
      <c r="C4" s="505" t="s">
        <v>671</v>
      </c>
      <c r="D4" s="505" t="s">
        <v>672</v>
      </c>
      <c r="E4" s="505" t="s">
        <v>673</v>
      </c>
      <c r="F4" s="505" t="s">
        <v>674</v>
      </c>
      <c r="G4" s="505" t="s">
        <v>675</v>
      </c>
      <c r="H4" s="505" t="s">
        <v>676</v>
      </c>
      <c r="I4" s="505" t="s">
        <v>677</v>
      </c>
    </row>
    <row r="5" spans="1:9" ht="41.65" customHeight="1">
      <c r="A5" s="746" t="s">
        <v>949</v>
      </c>
      <c r="B5" s="747"/>
      <c r="C5" s="760" t="s">
        <v>681</v>
      </c>
      <c r="D5" s="760"/>
      <c r="E5" s="760" t="s">
        <v>682</v>
      </c>
      <c r="F5" s="760" t="s">
        <v>683</v>
      </c>
      <c r="G5" s="758" t="s">
        <v>684</v>
      </c>
      <c r="H5" s="758" t="s">
        <v>685</v>
      </c>
      <c r="I5" s="506" t="s">
        <v>686</v>
      </c>
    </row>
    <row r="6" spans="1:9" ht="41.65" customHeight="1">
      <c r="A6" s="750"/>
      <c r="B6" s="751"/>
      <c r="C6" s="554" t="s">
        <v>687</v>
      </c>
      <c r="D6" s="554" t="s">
        <v>688</v>
      </c>
      <c r="E6" s="760"/>
      <c r="F6" s="760"/>
      <c r="G6" s="759"/>
      <c r="H6" s="759"/>
      <c r="I6" s="506" t="s">
        <v>689</v>
      </c>
    </row>
    <row r="7" spans="1:9">
      <c r="A7" s="508">
        <v>1</v>
      </c>
      <c r="B7" s="517" t="s">
        <v>694</v>
      </c>
      <c r="C7" s="680">
        <v>2049297.0599999994</v>
      </c>
      <c r="D7" s="680">
        <v>187140852.84</v>
      </c>
      <c r="E7" s="680">
        <v>690784.8</v>
      </c>
      <c r="F7" s="680">
        <v>284832.65999999986</v>
      </c>
      <c r="G7" s="680">
        <v>0</v>
      </c>
      <c r="H7" s="680">
        <v>0</v>
      </c>
      <c r="I7" s="510">
        <f t="shared" ref="I7:I33" si="0">C7+D7-E7-F7-G7</f>
        <v>188214532.44</v>
      </c>
    </row>
    <row r="8" spans="1:9">
      <c r="A8" s="508">
        <v>2</v>
      </c>
      <c r="B8" s="517" t="s">
        <v>695</v>
      </c>
      <c r="C8" s="680">
        <v>5655452.6999999993</v>
      </c>
      <c r="D8" s="680">
        <v>92131127.400000006</v>
      </c>
      <c r="E8" s="680">
        <v>1934622.7400000005</v>
      </c>
      <c r="F8" s="680">
        <v>772822.10999999987</v>
      </c>
      <c r="G8" s="680">
        <v>0</v>
      </c>
      <c r="H8" s="680">
        <v>0</v>
      </c>
      <c r="I8" s="510">
        <f t="shared" si="0"/>
        <v>95079135.250000015</v>
      </c>
    </row>
    <row r="9" spans="1:9">
      <c r="A9" s="508">
        <v>3</v>
      </c>
      <c r="B9" s="517" t="s">
        <v>696</v>
      </c>
      <c r="C9" s="680">
        <v>0</v>
      </c>
      <c r="D9" s="680">
        <v>0</v>
      </c>
      <c r="E9" s="680">
        <v>0</v>
      </c>
      <c r="F9" s="680">
        <v>0</v>
      </c>
      <c r="G9" s="680">
        <v>0</v>
      </c>
      <c r="H9" s="680">
        <v>0</v>
      </c>
      <c r="I9" s="510">
        <f t="shared" si="0"/>
        <v>0</v>
      </c>
    </row>
    <row r="10" spans="1:9">
      <c r="A10" s="508">
        <v>4</v>
      </c>
      <c r="B10" s="517" t="s">
        <v>697</v>
      </c>
      <c r="C10" s="680">
        <v>2964026.9000000004</v>
      </c>
      <c r="D10" s="680">
        <v>37387326.819999993</v>
      </c>
      <c r="E10" s="680">
        <v>2239032.6</v>
      </c>
      <c r="F10" s="680">
        <v>466697.31999999977</v>
      </c>
      <c r="G10" s="680">
        <v>0</v>
      </c>
      <c r="H10" s="680">
        <v>0</v>
      </c>
      <c r="I10" s="510">
        <f t="shared" si="0"/>
        <v>37645623.79999999</v>
      </c>
    </row>
    <row r="11" spans="1:9">
      <c r="A11" s="508">
        <v>5</v>
      </c>
      <c r="B11" s="517" t="s">
        <v>698</v>
      </c>
      <c r="C11" s="680">
        <v>9501554</v>
      </c>
      <c r="D11" s="680">
        <v>134093336.41</v>
      </c>
      <c r="E11" s="680">
        <v>5059159.3800000008</v>
      </c>
      <c r="F11" s="680">
        <v>2226383.7989999992</v>
      </c>
      <c r="G11" s="680">
        <v>0</v>
      </c>
      <c r="H11" s="680">
        <v>0</v>
      </c>
      <c r="I11" s="510">
        <f t="shared" si="0"/>
        <v>136309347.23100001</v>
      </c>
    </row>
    <row r="12" spans="1:9">
      <c r="A12" s="508">
        <v>6</v>
      </c>
      <c r="B12" s="517" t="s">
        <v>699</v>
      </c>
      <c r="C12" s="680">
        <v>1632102.7500000002</v>
      </c>
      <c r="D12" s="680">
        <v>36236352.679999992</v>
      </c>
      <c r="E12" s="680">
        <v>823993.25000000012</v>
      </c>
      <c r="F12" s="680">
        <v>653658.7900000005</v>
      </c>
      <c r="G12" s="680">
        <v>0</v>
      </c>
      <c r="H12" s="680">
        <v>0</v>
      </c>
      <c r="I12" s="510">
        <f t="shared" si="0"/>
        <v>36390803.389999993</v>
      </c>
    </row>
    <row r="13" spans="1:9">
      <c r="A13" s="508">
        <v>7</v>
      </c>
      <c r="B13" s="517" t="s">
        <v>700</v>
      </c>
      <c r="C13" s="680">
        <v>538543.65</v>
      </c>
      <c r="D13" s="680">
        <v>4894787.299999998</v>
      </c>
      <c r="E13" s="680">
        <v>483303.29000000004</v>
      </c>
      <c r="F13" s="680">
        <v>32683.690000000002</v>
      </c>
      <c r="G13" s="680">
        <v>0</v>
      </c>
      <c r="H13" s="680">
        <v>0</v>
      </c>
      <c r="I13" s="510">
        <f t="shared" si="0"/>
        <v>4917343.9699999979</v>
      </c>
    </row>
    <row r="14" spans="1:9">
      <c r="A14" s="508">
        <v>8</v>
      </c>
      <c r="B14" s="517" t="s">
        <v>701</v>
      </c>
      <c r="C14" s="680">
        <v>444784.2</v>
      </c>
      <c r="D14" s="680">
        <v>1977422.5699999996</v>
      </c>
      <c r="E14" s="680">
        <v>133897.39000000001</v>
      </c>
      <c r="F14" s="680">
        <v>39095.14</v>
      </c>
      <c r="G14" s="680">
        <v>0</v>
      </c>
      <c r="H14" s="680">
        <v>0</v>
      </c>
      <c r="I14" s="510">
        <f t="shared" si="0"/>
        <v>2249214.2399999993</v>
      </c>
    </row>
    <row r="15" spans="1:9">
      <c r="A15" s="508">
        <v>9</v>
      </c>
      <c r="B15" s="517" t="s">
        <v>702</v>
      </c>
      <c r="C15" s="680">
        <v>3729234.6799999997</v>
      </c>
      <c r="D15" s="680">
        <v>12087569.749999998</v>
      </c>
      <c r="E15" s="680">
        <v>1120082.3599999999</v>
      </c>
      <c r="F15" s="680">
        <v>239818.19999999998</v>
      </c>
      <c r="G15" s="680">
        <v>0</v>
      </c>
      <c r="H15" s="680">
        <v>0</v>
      </c>
      <c r="I15" s="510">
        <f t="shared" si="0"/>
        <v>14456903.869999999</v>
      </c>
    </row>
    <row r="16" spans="1:9">
      <c r="A16" s="508">
        <v>10</v>
      </c>
      <c r="B16" s="517" t="s">
        <v>703</v>
      </c>
      <c r="C16" s="680">
        <v>94394.22</v>
      </c>
      <c r="D16" s="680">
        <v>87314.21</v>
      </c>
      <c r="E16" s="680">
        <v>35544.339999999997</v>
      </c>
      <c r="F16" s="680">
        <v>271.85000000000002</v>
      </c>
      <c r="G16" s="680">
        <v>0</v>
      </c>
      <c r="H16" s="680">
        <v>0</v>
      </c>
      <c r="I16" s="510">
        <f t="shared" si="0"/>
        <v>145892.24</v>
      </c>
    </row>
    <row r="17" spans="1:10">
      <c r="A17" s="508">
        <v>11</v>
      </c>
      <c r="B17" s="517" t="s">
        <v>704</v>
      </c>
      <c r="C17" s="680">
        <v>33809.769999999997</v>
      </c>
      <c r="D17" s="680">
        <v>16246038.880000001</v>
      </c>
      <c r="E17" s="680">
        <v>23264.32</v>
      </c>
      <c r="F17" s="680">
        <v>322736.2</v>
      </c>
      <c r="G17" s="680">
        <v>0</v>
      </c>
      <c r="H17" s="680">
        <v>0</v>
      </c>
      <c r="I17" s="510">
        <f t="shared" si="0"/>
        <v>15933848.130000001</v>
      </c>
    </row>
    <row r="18" spans="1:10">
      <c r="A18" s="508">
        <v>12</v>
      </c>
      <c r="B18" s="517" t="s">
        <v>705</v>
      </c>
      <c r="C18" s="680">
        <v>5090741.6199999992</v>
      </c>
      <c r="D18" s="680">
        <v>91422451.710000023</v>
      </c>
      <c r="E18" s="680">
        <v>2567398.8500000006</v>
      </c>
      <c r="F18" s="680">
        <v>1696773.2099999997</v>
      </c>
      <c r="G18" s="680">
        <v>0</v>
      </c>
      <c r="H18" s="680">
        <v>0</v>
      </c>
      <c r="I18" s="510">
        <f t="shared" si="0"/>
        <v>92249021.270000041</v>
      </c>
    </row>
    <row r="19" spans="1:10">
      <c r="A19" s="508">
        <v>13</v>
      </c>
      <c r="B19" s="517" t="s">
        <v>706</v>
      </c>
      <c r="C19" s="680">
        <v>2278086.5300000003</v>
      </c>
      <c r="D19" s="680">
        <v>59047764.059999995</v>
      </c>
      <c r="E19" s="680">
        <v>1638856.8199999998</v>
      </c>
      <c r="F19" s="680">
        <v>1041262.0400000005</v>
      </c>
      <c r="G19" s="680">
        <v>0</v>
      </c>
      <c r="H19" s="680">
        <v>0</v>
      </c>
      <c r="I19" s="510">
        <f t="shared" si="0"/>
        <v>58645731.729999997</v>
      </c>
    </row>
    <row r="20" spans="1:10">
      <c r="A20" s="508">
        <v>14</v>
      </c>
      <c r="B20" s="517" t="s">
        <v>707</v>
      </c>
      <c r="C20" s="680">
        <v>2120962.4599999995</v>
      </c>
      <c r="D20" s="680">
        <v>55382252.750000015</v>
      </c>
      <c r="E20" s="680">
        <v>2015688.54</v>
      </c>
      <c r="F20" s="680">
        <v>827063.7</v>
      </c>
      <c r="G20" s="680">
        <v>0</v>
      </c>
      <c r="H20" s="680">
        <v>0</v>
      </c>
      <c r="I20" s="510">
        <f t="shared" si="0"/>
        <v>54660462.970000014</v>
      </c>
    </row>
    <row r="21" spans="1:10">
      <c r="A21" s="508">
        <v>15</v>
      </c>
      <c r="B21" s="517" t="s">
        <v>708</v>
      </c>
      <c r="C21" s="680">
        <v>3800156.25</v>
      </c>
      <c r="D21" s="680">
        <v>11141775.199999997</v>
      </c>
      <c r="E21" s="680">
        <v>1425279.9100000001</v>
      </c>
      <c r="F21" s="680">
        <v>164830.83000000002</v>
      </c>
      <c r="G21" s="680">
        <v>0</v>
      </c>
      <c r="H21" s="680">
        <v>0</v>
      </c>
      <c r="I21" s="510">
        <f t="shared" si="0"/>
        <v>13351820.709999997</v>
      </c>
    </row>
    <row r="22" spans="1:10">
      <c r="A22" s="508">
        <v>16</v>
      </c>
      <c r="B22" s="517" t="s">
        <v>709</v>
      </c>
      <c r="C22" s="680">
        <v>513.26</v>
      </c>
      <c r="D22" s="680">
        <v>1494773.38</v>
      </c>
      <c r="E22" s="680">
        <v>256.63</v>
      </c>
      <c r="F22" s="680">
        <v>29691.670000000002</v>
      </c>
      <c r="G22" s="680">
        <v>0</v>
      </c>
      <c r="H22" s="680">
        <v>0</v>
      </c>
      <c r="I22" s="510">
        <f t="shared" si="0"/>
        <v>1465338.34</v>
      </c>
    </row>
    <row r="23" spans="1:10">
      <c r="A23" s="508">
        <v>17</v>
      </c>
      <c r="B23" s="517" t="s">
        <v>710</v>
      </c>
      <c r="C23" s="680">
        <v>77053.350000000006</v>
      </c>
      <c r="D23" s="680">
        <v>13671272.259999998</v>
      </c>
      <c r="E23" s="680">
        <v>973037.66</v>
      </c>
      <c r="F23" s="680">
        <v>86239.24</v>
      </c>
      <c r="G23" s="680">
        <v>0</v>
      </c>
      <c r="H23" s="680">
        <v>0</v>
      </c>
      <c r="I23" s="510">
        <f t="shared" si="0"/>
        <v>12689048.709999997</v>
      </c>
    </row>
    <row r="24" spans="1:10">
      <c r="A24" s="508">
        <v>18</v>
      </c>
      <c r="B24" s="517" t="s">
        <v>711</v>
      </c>
      <c r="C24" s="680">
        <v>24014.98</v>
      </c>
      <c r="D24" s="680">
        <v>5251389.53</v>
      </c>
      <c r="E24" s="680">
        <v>10108.07</v>
      </c>
      <c r="F24" s="680">
        <v>101143.51999999999</v>
      </c>
      <c r="G24" s="680">
        <v>0</v>
      </c>
      <c r="H24" s="680">
        <v>0</v>
      </c>
      <c r="I24" s="510">
        <f t="shared" si="0"/>
        <v>5164152.9200000009</v>
      </c>
    </row>
    <row r="25" spans="1:10">
      <c r="A25" s="508">
        <v>19</v>
      </c>
      <c r="B25" s="517" t="s">
        <v>712</v>
      </c>
      <c r="C25" s="680">
        <v>0</v>
      </c>
      <c r="D25" s="680">
        <v>739547.53</v>
      </c>
      <c r="E25" s="680">
        <v>0</v>
      </c>
      <c r="F25" s="680">
        <v>14777.99</v>
      </c>
      <c r="G25" s="680">
        <v>0</v>
      </c>
      <c r="H25" s="680">
        <v>0</v>
      </c>
      <c r="I25" s="510">
        <f t="shared" si="0"/>
        <v>724769.54</v>
      </c>
    </row>
    <row r="26" spans="1:10">
      <c r="A26" s="508">
        <v>20</v>
      </c>
      <c r="B26" s="517" t="s">
        <v>713</v>
      </c>
      <c r="C26" s="680">
        <v>346911.97000000003</v>
      </c>
      <c r="D26" s="680">
        <v>29495101.300000001</v>
      </c>
      <c r="E26" s="680">
        <v>129631.43999999999</v>
      </c>
      <c r="F26" s="680">
        <v>576255.88999999978</v>
      </c>
      <c r="G26" s="680">
        <v>0</v>
      </c>
      <c r="H26" s="680">
        <v>0</v>
      </c>
      <c r="I26" s="510">
        <f t="shared" si="0"/>
        <v>29136125.939999998</v>
      </c>
      <c r="J26" s="518"/>
    </row>
    <row r="27" spans="1:10">
      <c r="A27" s="508">
        <v>21</v>
      </c>
      <c r="B27" s="517" t="s">
        <v>714</v>
      </c>
      <c r="C27" s="680">
        <v>1776421.25</v>
      </c>
      <c r="D27" s="680">
        <v>1196008.6400000001</v>
      </c>
      <c r="E27" s="680">
        <v>532926.38</v>
      </c>
      <c r="F27" s="680">
        <v>23756.11</v>
      </c>
      <c r="G27" s="680">
        <v>0</v>
      </c>
      <c r="H27" s="680">
        <v>0</v>
      </c>
      <c r="I27" s="510">
        <f t="shared" si="0"/>
        <v>2415747.4000000004</v>
      </c>
      <c r="J27" s="518"/>
    </row>
    <row r="28" spans="1:10">
      <c r="A28" s="508">
        <v>22</v>
      </c>
      <c r="B28" s="517" t="s">
        <v>715</v>
      </c>
      <c r="C28" s="680">
        <v>438351.75</v>
      </c>
      <c r="D28" s="680">
        <v>1001117.0500000002</v>
      </c>
      <c r="E28" s="680">
        <v>207948.86999999997</v>
      </c>
      <c r="F28" s="680">
        <v>8369.1999999999989</v>
      </c>
      <c r="G28" s="680">
        <v>0</v>
      </c>
      <c r="H28" s="680">
        <v>0</v>
      </c>
      <c r="I28" s="510">
        <f t="shared" si="0"/>
        <v>1223150.7300000004</v>
      </c>
      <c r="J28" s="518"/>
    </row>
    <row r="29" spans="1:10">
      <c r="A29" s="508">
        <v>23</v>
      </c>
      <c r="B29" s="517" t="s">
        <v>716</v>
      </c>
      <c r="C29" s="680">
        <v>9232782.5200000014</v>
      </c>
      <c r="D29" s="680">
        <v>66212021.440000035</v>
      </c>
      <c r="E29" s="680">
        <v>3855020.2400000007</v>
      </c>
      <c r="F29" s="680">
        <v>1108219.9700000009</v>
      </c>
      <c r="G29" s="680">
        <v>0</v>
      </c>
      <c r="H29" s="680">
        <v>0</v>
      </c>
      <c r="I29" s="510">
        <f t="shared" si="0"/>
        <v>70481563.750000045</v>
      </c>
      <c r="J29" s="518"/>
    </row>
    <row r="30" spans="1:10">
      <c r="A30" s="508">
        <v>24</v>
      </c>
      <c r="B30" s="517" t="s">
        <v>717</v>
      </c>
      <c r="C30" s="680">
        <v>14090</v>
      </c>
      <c r="D30" s="680">
        <v>29718087.819999993</v>
      </c>
      <c r="E30" s="680">
        <v>26169.440000000002</v>
      </c>
      <c r="F30" s="680">
        <v>583027.73</v>
      </c>
      <c r="G30" s="680">
        <v>0</v>
      </c>
      <c r="H30" s="680">
        <v>0</v>
      </c>
      <c r="I30" s="510">
        <f t="shared" si="0"/>
        <v>29122980.649999991</v>
      </c>
      <c r="J30" s="518"/>
    </row>
    <row r="31" spans="1:10">
      <c r="A31" s="508">
        <v>25</v>
      </c>
      <c r="B31" s="517" t="s">
        <v>718</v>
      </c>
      <c r="C31" s="680">
        <v>2693805.95</v>
      </c>
      <c r="D31" s="680">
        <v>26065725.769999977</v>
      </c>
      <c r="E31" s="680">
        <v>1082165.3100000003</v>
      </c>
      <c r="F31" s="680">
        <v>495523.89000000007</v>
      </c>
      <c r="G31" s="680">
        <v>0</v>
      </c>
      <c r="H31" s="680">
        <v>0</v>
      </c>
      <c r="I31" s="510">
        <f t="shared" si="0"/>
        <v>27181842.519999977</v>
      </c>
      <c r="J31" s="518"/>
    </row>
    <row r="32" spans="1:10">
      <c r="A32" s="508">
        <v>26</v>
      </c>
      <c r="B32" s="517" t="s">
        <v>719</v>
      </c>
      <c r="C32" s="680">
        <v>0</v>
      </c>
      <c r="D32" s="680">
        <v>0</v>
      </c>
      <c r="E32" s="680">
        <v>0</v>
      </c>
      <c r="F32" s="680">
        <v>0</v>
      </c>
      <c r="G32" s="680">
        <v>0</v>
      </c>
      <c r="H32" s="680">
        <v>0</v>
      </c>
      <c r="I32" s="510">
        <f t="shared" si="0"/>
        <v>0</v>
      </c>
      <c r="J32" s="518"/>
    </row>
    <row r="33" spans="1:10">
      <c r="A33" s="508">
        <v>27</v>
      </c>
      <c r="B33" s="509" t="s">
        <v>165</v>
      </c>
      <c r="C33" s="680">
        <v>17298892.940000001</v>
      </c>
      <c r="D33" s="680">
        <v>40411662.030000016</v>
      </c>
      <c r="E33" s="680">
        <v>8230824.7599999998</v>
      </c>
      <c r="F33" s="680">
        <v>0</v>
      </c>
      <c r="G33" s="680">
        <v>0</v>
      </c>
      <c r="H33" s="680">
        <v>0</v>
      </c>
      <c r="I33" s="510">
        <f t="shared" si="0"/>
        <v>49479730.210000016</v>
      </c>
      <c r="J33" s="518"/>
    </row>
    <row r="34" spans="1:10">
      <c r="A34" s="508">
        <v>28</v>
      </c>
      <c r="B34" s="519" t="s">
        <v>68</v>
      </c>
      <c r="C34" s="500">
        <f>SUM(C7:C33)</f>
        <v>71835984.760000005</v>
      </c>
      <c r="D34" s="500">
        <f t="shared" ref="D34:H34" si="1">SUM(D7:D33)</f>
        <v>954533079.32999992</v>
      </c>
      <c r="E34" s="500">
        <f t="shared" si="1"/>
        <v>35238997.390000008</v>
      </c>
      <c r="F34" s="500">
        <f t="shared" si="1"/>
        <v>11795934.749</v>
      </c>
      <c r="G34" s="500">
        <f t="shared" si="1"/>
        <v>0</v>
      </c>
      <c r="H34" s="500">
        <f t="shared" si="1"/>
        <v>0</v>
      </c>
      <c r="I34" s="510">
        <f>C34+D34-E34-F34-G34</f>
        <v>979334131.95099998</v>
      </c>
      <c r="J34" s="518"/>
    </row>
    <row r="35" spans="1:10">
      <c r="A35" s="518"/>
      <c r="B35" s="518"/>
      <c r="C35" s="518"/>
      <c r="D35" s="518"/>
      <c r="E35" s="518"/>
      <c r="F35" s="518"/>
      <c r="G35" s="518"/>
      <c r="H35" s="518"/>
      <c r="I35" s="518"/>
      <c r="J35" s="518"/>
    </row>
    <row r="36" spans="1:10">
      <c r="A36" s="518"/>
      <c r="B36" s="520"/>
      <c r="C36" s="518"/>
      <c r="D36" s="518"/>
      <c r="E36" s="518"/>
      <c r="F36" s="518"/>
      <c r="G36" s="518"/>
      <c r="H36" s="518"/>
      <c r="I36" s="518"/>
      <c r="J36" s="518"/>
    </row>
    <row r="37" spans="1:10">
      <c r="A37" s="518"/>
      <c r="B37" s="518"/>
      <c r="C37" s="518"/>
      <c r="D37" s="518"/>
      <c r="E37" s="518"/>
      <c r="F37" s="518"/>
      <c r="G37" s="518"/>
      <c r="H37" s="518"/>
      <c r="I37" s="518"/>
      <c r="J37" s="518"/>
    </row>
    <row r="38" spans="1:10">
      <c r="A38" s="518"/>
      <c r="B38" s="518"/>
      <c r="C38" s="518"/>
      <c r="D38" s="518"/>
      <c r="E38" s="518"/>
      <c r="F38" s="518"/>
      <c r="G38" s="518"/>
      <c r="H38" s="518"/>
      <c r="I38" s="518"/>
      <c r="J38" s="518"/>
    </row>
    <row r="39" spans="1:10">
      <c r="A39" s="518"/>
      <c r="B39" s="518"/>
      <c r="C39" s="518"/>
      <c r="D39" s="518"/>
      <c r="E39" s="518"/>
      <c r="F39" s="518"/>
      <c r="G39" s="518"/>
      <c r="H39" s="518"/>
      <c r="I39" s="518"/>
      <c r="J39" s="518"/>
    </row>
    <row r="40" spans="1:10">
      <c r="A40" s="518"/>
      <c r="B40" s="518"/>
      <c r="C40" s="518"/>
      <c r="D40" s="518"/>
      <c r="E40" s="518"/>
      <c r="F40" s="518"/>
      <c r="G40" s="518"/>
      <c r="H40" s="518"/>
      <c r="I40" s="518"/>
      <c r="J40" s="518"/>
    </row>
    <row r="41" spans="1:10">
      <c r="A41" s="518"/>
      <c r="B41" s="518"/>
      <c r="C41" s="518"/>
      <c r="D41" s="518"/>
      <c r="E41" s="518"/>
      <c r="F41" s="518"/>
      <c r="G41" s="518"/>
      <c r="H41" s="518"/>
      <c r="I41" s="518"/>
      <c r="J41" s="518"/>
    </row>
    <row r="42" spans="1:10">
      <c r="A42" s="521"/>
      <c r="B42" s="521"/>
      <c r="C42" s="518"/>
      <c r="D42" s="518"/>
      <c r="E42" s="518"/>
      <c r="F42" s="518"/>
      <c r="G42" s="518"/>
      <c r="H42" s="518"/>
      <c r="I42" s="518"/>
      <c r="J42" s="518"/>
    </row>
    <row r="43" spans="1:10">
      <c r="A43" s="521"/>
      <c r="B43" s="521"/>
      <c r="C43" s="518"/>
      <c r="D43" s="518"/>
      <c r="E43" s="518"/>
      <c r="F43" s="518"/>
      <c r="G43" s="518"/>
      <c r="H43" s="518"/>
      <c r="I43" s="518"/>
      <c r="J43" s="518"/>
    </row>
    <row r="44" spans="1:10">
      <c r="A44" s="518"/>
      <c r="B44" s="522"/>
      <c r="C44" s="518"/>
      <c r="D44" s="518"/>
      <c r="E44" s="518"/>
      <c r="F44" s="518"/>
      <c r="G44" s="518"/>
      <c r="H44" s="518"/>
      <c r="I44" s="518"/>
      <c r="J44" s="518"/>
    </row>
    <row r="45" spans="1:10">
      <c r="A45" s="518"/>
      <c r="B45" s="522"/>
      <c r="C45" s="518"/>
      <c r="D45" s="518"/>
      <c r="E45" s="518"/>
      <c r="F45" s="518"/>
      <c r="G45" s="518"/>
      <c r="H45" s="518"/>
      <c r="I45" s="518"/>
      <c r="J45" s="518"/>
    </row>
    <row r="46" spans="1:10">
      <c r="A46" s="518"/>
      <c r="B46" s="522"/>
      <c r="C46" s="518"/>
      <c r="D46" s="518"/>
      <c r="E46" s="518"/>
      <c r="F46" s="518"/>
      <c r="G46" s="518"/>
      <c r="H46" s="518"/>
      <c r="I46" s="518"/>
      <c r="J46" s="518"/>
    </row>
    <row r="47" spans="1:10">
      <c r="A47" s="518"/>
      <c r="B47" s="518"/>
      <c r="C47" s="518"/>
      <c r="D47" s="518"/>
      <c r="E47" s="518"/>
      <c r="F47" s="518"/>
      <c r="G47" s="518"/>
      <c r="H47" s="518"/>
      <c r="I47" s="518"/>
      <c r="J47" s="51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D10" sqref="D10"/>
    </sheetView>
  </sheetViews>
  <sheetFormatPr defaultColWidth="9.28515625" defaultRowHeight="12.75"/>
  <cols>
    <col min="1" max="1" width="11.7109375" style="493" bestFit="1" customWidth="1"/>
    <col min="2" max="2" width="108" style="493" bestFit="1" customWidth="1"/>
    <col min="3" max="3" width="35.5703125" style="493" customWidth="1"/>
    <col min="4" max="4" width="38.42578125" style="516" customWidth="1"/>
    <col min="5" max="16384" width="9.28515625" style="493"/>
  </cols>
  <sheetData>
    <row r="1" spans="1:4" ht="13.5">
      <c r="A1" s="492" t="s">
        <v>188</v>
      </c>
      <c r="B1" s="420" t="str">
        <f>Info!C2</f>
        <v>სს "ხალიკ ბანკი საქართველო"</v>
      </c>
      <c r="D1" s="493"/>
    </row>
    <row r="2" spans="1:4">
      <c r="A2" s="494" t="s">
        <v>189</v>
      </c>
      <c r="B2" s="496">
        <f>'1. key ratios'!B2</f>
        <v>44561</v>
      </c>
      <c r="D2" s="493"/>
    </row>
    <row r="3" spans="1:4">
      <c r="A3" s="495" t="s">
        <v>720</v>
      </c>
      <c r="D3" s="493"/>
    </row>
    <row r="5" spans="1:4" ht="51">
      <c r="A5" s="761" t="s">
        <v>721</v>
      </c>
      <c r="B5" s="761"/>
      <c r="C5" s="523" t="s">
        <v>722</v>
      </c>
      <c r="D5" s="605" t="s">
        <v>723</v>
      </c>
    </row>
    <row r="6" spans="1:4" ht="15">
      <c r="A6" s="524">
        <v>1</v>
      </c>
      <c r="B6" s="525" t="s">
        <v>724</v>
      </c>
      <c r="C6" s="681">
        <v>38361641.320000038</v>
      </c>
      <c r="D6" s="508"/>
    </row>
    <row r="7" spans="1:4">
      <c r="A7" s="526">
        <v>2</v>
      </c>
      <c r="B7" s="525" t="s">
        <v>725</v>
      </c>
      <c r="C7" s="641">
        <v>7232472.4396104086</v>
      </c>
      <c r="D7" s="508">
        <f>SUM(D8:D11)</f>
        <v>0</v>
      </c>
    </row>
    <row r="8" spans="1:4" ht="15">
      <c r="A8" s="527">
        <v>2.1</v>
      </c>
      <c r="B8" s="528" t="s">
        <v>726</v>
      </c>
      <c r="C8" s="682">
        <v>6402082.5214076024</v>
      </c>
      <c r="D8" s="508"/>
    </row>
    <row r="9" spans="1:4" ht="15">
      <c r="A9" s="527">
        <v>2.2000000000000002</v>
      </c>
      <c r="B9" s="528" t="s">
        <v>727</v>
      </c>
      <c r="C9" s="682">
        <v>830389.9182028065</v>
      </c>
      <c r="D9" s="508"/>
    </row>
    <row r="10" spans="1:4" ht="15">
      <c r="A10" s="527">
        <v>2.2999999999999998</v>
      </c>
      <c r="B10" s="528" t="s">
        <v>728</v>
      </c>
      <c r="C10" s="682">
        <v>0</v>
      </c>
      <c r="D10" s="508"/>
    </row>
    <row r="11" spans="1:4" ht="15">
      <c r="A11" s="527">
        <v>2.4</v>
      </c>
      <c r="B11" s="528" t="s">
        <v>729</v>
      </c>
      <c r="C11" s="682">
        <v>0</v>
      </c>
      <c r="D11" s="508"/>
    </row>
    <row r="12" spans="1:4" ht="15">
      <c r="A12" s="524">
        <v>3</v>
      </c>
      <c r="B12" s="525" t="s">
        <v>730</v>
      </c>
      <c r="C12" s="682">
        <v>6790005.9406104181</v>
      </c>
      <c r="D12" s="508">
        <f>SUM(D13:D18)</f>
        <v>0</v>
      </c>
    </row>
    <row r="13" spans="1:4" ht="15">
      <c r="A13" s="527">
        <v>3.1</v>
      </c>
      <c r="B13" s="528" t="s">
        <v>731</v>
      </c>
      <c r="C13" s="682">
        <v>0</v>
      </c>
      <c r="D13" s="508"/>
    </row>
    <row r="14" spans="1:4" ht="15">
      <c r="A14" s="527">
        <v>3.2</v>
      </c>
      <c r="B14" s="528" t="s">
        <v>732</v>
      </c>
      <c r="C14" s="682">
        <v>1477131.7026224071</v>
      </c>
      <c r="D14" s="508"/>
    </row>
    <row r="15" spans="1:4" ht="15">
      <c r="A15" s="527">
        <v>3.3</v>
      </c>
      <c r="B15" s="528" t="s">
        <v>733</v>
      </c>
      <c r="C15" s="682">
        <v>4439455.7781034466</v>
      </c>
      <c r="D15" s="508"/>
    </row>
    <row r="16" spans="1:4" ht="15">
      <c r="A16" s="527">
        <v>3.4</v>
      </c>
      <c r="B16" s="528" t="s">
        <v>734</v>
      </c>
      <c r="C16" s="682">
        <v>499871.49516153685</v>
      </c>
      <c r="D16" s="508"/>
    </row>
    <row r="17" spans="1:4" ht="15">
      <c r="A17" s="526">
        <v>3.5</v>
      </c>
      <c r="B17" s="528" t="s">
        <v>735</v>
      </c>
      <c r="C17" s="682">
        <v>373546.96472302696</v>
      </c>
      <c r="D17" s="508"/>
    </row>
    <row r="18" spans="1:4" ht="15">
      <c r="A18" s="527">
        <v>3.6</v>
      </c>
      <c r="B18" s="528" t="s">
        <v>736</v>
      </c>
      <c r="C18" s="682">
        <v>0</v>
      </c>
      <c r="D18" s="508"/>
    </row>
    <row r="19" spans="1:4" ht="15">
      <c r="A19" s="529">
        <v>4</v>
      </c>
      <c r="B19" s="525" t="s">
        <v>737</v>
      </c>
      <c r="C19" s="681">
        <v>38804107.819000028</v>
      </c>
      <c r="D19" s="500">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B29" sqref="B29"/>
    </sheetView>
  </sheetViews>
  <sheetFormatPr defaultColWidth="9.28515625" defaultRowHeight="12.75"/>
  <cols>
    <col min="1" max="1" width="11.7109375" style="493" bestFit="1" customWidth="1"/>
    <col min="2" max="2" width="124.7109375" style="493" customWidth="1"/>
    <col min="3" max="3" width="21.5703125" style="493" customWidth="1"/>
    <col min="4" max="4" width="49.28515625" style="516" customWidth="1"/>
    <col min="5" max="16384" width="9.28515625" style="493"/>
  </cols>
  <sheetData>
    <row r="1" spans="1:4" ht="13.5">
      <c r="A1" s="492" t="s">
        <v>188</v>
      </c>
      <c r="B1" s="420" t="str">
        <f>Info!C2</f>
        <v>სს "ხალიკ ბანკი საქართველო"</v>
      </c>
      <c r="D1" s="493"/>
    </row>
    <row r="2" spans="1:4">
      <c r="A2" s="494" t="s">
        <v>189</v>
      </c>
      <c r="B2" s="496">
        <f>'1. key ratios'!B2</f>
        <v>44561</v>
      </c>
      <c r="D2" s="493"/>
    </row>
    <row r="3" spans="1:4">
      <c r="A3" s="495" t="s">
        <v>738</v>
      </c>
      <c r="D3" s="493"/>
    </row>
    <row r="4" spans="1:4">
      <c r="A4" s="495"/>
      <c r="D4" s="493"/>
    </row>
    <row r="5" spans="1:4" ht="15" customHeight="1">
      <c r="A5" s="762" t="s">
        <v>739</v>
      </c>
      <c r="B5" s="763"/>
      <c r="C5" s="752" t="s">
        <v>740</v>
      </c>
      <c r="D5" s="766" t="s">
        <v>741</v>
      </c>
    </row>
    <row r="6" spans="1:4">
      <c r="A6" s="764"/>
      <c r="B6" s="765"/>
      <c r="C6" s="755"/>
      <c r="D6" s="766"/>
    </row>
    <row r="7" spans="1:4" ht="15">
      <c r="A7" s="519">
        <v>1</v>
      </c>
      <c r="B7" s="500" t="s">
        <v>742</v>
      </c>
      <c r="C7" s="683">
        <v>62445833.700000018</v>
      </c>
      <c r="D7" s="684"/>
    </row>
    <row r="8" spans="1:4" ht="15">
      <c r="A8" s="509">
        <v>2</v>
      </c>
      <c r="B8" s="509" t="s">
        <v>743</v>
      </c>
      <c r="C8" s="682">
        <v>6893739.0100000016</v>
      </c>
      <c r="D8" s="684"/>
    </row>
    <row r="9" spans="1:4" ht="15">
      <c r="A9" s="509">
        <v>3</v>
      </c>
      <c r="B9" s="530" t="s">
        <v>744</v>
      </c>
      <c r="C9" s="682">
        <v>0</v>
      </c>
      <c r="D9" s="684"/>
    </row>
    <row r="10" spans="1:4" ht="15">
      <c r="A10" s="509">
        <v>4</v>
      </c>
      <c r="B10" s="509" t="s">
        <v>745</v>
      </c>
      <c r="C10" s="682">
        <v>14805819.950000003</v>
      </c>
      <c r="D10" s="684"/>
    </row>
    <row r="11" spans="1:4" ht="15">
      <c r="A11" s="509">
        <v>5</v>
      </c>
      <c r="B11" s="531" t="s">
        <v>746</v>
      </c>
      <c r="C11" s="682">
        <v>1504430.9999999998</v>
      </c>
      <c r="D11" s="684"/>
    </row>
    <row r="12" spans="1:4" ht="15">
      <c r="A12" s="509">
        <v>6</v>
      </c>
      <c r="B12" s="531" t="s">
        <v>747</v>
      </c>
      <c r="C12" s="682">
        <v>6641729.6400000006</v>
      </c>
      <c r="D12" s="684"/>
    </row>
    <row r="13" spans="1:4" ht="15">
      <c r="A13" s="509">
        <v>7</v>
      </c>
      <c r="B13" s="531" t="s">
        <v>748</v>
      </c>
      <c r="C13" s="682">
        <v>5497444.3575415937</v>
      </c>
      <c r="D13" s="684"/>
    </row>
    <row r="14" spans="1:4" ht="15">
      <c r="A14" s="509">
        <v>8</v>
      </c>
      <c r="B14" s="531" t="s">
        <v>749</v>
      </c>
      <c r="C14" s="682">
        <v>788078.60000000009</v>
      </c>
      <c r="D14" s="685">
        <v>885490</v>
      </c>
    </row>
    <row r="15" spans="1:4" ht="15">
      <c r="A15" s="509">
        <v>9</v>
      </c>
      <c r="B15" s="531" t="s">
        <v>750</v>
      </c>
      <c r="C15" s="682">
        <v>0</v>
      </c>
      <c r="D15" s="685">
        <v>0</v>
      </c>
    </row>
    <row r="16" spans="1:4" ht="15">
      <c r="A16" s="509">
        <v>10</v>
      </c>
      <c r="B16" s="531" t="s">
        <v>751</v>
      </c>
      <c r="C16" s="682">
        <v>0</v>
      </c>
      <c r="D16" s="684"/>
    </row>
    <row r="17" spans="1:4" ht="15">
      <c r="A17" s="509">
        <v>11</v>
      </c>
      <c r="B17" s="531" t="s">
        <v>752</v>
      </c>
      <c r="C17" s="682">
        <v>0</v>
      </c>
      <c r="D17" s="686">
        <v>0</v>
      </c>
    </row>
    <row r="18" spans="1:4" ht="26.25">
      <c r="A18" s="509">
        <v>12</v>
      </c>
      <c r="B18" s="531" t="s">
        <v>753</v>
      </c>
      <c r="C18" s="682">
        <v>374136.3524584081</v>
      </c>
      <c r="D18" s="684"/>
    </row>
    <row r="19" spans="1:4" ht="15">
      <c r="A19" s="519">
        <v>13</v>
      </c>
      <c r="B19" s="532" t="s">
        <v>754</v>
      </c>
      <c r="C19" s="681">
        <v>54533752.76000002</v>
      </c>
      <c r="D19" s="687"/>
    </row>
    <row r="22" spans="1:4">
      <c r="B22" s="492"/>
    </row>
    <row r="23" spans="1:4">
      <c r="B23" s="494"/>
    </row>
    <row r="24" spans="1:4">
      <c r="B24" s="49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70" zoomScaleNormal="70" workbookViewId="0">
      <selection activeCell="D43" sqref="D43"/>
    </sheetView>
  </sheetViews>
  <sheetFormatPr defaultColWidth="9.28515625" defaultRowHeight="12.75"/>
  <cols>
    <col min="1" max="1" width="11.7109375" style="493" bestFit="1" customWidth="1"/>
    <col min="2" max="2" width="80.7109375" style="493" customWidth="1"/>
    <col min="3" max="3" width="23.5703125" style="493" customWidth="1"/>
    <col min="4" max="5" width="22.28515625" style="493" customWidth="1"/>
    <col min="6" max="6" width="23.42578125" style="493" customWidth="1"/>
    <col min="7" max="14" width="22.28515625" style="493" customWidth="1"/>
    <col min="15" max="15" width="23.28515625" style="493" bestFit="1" customWidth="1"/>
    <col min="16" max="16" width="21.7109375" style="493" bestFit="1" customWidth="1"/>
    <col min="17" max="19" width="19" style="493" bestFit="1" customWidth="1"/>
    <col min="20" max="20" width="16.28515625" style="493" customWidth="1"/>
    <col min="21" max="21" width="10.42578125" style="493" bestFit="1" customWidth="1"/>
    <col min="22" max="22" width="20" style="493" customWidth="1"/>
    <col min="23" max="16384" width="9.28515625" style="493"/>
  </cols>
  <sheetData>
    <row r="1" spans="1:22" ht="13.5">
      <c r="A1" s="492" t="s">
        <v>188</v>
      </c>
      <c r="B1" s="420" t="str">
        <f>Info!C2</f>
        <v>სს "ხალიკ ბანკი საქართველო"</v>
      </c>
    </row>
    <row r="2" spans="1:22">
      <c r="A2" s="494" t="s">
        <v>189</v>
      </c>
      <c r="B2" s="496">
        <f>'1. key ratios'!B2</f>
        <v>44561</v>
      </c>
      <c r="C2" s="504"/>
    </row>
    <row r="3" spans="1:22">
      <c r="A3" s="495" t="s">
        <v>755</v>
      </c>
    </row>
    <row r="5" spans="1:22" ht="15" customHeight="1">
      <c r="A5" s="752" t="s">
        <v>756</v>
      </c>
      <c r="B5" s="754"/>
      <c r="C5" s="769" t="s">
        <v>757</v>
      </c>
      <c r="D5" s="770"/>
      <c r="E5" s="770"/>
      <c r="F5" s="770"/>
      <c r="G5" s="770"/>
      <c r="H5" s="770"/>
      <c r="I5" s="770"/>
      <c r="J5" s="770"/>
      <c r="K5" s="770"/>
      <c r="L5" s="770"/>
      <c r="M5" s="770"/>
      <c r="N5" s="770"/>
      <c r="O5" s="770"/>
      <c r="P5" s="770"/>
      <c r="Q5" s="770"/>
      <c r="R5" s="770"/>
      <c r="S5" s="770"/>
      <c r="T5" s="770"/>
      <c r="U5" s="771"/>
      <c r="V5" s="533"/>
    </row>
    <row r="6" spans="1:22">
      <c r="A6" s="767"/>
      <c r="B6" s="768"/>
      <c r="C6" s="772" t="s">
        <v>68</v>
      </c>
      <c r="D6" s="774" t="s">
        <v>758</v>
      </c>
      <c r="E6" s="774"/>
      <c r="F6" s="775"/>
      <c r="G6" s="776" t="s">
        <v>759</v>
      </c>
      <c r="H6" s="777"/>
      <c r="I6" s="777"/>
      <c r="J6" s="777"/>
      <c r="K6" s="778"/>
      <c r="L6" s="534"/>
      <c r="M6" s="779" t="s">
        <v>760</v>
      </c>
      <c r="N6" s="779"/>
      <c r="O6" s="759"/>
      <c r="P6" s="759"/>
      <c r="Q6" s="759"/>
      <c r="R6" s="759"/>
      <c r="S6" s="759"/>
      <c r="T6" s="759"/>
      <c r="U6" s="759"/>
      <c r="V6" s="535"/>
    </row>
    <row r="7" spans="1:22" ht="25.5">
      <c r="A7" s="755"/>
      <c r="B7" s="757"/>
      <c r="C7" s="773"/>
      <c r="D7" s="536"/>
      <c r="E7" s="506" t="s">
        <v>761</v>
      </c>
      <c r="F7" s="610" t="s">
        <v>762</v>
      </c>
      <c r="G7" s="504"/>
      <c r="H7" s="610" t="s">
        <v>761</v>
      </c>
      <c r="I7" s="506" t="s">
        <v>788</v>
      </c>
      <c r="J7" s="506" t="s">
        <v>763</v>
      </c>
      <c r="K7" s="610" t="s">
        <v>764</v>
      </c>
      <c r="L7" s="537"/>
      <c r="M7" s="554" t="s">
        <v>765</v>
      </c>
      <c r="N7" s="506" t="s">
        <v>763</v>
      </c>
      <c r="O7" s="506" t="s">
        <v>766</v>
      </c>
      <c r="P7" s="506" t="s">
        <v>767</v>
      </c>
      <c r="Q7" s="506" t="s">
        <v>768</v>
      </c>
      <c r="R7" s="506" t="s">
        <v>769</v>
      </c>
      <c r="S7" s="506" t="s">
        <v>770</v>
      </c>
      <c r="T7" s="538" t="s">
        <v>771</v>
      </c>
      <c r="U7" s="506" t="s">
        <v>772</v>
      </c>
      <c r="V7" s="533"/>
    </row>
    <row r="8" spans="1:22">
      <c r="A8" s="539">
        <v>1</v>
      </c>
      <c r="B8" s="500" t="s">
        <v>773</v>
      </c>
      <c r="C8" s="688">
        <v>738319992.99999976</v>
      </c>
      <c r="D8" s="688">
        <v>589796717.21000004</v>
      </c>
      <c r="E8" s="688">
        <v>5192282.04</v>
      </c>
      <c r="F8" s="688">
        <v>0</v>
      </c>
      <c r="G8" s="688">
        <v>93989523.030000031</v>
      </c>
      <c r="H8" s="688">
        <v>889480.59000000008</v>
      </c>
      <c r="I8" s="688">
        <v>2430643.7399999998</v>
      </c>
      <c r="J8" s="688">
        <v>1224779.5900000001</v>
      </c>
      <c r="K8" s="688">
        <v>0</v>
      </c>
      <c r="L8" s="688">
        <v>54533752.760000005</v>
      </c>
      <c r="M8" s="688">
        <v>9551234.2799999993</v>
      </c>
      <c r="N8" s="688">
        <v>1913635.6199999999</v>
      </c>
      <c r="O8" s="688">
        <v>2556461.6499999994</v>
      </c>
      <c r="P8" s="688">
        <v>4661122.629999999</v>
      </c>
      <c r="Q8" s="688">
        <v>10432091.23</v>
      </c>
      <c r="R8" s="688">
        <v>4292169.93</v>
      </c>
      <c r="S8" s="688">
        <v>131565.11000000002</v>
      </c>
      <c r="T8" s="688">
        <v>2185.2800000000002</v>
      </c>
      <c r="U8" s="688">
        <v>810090.21</v>
      </c>
      <c r="V8" s="518"/>
    </row>
    <row r="9" spans="1:22">
      <c r="A9" s="508">
        <v>1.1000000000000001</v>
      </c>
      <c r="B9" s="540" t="s">
        <v>774</v>
      </c>
      <c r="C9" s="641">
        <v>0</v>
      </c>
      <c r="D9" s="641">
        <v>0</v>
      </c>
      <c r="E9" s="641">
        <v>0</v>
      </c>
      <c r="F9" s="641">
        <v>0</v>
      </c>
      <c r="G9" s="641">
        <v>0</v>
      </c>
      <c r="H9" s="641">
        <v>0</v>
      </c>
      <c r="I9" s="641">
        <v>0</v>
      </c>
      <c r="J9" s="641">
        <v>0</v>
      </c>
      <c r="K9" s="641">
        <v>0</v>
      </c>
      <c r="L9" s="641">
        <v>0</v>
      </c>
      <c r="M9" s="641">
        <v>0</v>
      </c>
      <c r="N9" s="641">
        <v>0</v>
      </c>
      <c r="O9" s="641">
        <v>0</v>
      </c>
      <c r="P9" s="641">
        <v>0</v>
      </c>
      <c r="Q9" s="641">
        <v>0</v>
      </c>
      <c r="R9" s="641">
        <v>0</v>
      </c>
      <c r="S9" s="641">
        <v>0</v>
      </c>
      <c r="T9" s="641">
        <v>0</v>
      </c>
      <c r="U9" s="641">
        <v>0</v>
      </c>
      <c r="V9" s="518"/>
    </row>
    <row r="10" spans="1:22">
      <c r="A10" s="508">
        <v>1.2</v>
      </c>
      <c r="B10" s="540" t="s">
        <v>775</v>
      </c>
      <c r="C10" s="641">
        <v>0</v>
      </c>
      <c r="D10" s="641">
        <v>0</v>
      </c>
      <c r="E10" s="641">
        <v>0</v>
      </c>
      <c r="F10" s="641">
        <v>0</v>
      </c>
      <c r="G10" s="641">
        <v>0</v>
      </c>
      <c r="H10" s="641">
        <v>0</v>
      </c>
      <c r="I10" s="641">
        <v>0</v>
      </c>
      <c r="J10" s="641">
        <v>0</v>
      </c>
      <c r="K10" s="641">
        <v>0</v>
      </c>
      <c r="L10" s="641">
        <v>0</v>
      </c>
      <c r="M10" s="641">
        <v>0</v>
      </c>
      <c r="N10" s="641">
        <v>0</v>
      </c>
      <c r="O10" s="641">
        <v>0</v>
      </c>
      <c r="P10" s="641">
        <v>0</v>
      </c>
      <c r="Q10" s="641">
        <v>0</v>
      </c>
      <c r="R10" s="641">
        <v>0</v>
      </c>
      <c r="S10" s="641">
        <v>0</v>
      </c>
      <c r="T10" s="641">
        <v>0</v>
      </c>
      <c r="U10" s="641">
        <v>0</v>
      </c>
      <c r="V10" s="518"/>
    </row>
    <row r="11" spans="1:22">
      <c r="A11" s="508">
        <v>1.3</v>
      </c>
      <c r="B11" s="540" t="s">
        <v>776</v>
      </c>
      <c r="C11" s="641">
        <v>0</v>
      </c>
      <c r="D11" s="641">
        <v>0</v>
      </c>
      <c r="E11" s="641">
        <v>0</v>
      </c>
      <c r="F11" s="641">
        <v>0</v>
      </c>
      <c r="G11" s="641">
        <v>0</v>
      </c>
      <c r="H11" s="641">
        <v>0</v>
      </c>
      <c r="I11" s="641">
        <v>0</v>
      </c>
      <c r="J11" s="641">
        <v>0</v>
      </c>
      <c r="K11" s="641">
        <v>0</v>
      </c>
      <c r="L11" s="641">
        <v>0</v>
      </c>
      <c r="M11" s="641">
        <v>0</v>
      </c>
      <c r="N11" s="641">
        <v>0</v>
      </c>
      <c r="O11" s="641">
        <v>0</v>
      </c>
      <c r="P11" s="641">
        <v>0</v>
      </c>
      <c r="Q11" s="641">
        <v>0</v>
      </c>
      <c r="R11" s="641">
        <v>0</v>
      </c>
      <c r="S11" s="641">
        <v>0</v>
      </c>
      <c r="T11" s="641">
        <v>0</v>
      </c>
      <c r="U11" s="641">
        <v>0</v>
      </c>
      <c r="V11" s="518"/>
    </row>
    <row r="12" spans="1:22">
      <c r="A12" s="508">
        <v>1.4</v>
      </c>
      <c r="B12" s="540" t="s">
        <v>777</v>
      </c>
      <c r="C12" s="641">
        <v>28693086.689999998</v>
      </c>
      <c r="D12" s="641">
        <v>24033269.970000003</v>
      </c>
      <c r="E12" s="641">
        <v>62631.08</v>
      </c>
      <c r="F12" s="641">
        <v>0</v>
      </c>
      <c r="G12" s="641">
        <v>53643.66</v>
      </c>
      <c r="H12" s="641">
        <v>0</v>
      </c>
      <c r="I12" s="641">
        <v>53643.66</v>
      </c>
      <c r="J12" s="641">
        <v>0</v>
      </c>
      <c r="K12" s="641">
        <v>0</v>
      </c>
      <c r="L12" s="641">
        <v>4606173.0600000005</v>
      </c>
      <c r="M12" s="641">
        <v>0</v>
      </c>
      <c r="N12" s="641">
        <v>180934.22999999998</v>
      </c>
      <c r="O12" s="641">
        <v>0</v>
      </c>
      <c r="P12" s="641">
        <v>0</v>
      </c>
      <c r="Q12" s="641">
        <v>3485078.67</v>
      </c>
      <c r="R12" s="641">
        <v>940160.16</v>
      </c>
      <c r="S12" s="641">
        <v>0</v>
      </c>
      <c r="T12" s="641">
        <v>0</v>
      </c>
      <c r="U12" s="641">
        <v>68317.38</v>
      </c>
      <c r="V12" s="518"/>
    </row>
    <row r="13" spans="1:22">
      <c r="A13" s="508">
        <v>1.5</v>
      </c>
      <c r="B13" s="540" t="s">
        <v>778</v>
      </c>
      <c r="C13" s="641">
        <v>454814368.2699995</v>
      </c>
      <c r="D13" s="641">
        <v>351939854.01999986</v>
      </c>
      <c r="E13" s="641">
        <v>1297146.18</v>
      </c>
      <c r="F13" s="641">
        <v>0</v>
      </c>
      <c r="G13" s="641">
        <v>72967484.780000031</v>
      </c>
      <c r="H13" s="641">
        <v>226844.41999999998</v>
      </c>
      <c r="I13" s="641">
        <v>898602.23</v>
      </c>
      <c r="J13" s="641">
        <v>76829.42</v>
      </c>
      <c r="K13" s="641">
        <v>0</v>
      </c>
      <c r="L13" s="641">
        <v>29907029.469999999</v>
      </c>
      <c r="M13" s="641">
        <v>6418707.75</v>
      </c>
      <c r="N13" s="641">
        <v>928314.04999999993</v>
      </c>
      <c r="O13" s="641">
        <v>269461.46999999997</v>
      </c>
      <c r="P13" s="641">
        <v>2171276.08</v>
      </c>
      <c r="Q13" s="641">
        <v>4874816.9400000004</v>
      </c>
      <c r="R13" s="641">
        <v>1501066.21</v>
      </c>
      <c r="S13" s="641">
        <v>0</v>
      </c>
      <c r="T13" s="641">
        <v>0</v>
      </c>
      <c r="U13" s="641">
        <v>58971.1</v>
      </c>
      <c r="V13" s="518"/>
    </row>
    <row r="14" spans="1:22">
      <c r="A14" s="508">
        <v>1.6</v>
      </c>
      <c r="B14" s="540" t="s">
        <v>779</v>
      </c>
      <c r="C14" s="641">
        <v>254812538.04000026</v>
      </c>
      <c r="D14" s="641">
        <v>213823593.22000021</v>
      </c>
      <c r="E14" s="641">
        <v>3832504.7800000003</v>
      </c>
      <c r="F14" s="641">
        <v>0</v>
      </c>
      <c r="G14" s="641">
        <v>20968394.590000004</v>
      </c>
      <c r="H14" s="641">
        <v>662636.17000000004</v>
      </c>
      <c r="I14" s="641">
        <v>1478397.8499999999</v>
      </c>
      <c r="J14" s="641">
        <v>1147950.1700000002</v>
      </c>
      <c r="K14" s="641">
        <v>0</v>
      </c>
      <c r="L14" s="641">
        <v>20020550.230000008</v>
      </c>
      <c r="M14" s="641">
        <v>3132526.53</v>
      </c>
      <c r="N14" s="641">
        <v>804387.34000000008</v>
      </c>
      <c r="O14" s="641">
        <v>2287000.1799999997</v>
      </c>
      <c r="P14" s="641">
        <v>2489846.5499999993</v>
      </c>
      <c r="Q14" s="641">
        <v>2072195.6199999996</v>
      </c>
      <c r="R14" s="641">
        <v>1850943.56</v>
      </c>
      <c r="S14" s="641">
        <v>131565.11000000002</v>
      </c>
      <c r="T14" s="641">
        <v>2185.2800000000002</v>
      </c>
      <c r="U14" s="641">
        <v>682801.73</v>
      </c>
      <c r="V14" s="518"/>
    </row>
    <row r="15" spans="1:22">
      <c r="A15" s="539">
        <v>2</v>
      </c>
      <c r="B15" s="519" t="s">
        <v>780</v>
      </c>
      <c r="C15" s="649">
        <v>16600047</v>
      </c>
      <c r="D15" s="649">
        <v>16600047</v>
      </c>
      <c r="E15" s="649">
        <v>0</v>
      </c>
      <c r="F15" s="649">
        <v>0</v>
      </c>
      <c r="G15" s="649">
        <v>0</v>
      </c>
      <c r="H15" s="649">
        <v>0</v>
      </c>
      <c r="I15" s="649">
        <v>0</v>
      </c>
      <c r="J15" s="649">
        <v>0</v>
      </c>
      <c r="K15" s="649">
        <v>0</v>
      </c>
      <c r="L15" s="649">
        <v>0</v>
      </c>
      <c r="M15" s="649">
        <v>0</v>
      </c>
      <c r="N15" s="649">
        <v>0</v>
      </c>
      <c r="O15" s="649">
        <v>0</v>
      </c>
      <c r="P15" s="649">
        <v>0</v>
      </c>
      <c r="Q15" s="649">
        <v>0</v>
      </c>
      <c r="R15" s="649">
        <v>0</v>
      </c>
      <c r="S15" s="649">
        <v>0</v>
      </c>
      <c r="T15" s="649">
        <v>0</v>
      </c>
      <c r="U15" s="649">
        <v>0</v>
      </c>
      <c r="V15" s="518"/>
    </row>
    <row r="16" spans="1:22">
      <c r="A16" s="508">
        <v>2.1</v>
      </c>
      <c r="B16" s="540" t="s">
        <v>774</v>
      </c>
      <c r="C16" s="641"/>
      <c r="D16" s="641"/>
      <c r="E16" s="641"/>
      <c r="F16" s="641"/>
      <c r="G16" s="641"/>
      <c r="H16" s="641"/>
      <c r="I16" s="641"/>
      <c r="J16" s="641"/>
      <c r="K16" s="641"/>
      <c r="L16" s="641"/>
      <c r="M16" s="641"/>
      <c r="N16" s="641"/>
      <c r="O16" s="641"/>
      <c r="P16" s="641"/>
      <c r="Q16" s="641"/>
      <c r="R16" s="641"/>
      <c r="S16" s="641"/>
      <c r="T16" s="641"/>
      <c r="U16" s="641"/>
      <c r="V16" s="518"/>
    </row>
    <row r="17" spans="1:22">
      <c r="A17" s="508">
        <v>2.2000000000000002</v>
      </c>
      <c r="B17" s="540" t="s">
        <v>775</v>
      </c>
      <c r="C17" s="641">
        <v>16600047</v>
      </c>
      <c r="D17" s="641">
        <v>16600047</v>
      </c>
      <c r="E17" s="641"/>
      <c r="F17" s="641"/>
      <c r="G17" s="641"/>
      <c r="H17" s="641"/>
      <c r="I17" s="641"/>
      <c r="J17" s="641"/>
      <c r="K17" s="641"/>
      <c r="L17" s="641"/>
      <c r="M17" s="641"/>
      <c r="N17" s="641"/>
      <c r="O17" s="641"/>
      <c r="P17" s="641"/>
      <c r="Q17" s="641"/>
      <c r="R17" s="641"/>
      <c r="S17" s="641"/>
      <c r="T17" s="641"/>
      <c r="U17" s="641"/>
      <c r="V17" s="518"/>
    </row>
    <row r="18" spans="1:22">
      <c r="A18" s="508">
        <v>2.2999999999999998</v>
      </c>
      <c r="B18" s="540" t="s">
        <v>776</v>
      </c>
      <c r="C18" s="641"/>
      <c r="D18" s="641"/>
      <c r="E18" s="641"/>
      <c r="F18" s="641"/>
      <c r="G18" s="641"/>
      <c r="H18" s="641"/>
      <c r="I18" s="641"/>
      <c r="J18" s="641"/>
      <c r="K18" s="641"/>
      <c r="L18" s="641"/>
      <c r="M18" s="641"/>
      <c r="N18" s="641"/>
      <c r="O18" s="641"/>
      <c r="P18" s="641"/>
      <c r="Q18" s="641"/>
      <c r="R18" s="641"/>
      <c r="S18" s="641"/>
      <c r="T18" s="641"/>
      <c r="U18" s="641"/>
      <c r="V18" s="518"/>
    </row>
    <row r="19" spans="1:22">
      <c r="A19" s="508">
        <v>2.4</v>
      </c>
      <c r="B19" s="540" t="s">
        <v>777</v>
      </c>
      <c r="C19" s="641"/>
      <c r="D19" s="641"/>
      <c r="E19" s="641"/>
      <c r="F19" s="641"/>
      <c r="G19" s="641"/>
      <c r="H19" s="641"/>
      <c r="I19" s="641"/>
      <c r="J19" s="641"/>
      <c r="K19" s="641"/>
      <c r="L19" s="641"/>
      <c r="M19" s="641"/>
      <c r="N19" s="641"/>
      <c r="O19" s="641"/>
      <c r="P19" s="641"/>
      <c r="Q19" s="641"/>
      <c r="R19" s="641"/>
      <c r="S19" s="641"/>
      <c r="T19" s="641"/>
      <c r="U19" s="641"/>
      <c r="V19" s="518"/>
    </row>
    <row r="20" spans="1:22">
      <c r="A20" s="508">
        <v>2.5</v>
      </c>
      <c r="B20" s="540" t="s">
        <v>778</v>
      </c>
      <c r="C20" s="641"/>
      <c r="D20" s="641"/>
      <c r="E20" s="641"/>
      <c r="F20" s="641"/>
      <c r="G20" s="641"/>
      <c r="H20" s="641"/>
      <c r="I20" s="641"/>
      <c r="J20" s="641"/>
      <c r="K20" s="641"/>
      <c r="L20" s="641"/>
      <c r="M20" s="641"/>
      <c r="N20" s="641"/>
      <c r="O20" s="641"/>
      <c r="P20" s="641"/>
      <c r="Q20" s="641"/>
      <c r="R20" s="641"/>
      <c r="S20" s="641"/>
      <c r="T20" s="641"/>
      <c r="U20" s="641"/>
      <c r="V20" s="518"/>
    </row>
    <row r="21" spans="1:22">
      <c r="A21" s="508">
        <v>2.6</v>
      </c>
      <c r="B21" s="540" t="s">
        <v>779</v>
      </c>
      <c r="C21" s="641"/>
      <c r="D21" s="641"/>
      <c r="E21" s="641"/>
      <c r="F21" s="641"/>
      <c r="G21" s="641"/>
      <c r="H21" s="641"/>
      <c r="I21" s="641"/>
      <c r="J21" s="641"/>
      <c r="K21" s="641"/>
      <c r="L21" s="641"/>
      <c r="M21" s="641"/>
      <c r="N21" s="641"/>
      <c r="O21" s="641"/>
      <c r="P21" s="641"/>
      <c r="Q21" s="641"/>
      <c r="R21" s="641"/>
      <c r="S21" s="641"/>
      <c r="T21" s="641"/>
      <c r="U21" s="641"/>
      <c r="V21" s="518"/>
    </row>
    <row r="22" spans="1:22">
      <c r="A22" s="539">
        <v>3</v>
      </c>
      <c r="B22" s="500" t="s">
        <v>781</v>
      </c>
      <c r="C22" s="689">
        <v>37075084.439999998</v>
      </c>
      <c r="D22" s="689">
        <v>35600021.200000003</v>
      </c>
      <c r="E22" s="689">
        <v>0</v>
      </c>
      <c r="F22" s="690"/>
      <c r="G22" s="689">
        <v>1437898.6500000001</v>
      </c>
      <c r="H22" s="690"/>
      <c r="I22" s="690"/>
      <c r="J22" s="690"/>
      <c r="K22" s="690"/>
      <c r="L22" s="689">
        <v>37164.589999999997</v>
      </c>
      <c r="M22" s="690"/>
      <c r="N22" s="690"/>
      <c r="O22" s="690"/>
      <c r="P22" s="690"/>
      <c r="Q22" s="690"/>
      <c r="R22" s="690"/>
      <c r="S22" s="690"/>
      <c r="T22" s="690"/>
      <c r="U22" s="689">
        <v>18352.719999999998</v>
      </c>
      <c r="V22" s="518"/>
    </row>
    <row r="23" spans="1:22">
      <c r="A23" s="508">
        <v>3.1</v>
      </c>
      <c r="B23" s="540" t="s">
        <v>774</v>
      </c>
      <c r="C23" s="641">
        <v>0</v>
      </c>
      <c r="D23" s="641">
        <v>0</v>
      </c>
      <c r="E23" s="641">
        <v>0</v>
      </c>
      <c r="F23" s="690"/>
      <c r="G23" s="641">
        <v>0</v>
      </c>
      <c r="H23" s="690"/>
      <c r="I23" s="690"/>
      <c r="J23" s="690"/>
      <c r="K23" s="690"/>
      <c r="L23" s="641">
        <v>0</v>
      </c>
      <c r="M23" s="690"/>
      <c r="N23" s="690"/>
      <c r="O23" s="690"/>
      <c r="P23" s="690"/>
      <c r="Q23" s="690"/>
      <c r="R23" s="690"/>
      <c r="S23" s="690"/>
      <c r="T23" s="690"/>
      <c r="U23" s="641">
        <v>0</v>
      </c>
      <c r="V23" s="518"/>
    </row>
    <row r="24" spans="1:22">
      <c r="A24" s="508">
        <v>3.2</v>
      </c>
      <c r="B24" s="540" t="s">
        <v>775</v>
      </c>
      <c r="C24" s="641">
        <v>0</v>
      </c>
      <c r="D24" s="641">
        <v>0</v>
      </c>
      <c r="E24" s="641">
        <v>0</v>
      </c>
      <c r="F24" s="690"/>
      <c r="G24" s="641">
        <v>0</v>
      </c>
      <c r="H24" s="690"/>
      <c r="I24" s="690"/>
      <c r="J24" s="690"/>
      <c r="K24" s="690"/>
      <c r="L24" s="641">
        <v>0</v>
      </c>
      <c r="M24" s="690"/>
      <c r="N24" s="690"/>
      <c r="O24" s="690"/>
      <c r="P24" s="690"/>
      <c r="Q24" s="690"/>
      <c r="R24" s="690"/>
      <c r="S24" s="690"/>
      <c r="T24" s="690"/>
      <c r="U24" s="641">
        <v>0</v>
      </c>
      <c r="V24" s="518"/>
    </row>
    <row r="25" spans="1:22">
      <c r="A25" s="508">
        <v>3.3</v>
      </c>
      <c r="B25" s="540" t="s">
        <v>776</v>
      </c>
      <c r="C25" s="641">
        <v>0</v>
      </c>
      <c r="D25" s="641">
        <v>0</v>
      </c>
      <c r="E25" s="641">
        <v>0</v>
      </c>
      <c r="F25" s="690"/>
      <c r="G25" s="641">
        <v>0</v>
      </c>
      <c r="H25" s="690"/>
      <c r="I25" s="690"/>
      <c r="J25" s="690"/>
      <c r="K25" s="690"/>
      <c r="L25" s="641">
        <v>0</v>
      </c>
      <c r="M25" s="690"/>
      <c r="N25" s="690"/>
      <c r="O25" s="690"/>
      <c r="P25" s="690"/>
      <c r="Q25" s="690"/>
      <c r="R25" s="690"/>
      <c r="S25" s="690"/>
      <c r="T25" s="690"/>
      <c r="U25" s="641">
        <v>0</v>
      </c>
      <c r="V25" s="518"/>
    </row>
    <row r="26" spans="1:22">
      <c r="A26" s="508">
        <v>3.4</v>
      </c>
      <c r="B26" s="540" t="s">
        <v>777</v>
      </c>
      <c r="C26" s="641">
        <v>62168.83</v>
      </c>
      <c r="D26" s="641">
        <v>62168.83</v>
      </c>
      <c r="E26" s="641">
        <v>0</v>
      </c>
      <c r="F26" s="690"/>
      <c r="G26" s="641">
        <v>0</v>
      </c>
      <c r="H26" s="690"/>
      <c r="I26" s="690"/>
      <c r="J26" s="690"/>
      <c r="K26" s="690"/>
      <c r="L26" s="641">
        <v>0</v>
      </c>
      <c r="M26" s="690"/>
      <c r="N26" s="690"/>
      <c r="O26" s="690"/>
      <c r="P26" s="690"/>
      <c r="Q26" s="690"/>
      <c r="R26" s="690"/>
      <c r="S26" s="690"/>
      <c r="T26" s="690"/>
      <c r="U26" s="641">
        <v>0</v>
      </c>
      <c r="V26" s="518"/>
    </row>
    <row r="27" spans="1:22">
      <c r="A27" s="508">
        <v>3.5</v>
      </c>
      <c r="B27" s="540" t="s">
        <v>778</v>
      </c>
      <c r="C27" s="641">
        <v>32564851.720000003</v>
      </c>
      <c r="D27" s="641">
        <v>31122896.430000003</v>
      </c>
      <c r="E27" s="641">
        <v>0</v>
      </c>
      <c r="F27" s="690"/>
      <c r="G27" s="641">
        <v>1429062.29</v>
      </c>
      <c r="H27" s="690"/>
      <c r="I27" s="690"/>
      <c r="J27" s="690"/>
      <c r="K27" s="690"/>
      <c r="L27" s="641">
        <v>12893</v>
      </c>
      <c r="M27" s="690"/>
      <c r="N27" s="690"/>
      <c r="O27" s="690"/>
      <c r="P27" s="690"/>
      <c r="Q27" s="690"/>
      <c r="R27" s="690"/>
      <c r="S27" s="690"/>
      <c r="T27" s="690"/>
      <c r="U27" s="641">
        <v>0</v>
      </c>
      <c r="V27" s="518"/>
    </row>
    <row r="28" spans="1:22">
      <c r="A28" s="508">
        <v>3.6</v>
      </c>
      <c r="B28" s="540" t="s">
        <v>779</v>
      </c>
      <c r="C28" s="641">
        <v>4448063.8899999978</v>
      </c>
      <c r="D28" s="641">
        <v>4414955.9399999976</v>
      </c>
      <c r="E28" s="641">
        <v>0</v>
      </c>
      <c r="F28" s="690"/>
      <c r="G28" s="641">
        <v>8836.36</v>
      </c>
      <c r="H28" s="690"/>
      <c r="I28" s="690"/>
      <c r="J28" s="690"/>
      <c r="K28" s="690"/>
      <c r="L28" s="641">
        <v>24271.59</v>
      </c>
      <c r="M28" s="690"/>
      <c r="N28" s="690"/>
      <c r="O28" s="690"/>
      <c r="P28" s="690"/>
      <c r="Q28" s="690"/>
      <c r="R28" s="690"/>
      <c r="S28" s="690"/>
      <c r="T28" s="690"/>
      <c r="U28" s="641">
        <v>18352.719999999998</v>
      </c>
      <c r="V28" s="51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H1" zoomScale="70" zoomScaleNormal="70" workbookViewId="0">
      <selection activeCell="C8" sqref="C8:T22"/>
    </sheetView>
  </sheetViews>
  <sheetFormatPr defaultColWidth="9.28515625" defaultRowHeight="12.75"/>
  <cols>
    <col min="1" max="1" width="11.7109375" style="493" bestFit="1" customWidth="1"/>
    <col min="2" max="2" width="90.28515625" style="493" bestFit="1" customWidth="1"/>
    <col min="3" max="3" width="20.28515625" style="493" customWidth="1"/>
    <col min="4" max="4" width="22.28515625" style="493" customWidth="1"/>
    <col min="5" max="5" width="17.140625" style="493" customWidth="1"/>
    <col min="6" max="7" width="22.28515625" style="493" customWidth="1"/>
    <col min="8" max="8" width="17.140625" style="493" customWidth="1"/>
    <col min="9" max="14" width="22.28515625" style="493" customWidth="1"/>
    <col min="15" max="15" width="23.28515625" style="493" bestFit="1" customWidth="1"/>
    <col min="16" max="16" width="21.7109375" style="493" bestFit="1" customWidth="1"/>
    <col min="17" max="19" width="19" style="493" bestFit="1" customWidth="1"/>
    <col min="20" max="20" width="15.28515625" style="493" customWidth="1"/>
    <col min="21" max="21" width="20" style="493" customWidth="1"/>
    <col min="22" max="16384" width="9.28515625" style="493"/>
  </cols>
  <sheetData>
    <row r="1" spans="1:21" ht="13.5">
      <c r="A1" s="492" t="s">
        <v>188</v>
      </c>
      <c r="B1" s="420" t="str">
        <f>Info!C2</f>
        <v>სს "ხალიკ ბანკი საქართველო"</v>
      </c>
    </row>
    <row r="2" spans="1:21">
      <c r="A2" s="494" t="s">
        <v>189</v>
      </c>
      <c r="B2" s="496">
        <f>'1. key ratios'!B2</f>
        <v>44561</v>
      </c>
    </row>
    <row r="3" spans="1:21">
      <c r="A3" s="495" t="s">
        <v>782</v>
      </c>
      <c r="C3" s="496"/>
    </row>
    <row r="4" spans="1:21">
      <c r="A4" s="495"/>
      <c r="B4" s="496"/>
      <c r="C4" s="496"/>
    </row>
    <row r="5" spans="1:21" s="516" customFormat="1" ht="13.5" customHeight="1">
      <c r="A5" s="780" t="s">
        <v>783</v>
      </c>
      <c r="B5" s="781"/>
      <c r="C5" s="786" t="s">
        <v>784</v>
      </c>
      <c r="D5" s="787"/>
      <c r="E5" s="787"/>
      <c r="F5" s="787"/>
      <c r="G5" s="787"/>
      <c r="H5" s="787"/>
      <c r="I5" s="787"/>
      <c r="J5" s="787"/>
      <c r="K5" s="787"/>
      <c r="L5" s="787"/>
      <c r="M5" s="787"/>
      <c r="N5" s="787"/>
      <c r="O5" s="787"/>
      <c r="P5" s="787"/>
      <c r="Q5" s="787"/>
      <c r="R5" s="787"/>
      <c r="S5" s="787"/>
      <c r="T5" s="788"/>
      <c r="U5" s="611"/>
    </row>
    <row r="6" spans="1:21" s="516" customFormat="1">
      <c r="A6" s="782"/>
      <c r="B6" s="783"/>
      <c r="C6" s="766" t="s">
        <v>68</v>
      </c>
      <c r="D6" s="786" t="s">
        <v>785</v>
      </c>
      <c r="E6" s="787"/>
      <c r="F6" s="788"/>
      <c r="G6" s="786" t="s">
        <v>786</v>
      </c>
      <c r="H6" s="787"/>
      <c r="I6" s="787"/>
      <c r="J6" s="787"/>
      <c r="K6" s="788"/>
      <c r="L6" s="789" t="s">
        <v>787</v>
      </c>
      <c r="M6" s="790"/>
      <c r="N6" s="790"/>
      <c r="O6" s="790"/>
      <c r="P6" s="790"/>
      <c r="Q6" s="790"/>
      <c r="R6" s="790"/>
      <c r="S6" s="790"/>
      <c r="T6" s="791"/>
      <c r="U6" s="606"/>
    </row>
    <row r="7" spans="1:21" s="516" customFormat="1" ht="25.5">
      <c r="A7" s="784"/>
      <c r="B7" s="785"/>
      <c r="C7" s="766"/>
      <c r="E7" s="554" t="s">
        <v>761</v>
      </c>
      <c r="F7" s="610" t="s">
        <v>762</v>
      </c>
      <c r="H7" s="554" t="s">
        <v>761</v>
      </c>
      <c r="I7" s="610" t="s">
        <v>788</v>
      </c>
      <c r="J7" s="610" t="s">
        <v>763</v>
      </c>
      <c r="K7" s="610" t="s">
        <v>764</v>
      </c>
      <c r="L7" s="612"/>
      <c r="M7" s="554" t="s">
        <v>765</v>
      </c>
      <c r="N7" s="610" t="s">
        <v>763</v>
      </c>
      <c r="O7" s="610" t="s">
        <v>766</v>
      </c>
      <c r="P7" s="610" t="s">
        <v>767</v>
      </c>
      <c r="Q7" s="610" t="s">
        <v>768</v>
      </c>
      <c r="R7" s="610" t="s">
        <v>769</v>
      </c>
      <c r="S7" s="610" t="s">
        <v>770</v>
      </c>
      <c r="T7" s="613" t="s">
        <v>771</v>
      </c>
      <c r="U7" s="611"/>
    </row>
    <row r="8" spans="1:21">
      <c r="A8" s="541">
        <v>1</v>
      </c>
      <c r="B8" s="532" t="s">
        <v>773</v>
      </c>
      <c r="C8" s="691">
        <v>738319993.00000083</v>
      </c>
      <c r="D8" s="649">
        <v>589796717.21000087</v>
      </c>
      <c r="E8" s="649">
        <v>5192282.0399999991</v>
      </c>
      <c r="F8" s="649">
        <v>0</v>
      </c>
      <c r="G8" s="649">
        <v>93989523.030000016</v>
      </c>
      <c r="H8" s="649">
        <v>889480.59</v>
      </c>
      <c r="I8" s="649">
        <v>2430643.7400000002</v>
      </c>
      <c r="J8" s="649">
        <v>1224779.5900000001</v>
      </c>
      <c r="K8" s="649">
        <v>0</v>
      </c>
      <c r="L8" s="649">
        <v>54533752.759999983</v>
      </c>
      <c r="M8" s="649">
        <v>9551234.2799999975</v>
      </c>
      <c r="N8" s="649">
        <v>1913635.62</v>
      </c>
      <c r="O8" s="649">
        <v>2556461.65</v>
      </c>
      <c r="P8" s="649">
        <v>4661122.63</v>
      </c>
      <c r="Q8" s="649">
        <v>10432091.23</v>
      </c>
      <c r="R8" s="649">
        <v>4292169.93</v>
      </c>
      <c r="S8" s="649">
        <v>131565.11000000002</v>
      </c>
      <c r="T8" s="649">
        <v>2185.2800000000002</v>
      </c>
      <c r="U8" s="518"/>
    </row>
    <row r="9" spans="1:21">
      <c r="A9" s="540">
        <v>1.1000000000000001</v>
      </c>
      <c r="B9" s="540" t="s">
        <v>789</v>
      </c>
      <c r="C9" s="641">
        <v>729195793.47000086</v>
      </c>
      <c r="D9" s="641">
        <v>581865210.25000083</v>
      </c>
      <c r="E9" s="641">
        <v>5052731.0299999993</v>
      </c>
      <c r="F9" s="641">
        <v>0</v>
      </c>
      <c r="G9" s="641">
        <v>93783080.51000002</v>
      </c>
      <c r="H9" s="641">
        <v>847819.08</v>
      </c>
      <c r="I9" s="641">
        <v>2398571.8000000003</v>
      </c>
      <c r="J9" s="641">
        <v>1224779.5900000001</v>
      </c>
      <c r="K9" s="641">
        <v>0</v>
      </c>
      <c r="L9" s="641">
        <v>53547502.709999986</v>
      </c>
      <c r="M9" s="641">
        <v>9395472.2699999977</v>
      </c>
      <c r="N9" s="641">
        <v>1856225.2400000002</v>
      </c>
      <c r="O9" s="641">
        <v>2467224.69</v>
      </c>
      <c r="P9" s="641">
        <v>4577015.6399999997</v>
      </c>
      <c r="Q9" s="641">
        <v>10291335.82</v>
      </c>
      <c r="R9" s="641">
        <v>4006158.4299999997</v>
      </c>
      <c r="S9" s="641">
        <v>100164.25000000001</v>
      </c>
      <c r="T9" s="641">
        <v>0</v>
      </c>
      <c r="U9" s="518"/>
    </row>
    <row r="10" spans="1:21">
      <c r="A10" s="542" t="s">
        <v>251</v>
      </c>
      <c r="B10" s="542" t="s">
        <v>790</v>
      </c>
      <c r="C10" s="643">
        <v>670403686.92000043</v>
      </c>
      <c r="D10" s="643">
        <v>549635098.75000036</v>
      </c>
      <c r="E10" s="643">
        <v>5133179.8699999992</v>
      </c>
      <c r="F10" s="643">
        <v>0</v>
      </c>
      <c r="G10" s="643">
        <v>84192931.589999974</v>
      </c>
      <c r="H10" s="643">
        <v>797895.82</v>
      </c>
      <c r="I10" s="643">
        <v>2166118.3000000003</v>
      </c>
      <c r="J10" s="643">
        <v>1107329.6000000001</v>
      </c>
      <c r="K10" s="643">
        <v>0</v>
      </c>
      <c r="L10" s="643">
        <v>36575656.580000006</v>
      </c>
      <c r="M10" s="643">
        <v>6575350.1100000013</v>
      </c>
      <c r="N10" s="643">
        <v>1299357.6400000001</v>
      </c>
      <c r="O10" s="643">
        <v>1690213.3900000001</v>
      </c>
      <c r="P10" s="643">
        <v>3192809.4999999995</v>
      </c>
      <c r="Q10" s="643">
        <v>6795005.1000000006</v>
      </c>
      <c r="R10" s="643">
        <v>2712295.29</v>
      </c>
      <c r="S10" s="643">
        <v>64479.72</v>
      </c>
      <c r="T10" s="643">
        <v>0</v>
      </c>
      <c r="U10" s="518"/>
    </row>
    <row r="11" spans="1:21">
      <c r="A11" s="543" t="s">
        <v>791</v>
      </c>
      <c r="B11" s="544" t="s">
        <v>792</v>
      </c>
      <c r="C11" s="643">
        <v>469115260.39000034</v>
      </c>
      <c r="D11" s="643">
        <v>373399239.92000037</v>
      </c>
      <c r="E11" s="643">
        <v>4618681.4099999992</v>
      </c>
      <c r="F11" s="643">
        <v>0</v>
      </c>
      <c r="G11" s="643">
        <v>68741293.469999969</v>
      </c>
      <c r="H11" s="643">
        <v>797895.82</v>
      </c>
      <c r="I11" s="643">
        <v>1789152.4700000002</v>
      </c>
      <c r="J11" s="643">
        <v>1002196.97</v>
      </c>
      <c r="K11" s="643">
        <v>0</v>
      </c>
      <c r="L11" s="643">
        <v>26974727</v>
      </c>
      <c r="M11" s="643">
        <v>5945505.0500000017</v>
      </c>
      <c r="N11" s="643">
        <v>372246.99000000005</v>
      </c>
      <c r="O11" s="643">
        <v>1466855.4700000002</v>
      </c>
      <c r="P11" s="643">
        <v>3101870.2499999995</v>
      </c>
      <c r="Q11" s="643">
        <v>5784563.1400000006</v>
      </c>
      <c r="R11" s="643">
        <v>2343819.2800000003</v>
      </c>
      <c r="S11" s="643">
        <v>64479.72</v>
      </c>
      <c r="T11" s="643">
        <v>0</v>
      </c>
      <c r="U11" s="518"/>
    </row>
    <row r="12" spans="1:21">
      <c r="A12" s="543" t="s">
        <v>793</v>
      </c>
      <c r="B12" s="544" t="s">
        <v>794</v>
      </c>
      <c r="C12" s="643">
        <v>130519421.32000001</v>
      </c>
      <c r="D12" s="643">
        <v>115149775.51000001</v>
      </c>
      <c r="E12" s="643">
        <v>514498.46000000008</v>
      </c>
      <c r="F12" s="643">
        <v>0</v>
      </c>
      <c r="G12" s="643">
        <v>11365942.390000002</v>
      </c>
      <c r="H12" s="643">
        <v>0</v>
      </c>
      <c r="I12" s="643">
        <v>376965.83</v>
      </c>
      <c r="J12" s="643">
        <v>105132.63</v>
      </c>
      <c r="K12" s="643">
        <v>0</v>
      </c>
      <c r="L12" s="643">
        <v>4003703.42</v>
      </c>
      <c r="M12" s="643">
        <v>629845.06000000006</v>
      </c>
      <c r="N12" s="643">
        <v>927110.65</v>
      </c>
      <c r="O12" s="643">
        <v>223357.92</v>
      </c>
      <c r="P12" s="643">
        <v>90939.25</v>
      </c>
      <c r="Q12" s="643">
        <v>48517.01</v>
      </c>
      <c r="R12" s="643">
        <v>368476.01</v>
      </c>
      <c r="S12" s="643">
        <v>0</v>
      </c>
      <c r="T12" s="643">
        <v>0</v>
      </c>
      <c r="U12" s="518"/>
    </row>
    <row r="13" spans="1:21">
      <c r="A13" s="543" t="s">
        <v>795</v>
      </c>
      <c r="B13" s="544" t="s">
        <v>796</v>
      </c>
      <c r="C13" s="641">
        <v>49746681.43</v>
      </c>
      <c r="D13" s="641">
        <v>41025684.490000002</v>
      </c>
      <c r="E13" s="641">
        <v>0</v>
      </c>
      <c r="F13" s="641">
        <v>0</v>
      </c>
      <c r="G13" s="641">
        <v>4085695.7299999995</v>
      </c>
      <c r="H13" s="641">
        <v>0</v>
      </c>
      <c r="I13" s="641">
        <v>0</v>
      </c>
      <c r="J13" s="641">
        <v>0</v>
      </c>
      <c r="K13" s="641">
        <v>0</v>
      </c>
      <c r="L13" s="641">
        <v>4635301.21</v>
      </c>
      <c r="M13" s="641">
        <v>0</v>
      </c>
      <c r="N13" s="641">
        <v>0</v>
      </c>
      <c r="O13" s="641">
        <v>0</v>
      </c>
      <c r="P13" s="641">
        <v>0</v>
      </c>
      <c r="Q13" s="641">
        <v>0</v>
      </c>
      <c r="R13" s="641">
        <v>0</v>
      </c>
      <c r="S13" s="641">
        <v>0</v>
      </c>
      <c r="T13" s="641">
        <v>0</v>
      </c>
      <c r="U13" s="518"/>
    </row>
    <row r="14" spans="1:21">
      <c r="A14" s="543" t="s">
        <v>797</v>
      </c>
      <c r="B14" s="544" t="s">
        <v>798</v>
      </c>
      <c r="C14" s="643">
        <v>21022323.780000001</v>
      </c>
      <c r="D14" s="643">
        <v>20060398.830000002</v>
      </c>
      <c r="E14" s="643">
        <v>0</v>
      </c>
      <c r="F14" s="643">
        <v>0</v>
      </c>
      <c r="G14" s="643">
        <v>0</v>
      </c>
      <c r="H14" s="643">
        <v>0</v>
      </c>
      <c r="I14" s="643">
        <v>0</v>
      </c>
      <c r="J14" s="643">
        <v>0</v>
      </c>
      <c r="K14" s="643">
        <v>0</v>
      </c>
      <c r="L14" s="643">
        <v>961924.95</v>
      </c>
      <c r="M14" s="643">
        <v>0</v>
      </c>
      <c r="N14" s="643">
        <v>0</v>
      </c>
      <c r="O14" s="643">
        <v>0</v>
      </c>
      <c r="P14" s="643">
        <v>0</v>
      </c>
      <c r="Q14" s="643">
        <v>961924.95</v>
      </c>
      <c r="R14" s="643">
        <v>0</v>
      </c>
      <c r="S14" s="643">
        <v>0</v>
      </c>
      <c r="T14" s="643">
        <v>0</v>
      </c>
      <c r="U14" s="518"/>
    </row>
    <row r="15" spans="1:21">
      <c r="A15" s="545">
        <v>1.2</v>
      </c>
      <c r="B15" s="546" t="s">
        <v>799</v>
      </c>
      <c r="C15" s="643">
        <v>37879694.138999984</v>
      </c>
      <c r="D15" s="643">
        <v>11637301.129000004</v>
      </c>
      <c r="E15" s="643">
        <v>101054.6</v>
      </c>
      <c r="F15" s="643">
        <v>0</v>
      </c>
      <c r="G15" s="643">
        <v>9378308.1999999918</v>
      </c>
      <c r="H15" s="643">
        <v>84781.920000000013</v>
      </c>
      <c r="I15" s="643">
        <v>239857.22000000003</v>
      </c>
      <c r="J15" s="643">
        <v>122477.96</v>
      </c>
      <c r="K15" s="643">
        <v>0</v>
      </c>
      <c r="L15" s="643">
        <v>16864084.809999991</v>
      </c>
      <c r="M15" s="643">
        <v>2818641.7300000004</v>
      </c>
      <c r="N15" s="643">
        <v>556867.6</v>
      </c>
      <c r="O15" s="643">
        <v>777011.29999999993</v>
      </c>
      <c r="P15" s="643">
        <v>1384095.91</v>
      </c>
      <c r="Q15" s="643">
        <v>3496330.7199999997</v>
      </c>
      <c r="R15" s="643">
        <v>1293863.1400000001</v>
      </c>
      <c r="S15" s="643">
        <v>35684.53</v>
      </c>
      <c r="T15" s="643">
        <v>0</v>
      </c>
      <c r="U15" s="518"/>
    </row>
    <row r="16" spans="1:21">
      <c r="A16" s="547">
        <v>1.3</v>
      </c>
      <c r="B16" s="546" t="s">
        <v>800</v>
      </c>
      <c r="C16" s="642">
        <v>0</v>
      </c>
      <c r="D16" s="642">
        <v>0</v>
      </c>
      <c r="E16" s="642">
        <v>0</v>
      </c>
      <c r="F16" s="642">
        <v>0</v>
      </c>
      <c r="G16" s="642">
        <v>0</v>
      </c>
      <c r="H16" s="642">
        <v>0</v>
      </c>
      <c r="I16" s="642">
        <v>0</v>
      </c>
      <c r="J16" s="642">
        <v>0</v>
      </c>
      <c r="K16" s="642">
        <v>0</v>
      </c>
      <c r="L16" s="642">
        <v>0</v>
      </c>
      <c r="M16" s="642">
        <v>0</v>
      </c>
      <c r="N16" s="642">
        <v>0</v>
      </c>
      <c r="O16" s="642">
        <v>0</v>
      </c>
      <c r="P16" s="642">
        <v>0</v>
      </c>
      <c r="Q16" s="642">
        <v>0</v>
      </c>
      <c r="R16" s="642">
        <v>0</v>
      </c>
      <c r="S16" s="642">
        <v>0</v>
      </c>
      <c r="T16" s="642">
        <v>0</v>
      </c>
      <c r="U16" s="518"/>
    </row>
    <row r="17" spans="1:21" s="516" customFormat="1" ht="25.5">
      <c r="A17" s="548" t="s">
        <v>801</v>
      </c>
      <c r="B17" s="549" t="s">
        <v>802</v>
      </c>
      <c r="C17" s="643">
        <v>695380870.8122077</v>
      </c>
      <c r="D17" s="643">
        <v>550840632.73220766</v>
      </c>
      <c r="E17" s="643">
        <v>5048211.3600000003</v>
      </c>
      <c r="F17" s="643">
        <v>0</v>
      </c>
      <c r="G17" s="643">
        <v>91734111.660000041</v>
      </c>
      <c r="H17" s="643">
        <v>843258.02</v>
      </c>
      <c r="I17" s="643">
        <v>2392775.08</v>
      </c>
      <c r="J17" s="643">
        <v>1224779.5900000001</v>
      </c>
      <c r="K17" s="643">
        <v>0</v>
      </c>
      <c r="L17" s="643">
        <v>52806126.419999994</v>
      </c>
      <c r="M17" s="643">
        <v>9254536.1099999975</v>
      </c>
      <c r="N17" s="643">
        <v>1856225.24</v>
      </c>
      <c r="O17" s="643">
        <v>2467224.69</v>
      </c>
      <c r="P17" s="643">
        <v>4576200.47</v>
      </c>
      <c r="Q17" s="643">
        <v>10048208.779999999</v>
      </c>
      <c r="R17" s="643">
        <v>3874707.5700000003</v>
      </c>
      <c r="S17" s="643">
        <v>92113.88</v>
      </c>
      <c r="T17" s="643">
        <v>0</v>
      </c>
      <c r="U17" s="522"/>
    </row>
    <row r="18" spans="1:21" s="516" customFormat="1" ht="25.5">
      <c r="A18" s="550" t="s">
        <v>803</v>
      </c>
      <c r="B18" s="550" t="s">
        <v>804</v>
      </c>
      <c r="C18" s="643">
        <v>679271493.77220762</v>
      </c>
      <c r="D18" s="643">
        <v>534744738.57220757</v>
      </c>
      <c r="E18" s="643">
        <v>5048211.3600000003</v>
      </c>
      <c r="F18" s="643">
        <v>0</v>
      </c>
      <c r="G18" s="643">
        <v>91720628.780000046</v>
      </c>
      <c r="H18" s="643">
        <v>843258.02</v>
      </c>
      <c r="I18" s="643">
        <v>2392775.08</v>
      </c>
      <c r="J18" s="643">
        <v>1224779.5900000001</v>
      </c>
      <c r="K18" s="643">
        <v>0</v>
      </c>
      <c r="L18" s="643">
        <v>52806126.419999994</v>
      </c>
      <c r="M18" s="643">
        <v>9254536.1099999975</v>
      </c>
      <c r="N18" s="643">
        <v>1856225.24</v>
      </c>
      <c r="O18" s="643">
        <v>2467224.69</v>
      </c>
      <c r="P18" s="643">
        <v>4576200.47</v>
      </c>
      <c r="Q18" s="643">
        <v>10048208.779999999</v>
      </c>
      <c r="R18" s="643">
        <v>3874707.5700000003</v>
      </c>
      <c r="S18" s="643">
        <v>92113.88</v>
      </c>
      <c r="T18" s="643">
        <v>0</v>
      </c>
      <c r="U18" s="522"/>
    </row>
    <row r="19" spans="1:21" s="516" customFormat="1">
      <c r="A19" s="548" t="s">
        <v>805</v>
      </c>
      <c r="B19" s="551" t="s">
        <v>806</v>
      </c>
      <c r="C19" s="643">
        <v>738894339.69472003</v>
      </c>
      <c r="D19" s="643">
        <v>543660994.64472008</v>
      </c>
      <c r="E19" s="643">
        <v>5759365.9399999985</v>
      </c>
      <c r="F19" s="643">
        <v>0</v>
      </c>
      <c r="G19" s="643">
        <v>132440345.69999997</v>
      </c>
      <c r="H19" s="643">
        <v>1836885.8399999999</v>
      </c>
      <c r="I19" s="643">
        <v>2400591.4300000002</v>
      </c>
      <c r="J19" s="643">
        <v>1374675.49</v>
      </c>
      <c r="K19" s="643">
        <v>0</v>
      </c>
      <c r="L19" s="643">
        <v>62792999.350000016</v>
      </c>
      <c r="M19" s="643">
        <v>10455468.470000001</v>
      </c>
      <c r="N19" s="643">
        <v>2910171.83</v>
      </c>
      <c r="O19" s="643">
        <v>4033979.4200000004</v>
      </c>
      <c r="P19" s="643">
        <v>6641776.9199999999</v>
      </c>
      <c r="Q19" s="643">
        <v>11611102.159999998</v>
      </c>
      <c r="R19" s="643">
        <v>4458252.43</v>
      </c>
      <c r="S19" s="643">
        <v>91725.96</v>
      </c>
      <c r="T19" s="643">
        <v>0</v>
      </c>
      <c r="U19" s="522"/>
    </row>
    <row r="20" spans="1:21" s="516" customFormat="1">
      <c r="A20" s="550" t="s">
        <v>807</v>
      </c>
      <c r="B20" s="550" t="s">
        <v>808</v>
      </c>
      <c r="C20" s="643">
        <v>708220531.78472042</v>
      </c>
      <c r="D20" s="643">
        <v>521373783.25472045</v>
      </c>
      <c r="E20" s="643">
        <v>5485292.5199999986</v>
      </c>
      <c r="F20" s="643">
        <v>0</v>
      </c>
      <c r="G20" s="643">
        <v>126592498.78</v>
      </c>
      <c r="H20" s="643">
        <v>1836885.8399999999</v>
      </c>
      <c r="I20" s="643">
        <v>2400591.4300000002</v>
      </c>
      <c r="J20" s="643">
        <v>1374675.49</v>
      </c>
      <c r="K20" s="643">
        <v>0</v>
      </c>
      <c r="L20" s="643">
        <v>60254249.750000022</v>
      </c>
      <c r="M20" s="643">
        <v>10455468.470000001</v>
      </c>
      <c r="N20" s="643">
        <v>2910171.83</v>
      </c>
      <c r="O20" s="643">
        <v>4033979.4200000004</v>
      </c>
      <c r="P20" s="643">
        <v>6409206.0100000007</v>
      </c>
      <c r="Q20" s="643">
        <v>11484354.559999999</v>
      </c>
      <c r="R20" s="643">
        <v>4458252.43</v>
      </c>
      <c r="S20" s="643">
        <v>91725.96</v>
      </c>
      <c r="T20" s="643">
        <v>0</v>
      </c>
      <c r="U20" s="522"/>
    </row>
    <row r="21" spans="1:21" s="516" customFormat="1">
      <c r="A21" s="552">
        <v>1.4</v>
      </c>
      <c r="B21" s="593" t="s">
        <v>940</v>
      </c>
      <c r="C21" s="643">
        <v>537431.12149999989</v>
      </c>
      <c r="D21" s="643">
        <v>537431.12149999989</v>
      </c>
      <c r="E21" s="643">
        <v>0</v>
      </c>
      <c r="F21" s="643">
        <v>0</v>
      </c>
      <c r="G21" s="643">
        <v>0</v>
      </c>
      <c r="H21" s="643">
        <v>0</v>
      </c>
      <c r="I21" s="643">
        <v>0</v>
      </c>
      <c r="J21" s="643">
        <v>0</v>
      </c>
      <c r="K21" s="643">
        <v>0</v>
      </c>
      <c r="L21" s="643">
        <v>0</v>
      </c>
      <c r="M21" s="643">
        <v>0</v>
      </c>
      <c r="N21" s="643">
        <v>0</v>
      </c>
      <c r="O21" s="643">
        <v>0</v>
      </c>
      <c r="P21" s="643">
        <v>0</v>
      </c>
      <c r="Q21" s="643">
        <v>0</v>
      </c>
      <c r="R21" s="643">
        <v>0</v>
      </c>
      <c r="S21" s="643">
        <v>0</v>
      </c>
      <c r="T21" s="643">
        <v>0</v>
      </c>
      <c r="U21" s="522"/>
    </row>
    <row r="22" spans="1:21" s="516" customFormat="1">
      <c r="A22" s="552">
        <v>1.5</v>
      </c>
      <c r="B22" s="593" t="s">
        <v>941</v>
      </c>
      <c r="C22" s="643">
        <v>0</v>
      </c>
      <c r="D22" s="643">
        <v>0</v>
      </c>
      <c r="E22" s="643">
        <v>0</v>
      </c>
      <c r="F22" s="643">
        <v>0</v>
      </c>
      <c r="G22" s="643">
        <v>0</v>
      </c>
      <c r="H22" s="643">
        <v>0</v>
      </c>
      <c r="I22" s="643">
        <v>0</v>
      </c>
      <c r="J22" s="643">
        <v>0</v>
      </c>
      <c r="K22" s="643">
        <v>0</v>
      </c>
      <c r="L22" s="643">
        <v>0</v>
      </c>
      <c r="M22" s="643">
        <v>0</v>
      </c>
      <c r="N22" s="643">
        <v>0</v>
      </c>
      <c r="O22" s="643">
        <v>0</v>
      </c>
      <c r="P22" s="643">
        <v>0</v>
      </c>
      <c r="Q22" s="643">
        <v>0</v>
      </c>
      <c r="R22" s="643">
        <v>0</v>
      </c>
      <c r="S22" s="643">
        <v>0</v>
      </c>
      <c r="T22" s="643">
        <v>0</v>
      </c>
      <c r="U22" s="52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N32"/>
    </sheetView>
  </sheetViews>
  <sheetFormatPr defaultColWidth="9.28515625" defaultRowHeight="12.75"/>
  <cols>
    <col min="1" max="1" width="11.7109375" style="493" bestFit="1" customWidth="1"/>
    <col min="2" max="2" width="93.42578125" style="493" customWidth="1"/>
    <col min="3" max="3" width="14.7109375" style="493" customWidth="1"/>
    <col min="4" max="4" width="14.85546875" style="493" bestFit="1" customWidth="1"/>
    <col min="5" max="5" width="13.85546875" style="493" bestFit="1" customWidth="1"/>
    <col min="6" max="6" width="17.85546875" style="557" bestFit="1" customWidth="1"/>
    <col min="7" max="7" width="12.7109375" style="557" bestFit="1" customWidth="1"/>
    <col min="8" max="8" width="11" style="493" bestFit="1" customWidth="1"/>
    <col min="9" max="9" width="10.28515625" style="493" bestFit="1" customWidth="1"/>
    <col min="10" max="10" width="14.85546875" style="557" bestFit="1" customWidth="1"/>
    <col min="11" max="11" width="13.85546875" style="557" bestFit="1" customWidth="1"/>
    <col min="12" max="12" width="17.85546875" style="557" bestFit="1" customWidth="1"/>
    <col min="13" max="13" width="11.7109375" style="557" bestFit="1" customWidth="1"/>
    <col min="14" max="14" width="11" style="557" bestFit="1" customWidth="1"/>
    <col min="15" max="15" width="18.7109375" style="493" bestFit="1" customWidth="1"/>
    <col min="16" max="16384" width="9.28515625" style="493"/>
  </cols>
  <sheetData>
    <row r="1" spans="1:15" ht="13.5">
      <c r="A1" s="492" t="s">
        <v>188</v>
      </c>
      <c r="B1" s="420" t="str">
        <f>Info!C2</f>
        <v>სს "ხალიკ ბანკი საქართველო"</v>
      </c>
      <c r="F1" s="493"/>
      <c r="G1" s="493"/>
      <c r="J1" s="493"/>
      <c r="K1" s="493"/>
      <c r="L1" s="493"/>
      <c r="M1" s="493"/>
      <c r="N1" s="493"/>
    </row>
    <row r="2" spans="1:15">
      <c r="A2" s="494" t="s">
        <v>189</v>
      </c>
      <c r="B2" s="496">
        <f>'1. key ratios'!B2</f>
        <v>44561</v>
      </c>
      <c r="F2" s="493"/>
      <c r="G2" s="493"/>
      <c r="J2" s="493"/>
      <c r="K2" s="493"/>
      <c r="L2" s="493"/>
      <c r="M2" s="493"/>
      <c r="N2" s="493"/>
    </row>
    <row r="3" spans="1:15">
      <c r="A3" s="495" t="s">
        <v>811</v>
      </c>
      <c r="F3" s="493"/>
      <c r="G3" s="493"/>
      <c r="J3" s="493"/>
      <c r="K3" s="493"/>
      <c r="L3" s="493"/>
      <c r="M3" s="493"/>
      <c r="N3" s="493"/>
    </row>
    <row r="4" spans="1:15">
      <c r="F4" s="493"/>
      <c r="G4" s="493"/>
      <c r="J4" s="493"/>
      <c r="K4" s="493"/>
      <c r="L4" s="493"/>
      <c r="M4" s="493"/>
      <c r="N4" s="493"/>
    </row>
    <row r="5" spans="1:15" ht="37.5" customHeight="1">
      <c r="A5" s="746" t="s">
        <v>812</v>
      </c>
      <c r="B5" s="747"/>
      <c r="C5" s="792" t="s">
        <v>813</v>
      </c>
      <c r="D5" s="793"/>
      <c r="E5" s="793"/>
      <c r="F5" s="793"/>
      <c r="G5" s="793"/>
      <c r="H5" s="794"/>
      <c r="I5" s="795" t="s">
        <v>814</v>
      </c>
      <c r="J5" s="796"/>
      <c r="K5" s="796"/>
      <c r="L5" s="796"/>
      <c r="M5" s="796"/>
      <c r="N5" s="797"/>
      <c r="O5" s="798" t="s">
        <v>684</v>
      </c>
    </row>
    <row r="6" spans="1:15" ht="39.4" customHeight="1">
      <c r="A6" s="750"/>
      <c r="B6" s="751"/>
      <c r="C6" s="553"/>
      <c r="D6" s="554" t="s">
        <v>815</v>
      </c>
      <c r="E6" s="554" t="s">
        <v>816</v>
      </c>
      <c r="F6" s="554" t="s">
        <v>817</v>
      </c>
      <c r="G6" s="554" t="s">
        <v>818</v>
      </c>
      <c r="H6" s="554" t="s">
        <v>819</v>
      </c>
      <c r="I6" s="555"/>
      <c r="J6" s="554" t="s">
        <v>815</v>
      </c>
      <c r="K6" s="554" t="s">
        <v>816</v>
      </c>
      <c r="L6" s="554" t="s">
        <v>817</v>
      </c>
      <c r="M6" s="554" t="s">
        <v>818</v>
      </c>
      <c r="N6" s="554" t="s">
        <v>819</v>
      </c>
      <c r="O6" s="799"/>
    </row>
    <row r="7" spans="1:15">
      <c r="A7" s="508">
        <v>1</v>
      </c>
      <c r="B7" s="517" t="s">
        <v>694</v>
      </c>
      <c r="C7" s="644">
        <v>16809222.489999998</v>
      </c>
      <c r="D7" s="644">
        <v>14241631.779999997</v>
      </c>
      <c r="E7" s="644">
        <v>518293.64999999991</v>
      </c>
      <c r="F7" s="644">
        <v>1969104.7299999995</v>
      </c>
      <c r="G7" s="644">
        <v>63936.74</v>
      </c>
      <c r="H7" s="644">
        <v>16255.59</v>
      </c>
      <c r="I7" s="644">
        <v>975617.46</v>
      </c>
      <c r="J7" s="644">
        <v>284832.65999999986</v>
      </c>
      <c r="K7" s="644">
        <v>51829.380000000005</v>
      </c>
      <c r="L7" s="644">
        <v>590731.44999999995</v>
      </c>
      <c r="M7" s="644">
        <v>31968.38</v>
      </c>
      <c r="N7" s="644">
        <v>16255.590000000002</v>
      </c>
      <c r="O7" s="508"/>
    </row>
    <row r="8" spans="1:15">
      <c r="A8" s="508">
        <v>2</v>
      </c>
      <c r="B8" s="517" t="s">
        <v>695</v>
      </c>
      <c r="C8" s="644">
        <v>45634667.230000019</v>
      </c>
      <c r="D8" s="644">
        <v>38641102.770000026</v>
      </c>
      <c r="E8" s="644">
        <v>1339689.77</v>
      </c>
      <c r="F8" s="644">
        <v>5504600.4699999997</v>
      </c>
      <c r="G8" s="644">
        <v>0</v>
      </c>
      <c r="H8" s="644">
        <v>149274.22</v>
      </c>
      <c r="I8" s="644">
        <v>2707444.85</v>
      </c>
      <c r="J8" s="644">
        <v>772822.10999999987</v>
      </c>
      <c r="K8" s="644">
        <v>133968.36999999997</v>
      </c>
      <c r="L8" s="644">
        <v>1651380.1500000001</v>
      </c>
      <c r="M8" s="644">
        <v>0</v>
      </c>
      <c r="N8" s="644">
        <v>149274.22000000003</v>
      </c>
      <c r="O8" s="508"/>
    </row>
    <row r="9" spans="1:15">
      <c r="A9" s="508">
        <v>3</v>
      </c>
      <c r="B9" s="517" t="s">
        <v>696</v>
      </c>
      <c r="C9" s="644">
        <v>0</v>
      </c>
      <c r="D9" s="644">
        <v>0</v>
      </c>
      <c r="E9" s="644">
        <v>0</v>
      </c>
      <c r="F9" s="644">
        <v>0</v>
      </c>
      <c r="G9" s="644">
        <v>0</v>
      </c>
      <c r="H9" s="644">
        <v>0</v>
      </c>
      <c r="I9" s="644">
        <v>0</v>
      </c>
      <c r="J9" s="644">
        <v>0</v>
      </c>
      <c r="K9" s="644">
        <v>0</v>
      </c>
      <c r="L9" s="644">
        <v>0</v>
      </c>
      <c r="M9" s="644">
        <v>0</v>
      </c>
      <c r="N9" s="644">
        <v>0</v>
      </c>
      <c r="O9" s="508"/>
    </row>
    <row r="10" spans="1:15">
      <c r="A10" s="508">
        <v>4</v>
      </c>
      <c r="B10" s="517" t="s">
        <v>697</v>
      </c>
      <c r="C10" s="644">
        <v>39699328.319999985</v>
      </c>
      <c r="D10" s="644">
        <v>23334865.620000005</v>
      </c>
      <c r="E10" s="644">
        <v>13400435.800000001</v>
      </c>
      <c r="F10" s="644">
        <v>2950054.14</v>
      </c>
      <c r="G10" s="644">
        <v>0</v>
      </c>
      <c r="H10" s="644">
        <v>13972.76</v>
      </c>
      <c r="I10" s="644">
        <v>2705729.92</v>
      </c>
      <c r="J10" s="644">
        <v>466697.31999999977</v>
      </c>
      <c r="K10" s="644">
        <v>1340043.5900000001</v>
      </c>
      <c r="L10" s="644">
        <v>885016.25</v>
      </c>
      <c r="M10" s="644">
        <v>0</v>
      </c>
      <c r="N10" s="644">
        <v>13972.76</v>
      </c>
      <c r="O10" s="508"/>
    </row>
    <row r="11" spans="1:15">
      <c r="A11" s="508">
        <v>5</v>
      </c>
      <c r="B11" s="517" t="s">
        <v>698</v>
      </c>
      <c r="C11" s="644">
        <v>142666261.97000003</v>
      </c>
      <c r="D11" s="644">
        <v>111319189.97</v>
      </c>
      <c r="E11" s="644">
        <v>21845518</v>
      </c>
      <c r="F11" s="644">
        <v>9467066.379999999</v>
      </c>
      <c r="G11" s="644">
        <v>0</v>
      </c>
      <c r="H11" s="644">
        <v>34487.619999999995</v>
      </c>
      <c r="I11" s="644">
        <v>7285543.1790000023</v>
      </c>
      <c r="J11" s="644">
        <v>2226383.7989999992</v>
      </c>
      <c r="K11" s="644">
        <v>2184551.8199999994</v>
      </c>
      <c r="L11" s="644">
        <v>2840119.94</v>
      </c>
      <c r="M11" s="644">
        <v>0</v>
      </c>
      <c r="N11" s="644">
        <v>34487.620000000003</v>
      </c>
      <c r="O11" s="508"/>
    </row>
    <row r="12" spans="1:15">
      <c r="A12" s="508">
        <v>6</v>
      </c>
      <c r="B12" s="517" t="s">
        <v>699</v>
      </c>
      <c r="C12" s="644">
        <v>37365081.839999989</v>
      </c>
      <c r="D12" s="644">
        <v>32682941.059999995</v>
      </c>
      <c r="E12" s="644">
        <v>3050048.7399999998</v>
      </c>
      <c r="F12" s="644">
        <v>1589483.96</v>
      </c>
      <c r="G12" s="644">
        <v>929.76</v>
      </c>
      <c r="H12" s="644">
        <v>41678.319999999992</v>
      </c>
      <c r="I12" s="644">
        <v>1477652.0399999993</v>
      </c>
      <c r="J12" s="644">
        <v>653658.7900000005</v>
      </c>
      <c r="K12" s="644">
        <v>305004.87</v>
      </c>
      <c r="L12" s="644">
        <v>476845.18000000005</v>
      </c>
      <c r="M12" s="644">
        <v>464.88</v>
      </c>
      <c r="N12" s="644">
        <v>41678.32</v>
      </c>
      <c r="O12" s="508"/>
    </row>
    <row r="13" spans="1:15">
      <c r="A13" s="508">
        <v>7</v>
      </c>
      <c r="B13" s="517" t="s">
        <v>700</v>
      </c>
      <c r="C13" s="644">
        <v>5383531.4399999995</v>
      </c>
      <c r="D13" s="644">
        <v>1634184.3599999999</v>
      </c>
      <c r="E13" s="644">
        <v>3210934.07</v>
      </c>
      <c r="F13" s="644">
        <v>537433.01</v>
      </c>
      <c r="G13" s="644">
        <v>0</v>
      </c>
      <c r="H13" s="644">
        <v>980</v>
      </c>
      <c r="I13" s="644">
        <v>515986.9800000001</v>
      </c>
      <c r="J13" s="644">
        <v>32683.690000000002</v>
      </c>
      <c r="K13" s="644">
        <v>321093.39000000007</v>
      </c>
      <c r="L13" s="644">
        <v>161229.9</v>
      </c>
      <c r="M13" s="644">
        <v>0</v>
      </c>
      <c r="N13" s="644">
        <v>980</v>
      </c>
      <c r="O13" s="508"/>
    </row>
    <row r="14" spans="1:15">
      <c r="A14" s="508">
        <v>8</v>
      </c>
      <c r="B14" s="517" t="s">
        <v>701</v>
      </c>
      <c r="C14" s="644">
        <v>2402814.7200000002</v>
      </c>
      <c r="D14" s="644">
        <v>1954758.1699999997</v>
      </c>
      <c r="E14" s="644">
        <v>3319.18</v>
      </c>
      <c r="F14" s="644">
        <v>444531.3</v>
      </c>
      <c r="G14" s="644">
        <v>0</v>
      </c>
      <c r="H14" s="644">
        <v>206.07</v>
      </c>
      <c r="I14" s="644">
        <v>172992.53000000003</v>
      </c>
      <c r="J14" s="644">
        <v>39095.14</v>
      </c>
      <c r="K14" s="644">
        <v>331.92</v>
      </c>
      <c r="L14" s="644">
        <v>133359.4</v>
      </c>
      <c r="M14" s="644">
        <v>0</v>
      </c>
      <c r="N14" s="644">
        <v>206.07</v>
      </c>
      <c r="O14" s="508"/>
    </row>
    <row r="15" spans="1:15">
      <c r="A15" s="508">
        <v>9</v>
      </c>
      <c r="B15" s="517" t="s">
        <v>702</v>
      </c>
      <c r="C15" s="644">
        <v>15733264.059999999</v>
      </c>
      <c r="D15" s="644">
        <v>11990909.789999999</v>
      </c>
      <c r="E15" s="644">
        <v>13119.59</v>
      </c>
      <c r="F15" s="644">
        <v>3729234.6799999997</v>
      </c>
      <c r="G15" s="644">
        <v>0</v>
      </c>
      <c r="H15" s="644">
        <v>0</v>
      </c>
      <c r="I15" s="644">
        <v>1359900.56</v>
      </c>
      <c r="J15" s="644">
        <v>239818.19999999998</v>
      </c>
      <c r="K15" s="644">
        <v>1311.96</v>
      </c>
      <c r="L15" s="644">
        <v>1118770.3999999999</v>
      </c>
      <c r="M15" s="644">
        <v>0</v>
      </c>
      <c r="N15" s="644">
        <v>0</v>
      </c>
      <c r="O15" s="508"/>
    </row>
    <row r="16" spans="1:15">
      <c r="A16" s="508">
        <v>10</v>
      </c>
      <c r="B16" s="517" t="s">
        <v>703</v>
      </c>
      <c r="C16" s="644">
        <v>180247.16</v>
      </c>
      <c r="D16" s="644">
        <v>13592.28</v>
      </c>
      <c r="E16" s="644">
        <v>72260.66</v>
      </c>
      <c r="F16" s="644">
        <v>94394.22</v>
      </c>
      <c r="G16" s="644">
        <v>0</v>
      </c>
      <c r="H16" s="644">
        <v>0</v>
      </c>
      <c r="I16" s="644">
        <v>35816.19</v>
      </c>
      <c r="J16" s="644">
        <v>271.85000000000002</v>
      </c>
      <c r="K16" s="644">
        <v>7226.07</v>
      </c>
      <c r="L16" s="644">
        <v>28318.27</v>
      </c>
      <c r="M16" s="644">
        <v>0</v>
      </c>
      <c r="N16" s="644">
        <v>0</v>
      </c>
      <c r="O16" s="508"/>
    </row>
    <row r="17" spans="1:15">
      <c r="A17" s="508">
        <v>11</v>
      </c>
      <c r="B17" s="517" t="s">
        <v>704</v>
      </c>
      <c r="C17" s="644">
        <v>16259867.25</v>
      </c>
      <c r="D17" s="644">
        <v>16136810.190000001</v>
      </c>
      <c r="E17" s="644">
        <v>89247.290000000008</v>
      </c>
      <c r="F17" s="644">
        <v>26508.079999999998</v>
      </c>
      <c r="G17" s="644">
        <v>1829.05</v>
      </c>
      <c r="H17" s="644">
        <v>5472.64</v>
      </c>
      <c r="I17" s="644">
        <v>346000.52</v>
      </c>
      <c r="J17" s="644">
        <v>322736.2</v>
      </c>
      <c r="K17" s="644">
        <v>8924.73</v>
      </c>
      <c r="L17" s="644">
        <v>7952.42</v>
      </c>
      <c r="M17" s="644">
        <v>914.53</v>
      </c>
      <c r="N17" s="644">
        <v>5472.64</v>
      </c>
      <c r="O17" s="508"/>
    </row>
    <row r="18" spans="1:15">
      <c r="A18" s="508">
        <v>12</v>
      </c>
      <c r="B18" s="517" t="s">
        <v>705</v>
      </c>
      <c r="C18" s="644">
        <v>95876681.450000033</v>
      </c>
      <c r="D18" s="644">
        <v>84838661.760000005</v>
      </c>
      <c r="E18" s="644">
        <v>5948276.4199999999</v>
      </c>
      <c r="F18" s="644">
        <v>3078919.83</v>
      </c>
      <c r="G18" s="644">
        <v>1923849.91</v>
      </c>
      <c r="H18" s="644">
        <v>86973.529999999984</v>
      </c>
      <c r="I18" s="644">
        <v>4264172.0600000005</v>
      </c>
      <c r="J18" s="644">
        <v>1696773.2099999997</v>
      </c>
      <c r="K18" s="644">
        <v>594824.4</v>
      </c>
      <c r="L18" s="644">
        <v>923675.96000000008</v>
      </c>
      <c r="M18" s="644">
        <v>961924.96</v>
      </c>
      <c r="N18" s="644">
        <v>86973.52999999997</v>
      </c>
      <c r="O18" s="508"/>
    </row>
    <row r="19" spans="1:15">
      <c r="A19" s="508">
        <v>13</v>
      </c>
      <c r="B19" s="517" t="s">
        <v>706</v>
      </c>
      <c r="C19" s="644">
        <v>60800089.399999976</v>
      </c>
      <c r="D19" s="644">
        <v>52063096.210000001</v>
      </c>
      <c r="E19" s="644">
        <v>6459340.3300000019</v>
      </c>
      <c r="F19" s="644">
        <v>977383.19000000018</v>
      </c>
      <c r="G19" s="644">
        <v>1201094.71</v>
      </c>
      <c r="H19" s="644">
        <v>99174.96</v>
      </c>
      <c r="I19" s="644">
        <v>2680118.8599999975</v>
      </c>
      <c r="J19" s="644">
        <v>1041262.0400000005</v>
      </c>
      <c r="K19" s="644">
        <v>645919.52999999991</v>
      </c>
      <c r="L19" s="644">
        <v>293214.96000000008</v>
      </c>
      <c r="M19" s="644">
        <v>600547.37</v>
      </c>
      <c r="N19" s="644">
        <v>99174.959999999992</v>
      </c>
      <c r="O19" s="508"/>
    </row>
    <row r="20" spans="1:15">
      <c r="A20" s="508">
        <v>14</v>
      </c>
      <c r="B20" s="517" t="s">
        <v>707</v>
      </c>
      <c r="C20" s="644">
        <v>57045888.050000019</v>
      </c>
      <c r="D20" s="644">
        <v>41353184.320000008</v>
      </c>
      <c r="E20" s="644">
        <v>13571741.270000001</v>
      </c>
      <c r="F20" s="644">
        <v>2088637.72</v>
      </c>
      <c r="G20" s="644">
        <v>803.32</v>
      </c>
      <c r="H20" s="644">
        <v>31521.42</v>
      </c>
      <c r="I20" s="644">
        <v>2842752.2399999998</v>
      </c>
      <c r="J20" s="644">
        <v>827063.7</v>
      </c>
      <c r="K20" s="644">
        <v>1357174.13</v>
      </c>
      <c r="L20" s="644">
        <v>626591.32999999996</v>
      </c>
      <c r="M20" s="644">
        <v>401.66</v>
      </c>
      <c r="N20" s="644">
        <v>31521.42</v>
      </c>
      <c r="O20" s="508"/>
    </row>
    <row r="21" spans="1:15">
      <c r="A21" s="508">
        <v>15</v>
      </c>
      <c r="B21" s="517" t="s">
        <v>708</v>
      </c>
      <c r="C21" s="644">
        <v>14888840.349999998</v>
      </c>
      <c r="D21" s="644">
        <v>8241540.7699999996</v>
      </c>
      <c r="E21" s="644">
        <v>2847143.33</v>
      </c>
      <c r="F21" s="644">
        <v>3798050.25</v>
      </c>
      <c r="G21" s="644">
        <v>1911.05</v>
      </c>
      <c r="H21" s="644">
        <v>194.95</v>
      </c>
      <c r="I21" s="644">
        <v>1590110.7399999998</v>
      </c>
      <c r="J21" s="644">
        <v>164830.83000000002</v>
      </c>
      <c r="K21" s="644">
        <v>284714.34999999998</v>
      </c>
      <c r="L21" s="644">
        <v>1139415.08</v>
      </c>
      <c r="M21" s="644">
        <v>955.53</v>
      </c>
      <c r="N21" s="644">
        <v>194.95</v>
      </c>
      <c r="O21" s="508"/>
    </row>
    <row r="22" spans="1:15">
      <c r="A22" s="508">
        <v>16</v>
      </c>
      <c r="B22" s="517" t="s">
        <v>709</v>
      </c>
      <c r="C22" s="644">
        <v>1485096.7</v>
      </c>
      <c r="D22" s="644">
        <v>1484583.44</v>
      </c>
      <c r="E22" s="644">
        <v>0</v>
      </c>
      <c r="F22" s="644">
        <v>0</v>
      </c>
      <c r="G22" s="644">
        <v>513.26</v>
      </c>
      <c r="H22" s="644">
        <v>0</v>
      </c>
      <c r="I22" s="644">
        <v>29948.3</v>
      </c>
      <c r="J22" s="644">
        <v>29691.670000000002</v>
      </c>
      <c r="K22" s="644">
        <v>0</v>
      </c>
      <c r="L22" s="644">
        <v>0</v>
      </c>
      <c r="M22" s="644">
        <v>256.63</v>
      </c>
      <c r="N22" s="644">
        <v>0</v>
      </c>
      <c r="O22" s="508"/>
    </row>
    <row r="23" spans="1:15">
      <c r="A23" s="508">
        <v>17</v>
      </c>
      <c r="B23" s="517" t="s">
        <v>710</v>
      </c>
      <c r="C23" s="644">
        <v>13696518.059999997</v>
      </c>
      <c r="D23" s="644">
        <v>4311961.16</v>
      </c>
      <c r="E23" s="644">
        <v>9307503.5500000007</v>
      </c>
      <c r="F23" s="644">
        <v>49665.81</v>
      </c>
      <c r="G23" s="644">
        <v>0</v>
      </c>
      <c r="H23" s="644">
        <v>27387.54</v>
      </c>
      <c r="I23" s="644">
        <v>1059276.8999999999</v>
      </c>
      <c r="J23" s="644">
        <v>86239.24</v>
      </c>
      <c r="K23" s="644">
        <v>930750.36</v>
      </c>
      <c r="L23" s="644">
        <v>14899.760000000002</v>
      </c>
      <c r="M23" s="644">
        <v>0</v>
      </c>
      <c r="N23" s="644">
        <v>27387.54</v>
      </c>
      <c r="O23" s="508"/>
    </row>
    <row r="24" spans="1:15">
      <c r="A24" s="508">
        <v>18</v>
      </c>
      <c r="B24" s="517" t="s">
        <v>711</v>
      </c>
      <c r="C24" s="644">
        <v>5093595.17</v>
      </c>
      <c r="D24" s="644">
        <v>5057175.33</v>
      </c>
      <c r="E24" s="644">
        <v>12404.86</v>
      </c>
      <c r="F24" s="644">
        <v>21639.13</v>
      </c>
      <c r="G24" s="644">
        <v>0</v>
      </c>
      <c r="H24" s="644">
        <v>2375.85</v>
      </c>
      <c r="I24" s="644">
        <v>111251.59</v>
      </c>
      <c r="J24" s="644">
        <v>101143.51999999999</v>
      </c>
      <c r="K24" s="644">
        <v>1240.48</v>
      </c>
      <c r="L24" s="644">
        <v>6491.74</v>
      </c>
      <c r="M24" s="644">
        <v>0</v>
      </c>
      <c r="N24" s="644">
        <v>2375.85</v>
      </c>
      <c r="O24" s="508"/>
    </row>
    <row r="25" spans="1:15">
      <c r="A25" s="508">
        <v>19</v>
      </c>
      <c r="B25" s="517" t="s">
        <v>712</v>
      </c>
      <c r="C25" s="644">
        <v>738899.84000000008</v>
      </c>
      <c r="D25" s="644">
        <v>738899.84000000008</v>
      </c>
      <c r="E25" s="644">
        <v>0</v>
      </c>
      <c r="F25" s="644">
        <v>0</v>
      </c>
      <c r="G25" s="644">
        <v>0</v>
      </c>
      <c r="H25" s="644">
        <v>0</v>
      </c>
      <c r="I25" s="644">
        <v>14777.99</v>
      </c>
      <c r="J25" s="644">
        <v>14777.99</v>
      </c>
      <c r="K25" s="644">
        <v>0</v>
      </c>
      <c r="L25" s="644">
        <v>0</v>
      </c>
      <c r="M25" s="644">
        <v>0</v>
      </c>
      <c r="N25" s="644">
        <v>0</v>
      </c>
      <c r="O25" s="508"/>
    </row>
    <row r="26" spans="1:15">
      <c r="A26" s="508">
        <v>20</v>
      </c>
      <c r="B26" s="517" t="s">
        <v>713</v>
      </c>
      <c r="C26" s="644">
        <v>29410759.539999999</v>
      </c>
      <c r="D26" s="644">
        <v>28812794.100000001</v>
      </c>
      <c r="E26" s="644">
        <v>251053.46999999997</v>
      </c>
      <c r="F26" s="644">
        <v>346265.55</v>
      </c>
      <c r="G26" s="644">
        <v>0</v>
      </c>
      <c r="H26" s="644">
        <v>646.41999999999996</v>
      </c>
      <c r="I26" s="644">
        <v>705887.32999999973</v>
      </c>
      <c r="J26" s="644">
        <v>576255.88999999978</v>
      </c>
      <c r="K26" s="644">
        <v>25105.360000000001</v>
      </c>
      <c r="L26" s="644">
        <v>103879.66</v>
      </c>
      <c r="M26" s="644">
        <v>0</v>
      </c>
      <c r="N26" s="644">
        <v>646.41999999999996</v>
      </c>
      <c r="O26" s="508"/>
    </row>
    <row r="27" spans="1:15">
      <c r="A27" s="508">
        <v>21</v>
      </c>
      <c r="B27" s="517" t="s">
        <v>714</v>
      </c>
      <c r="C27" s="644">
        <v>2964227.04</v>
      </c>
      <c r="D27" s="644">
        <v>1187805.79</v>
      </c>
      <c r="E27" s="644">
        <v>0</v>
      </c>
      <c r="F27" s="644">
        <v>1776421.25</v>
      </c>
      <c r="G27" s="644">
        <v>0</v>
      </c>
      <c r="H27" s="644">
        <v>0</v>
      </c>
      <c r="I27" s="644">
        <v>556682.49</v>
      </c>
      <c r="J27" s="644">
        <v>23756.11</v>
      </c>
      <c r="K27" s="644">
        <v>0</v>
      </c>
      <c r="L27" s="644">
        <v>532926.38</v>
      </c>
      <c r="M27" s="644">
        <v>0</v>
      </c>
      <c r="N27" s="644">
        <v>0</v>
      </c>
      <c r="O27" s="508"/>
    </row>
    <row r="28" spans="1:15">
      <c r="A28" s="508">
        <v>22</v>
      </c>
      <c r="B28" s="517" t="s">
        <v>715</v>
      </c>
      <c r="C28" s="644">
        <v>1425665.2399999995</v>
      </c>
      <c r="D28" s="644">
        <v>418459.6999999999</v>
      </c>
      <c r="E28" s="644">
        <v>568853.79</v>
      </c>
      <c r="F28" s="644">
        <v>382445.32999999996</v>
      </c>
      <c r="G28" s="644">
        <v>39153.11</v>
      </c>
      <c r="H28" s="644">
        <v>16753.309999999998</v>
      </c>
      <c r="I28" s="644">
        <v>216318.06999999998</v>
      </c>
      <c r="J28" s="644">
        <v>8369.1999999999989</v>
      </c>
      <c r="K28" s="644">
        <v>56885.390000000007</v>
      </c>
      <c r="L28" s="644">
        <v>114733.61</v>
      </c>
      <c r="M28" s="644">
        <v>19576.560000000001</v>
      </c>
      <c r="N28" s="644">
        <v>16753.310000000001</v>
      </c>
      <c r="O28" s="508"/>
    </row>
    <row r="29" spans="1:15">
      <c r="A29" s="508">
        <v>23</v>
      </c>
      <c r="B29" s="517" t="s">
        <v>716</v>
      </c>
      <c r="C29" s="644">
        <v>74934187.119999975</v>
      </c>
      <c r="D29" s="644">
        <v>55410994.640000045</v>
      </c>
      <c r="E29" s="644">
        <v>10290448.199999999</v>
      </c>
      <c r="F29" s="644">
        <v>9151500.2400000002</v>
      </c>
      <c r="G29" s="644">
        <v>1467.5900000000001</v>
      </c>
      <c r="H29" s="644">
        <v>79776.450000000012</v>
      </c>
      <c r="I29" s="644">
        <v>4963240.2100000018</v>
      </c>
      <c r="J29" s="644">
        <v>1108219.9700000009</v>
      </c>
      <c r="K29" s="644">
        <v>1029059.9199999999</v>
      </c>
      <c r="L29" s="644">
        <v>2745450.0700000003</v>
      </c>
      <c r="M29" s="644">
        <v>733.8</v>
      </c>
      <c r="N29" s="644">
        <v>79776.450000000012</v>
      </c>
      <c r="O29" s="508"/>
    </row>
    <row r="30" spans="1:15">
      <c r="A30" s="508">
        <v>24</v>
      </c>
      <c r="B30" s="517" t="s">
        <v>717</v>
      </c>
      <c r="C30" s="644">
        <v>29286269.009999994</v>
      </c>
      <c r="D30" s="644">
        <v>29151384.589999992</v>
      </c>
      <c r="E30" s="644">
        <v>120794.42</v>
      </c>
      <c r="F30" s="644">
        <v>0</v>
      </c>
      <c r="G30" s="644">
        <v>0</v>
      </c>
      <c r="H30" s="644">
        <v>14090</v>
      </c>
      <c r="I30" s="644">
        <v>609197.17000000016</v>
      </c>
      <c r="J30" s="644">
        <v>583027.73</v>
      </c>
      <c r="K30" s="644">
        <v>12079.44</v>
      </c>
      <c r="L30" s="644">
        <v>0</v>
      </c>
      <c r="M30" s="644">
        <v>0</v>
      </c>
      <c r="N30" s="644">
        <v>14090</v>
      </c>
      <c r="O30" s="508"/>
    </row>
    <row r="31" spans="1:15">
      <c r="A31" s="508">
        <v>25</v>
      </c>
      <c r="B31" s="517" t="s">
        <v>718</v>
      </c>
      <c r="C31" s="644">
        <v>28538989.549999982</v>
      </c>
      <c r="D31" s="644">
        <v>24776189.569999978</v>
      </c>
      <c r="E31" s="644">
        <v>1069096.6399999999</v>
      </c>
      <c r="F31" s="644">
        <v>2330151.77</v>
      </c>
      <c r="G31" s="644">
        <v>174683.01</v>
      </c>
      <c r="H31" s="644">
        <v>188868.56</v>
      </c>
      <c r="I31" s="644">
        <v>1577689.1999999993</v>
      </c>
      <c r="J31" s="644">
        <v>495523.89000000007</v>
      </c>
      <c r="K31" s="644">
        <v>106909.63999999998</v>
      </c>
      <c r="L31" s="644">
        <v>699045.5900000002</v>
      </c>
      <c r="M31" s="644">
        <v>87341.51999999999</v>
      </c>
      <c r="N31" s="644">
        <v>188868.56</v>
      </c>
      <c r="O31" s="508"/>
    </row>
    <row r="32" spans="1:15">
      <c r="A32" s="508">
        <v>26</v>
      </c>
      <c r="B32" s="517" t="s">
        <v>820</v>
      </c>
      <c r="C32" s="644">
        <v>0</v>
      </c>
      <c r="D32" s="644">
        <v>0</v>
      </c>
      <c r="E32" s="644">
        <v>0</v>
      </c>
      <c r="F32" s="644">
        <v>0</v>
      </c>
      <c r="G32" s="644">
        <v>0</v>
      </c>
      <c r="H32" s="644">
        <v>0</v>
      </c>
      <c r="I32" s="644">
        <v>0</v>
      </c>
      <c r="J32" s="644">
        <v>0</v>
      </c>
      <c r="K32" s="644">
        <v>0</v>
      </c>
      <c r="L32" s="644">
        <v>0</v>
      </c>
      <c r="M32" s="644">
        <v>0</v>
      </c>
      <c r="N32" s="644">
        <v>0</v>
      </c>
      <c r="O32" s="508"/>
    </row>
    <row r="33" spans="1:15">
      <c r="A33" s="508">
        <v>27</v>
      </c>
      <c r="B33" s="556" t="s">
        <v>68</v>
      </c>
      <c r="C33" s="645">
        <f>SUM(C7:C32)</f>
        <v>738319993</v>
      </c>
      <c r="D33" s="645">
        <f t="shared" ref="D33:N33" si="0">SUM(D7:D32)</f>
        <v>589796717.21000004</v>
      </c>
      <c r="E33" s="645">
        <f t="shared" si="0"/>
        <v>93989523.030000001</v>
      </c>
      <c r="F33" s="645">
        <f t="shared" si="0"/>
        <v>50313491.039999999</v>
      </c>
      <c r="G33" s="645">
        <f t="shared" si="0"/>
        <v>3410171.5099999988</v>
      </c>
      <c r="H33" s="645">
        <f t="shared" si="0"/>
        <v>810090.21</v>
      </c>
      <c r="I33" s="645">
        <f t="shared" si="0"/>
        <v>38804107.378999993</v>
      </c>
      <c r="J33" s="645">
        <f t="shared" si="0"/>
        <v>11795934.749</v>
      </c>
      <c r="K33" s="645">
        <f t="shared" si="0"/>
        <v>9398949.0999999996</v>
      </c>
      <c r="L33" s="645">
        <f t="shared" si="0"/>
        <v>15094047.500000002</v>
      </c>
      <c r="M33" s="645">
        <f t="shared" si="0"/>
        <v>1705085.82</v>
      </c>
      <c r="N33" s="645">
        <f t="shared" si="0"/>
        <v>810090.21</v>
      </c>
      <c r="O33" s="508"/>
    </row>
    <row r="34" spans="1:15">
      <c r="A34" s="518"/>
      <c r="B34" s="518"/>
      <c r="C34" s="518"/>
      <c r="D34" s="518"/>
      <c r="E34" s="518"/>
      <c r="H34" s="518"/>
      <c r="I34" s="518"/>
      <c r="O34" s="518"/>
    </row>
    <row r="35" spans="1:15">
      <c r="A35" s="518"/>
      <c r="B35" s="520"/>
      <c r="C35" s="520"/>
      <c r="D35" s="518"/>
      <c r="E35" s="518"/>
      <c r="H35" s="518"/>
      <c r="I35" s="518"/>
      <c r="O35" s="518"/>
    </row>
    <row r="36" spans="1:15">
      <c r="A36" s="518"/>
      <c r="B36" s="518"/>
      <c r="C36" s="518"/>
      <c r="D36" s="518"/>
      <c r="E36" s="518"/>
      <c r="H36" s="518"/>
      <c r="I36" s="518"/>
      <c r="O36" s="518"/>
    </row>
    <row r="37" spans="1:15">
      <c r="A37" s="518"/>
      <c r="B37" s="518"/>
      <c r="C37" s="518"/>
      <c r="D37" s="518"/>
      <c r="E37" s="518"/>
      <c r="H37" s="518"/>
      <c r="I37" s="518"/>
      <c r="O37" s="518"/>
    </row>
    <row r="38" spans="1:15">
      <c r="A38" s="518"/>
      <c r="B38" s="518"/>
      <c r="C38" s="518"/>
      <c r="D38" s="518"/>
      <c r="E38" s="518"/>
      <c r="H38" s="518"/>
      <c r="I38" s="518"/>
      <c r="O38" s="518"/>
    </row>
    <row r="39" spans="1:15">
      <c r="A39" s="518"/>
      <c r="B39" s="518"/>
      <c r="C39" s="518"/>
      <c r="D39" s="518"/>
      <c r="E39" s="518"/>
      <c r="H39" s="518"/>
      <c r="I39" s="518"/>
      <c r="O39" s="518"/>
    </row>
    <row r="40" spans="1:15">
      <c r="A40" s="518"/>
      <c r="B40" s="518"/>
      <c r="C40" s="518"/>
      <c r="D40" s="518"/>
      <c r="E40" s="518"/>
      <c r="H40" s="518"/>
      <c r="I40" s="518"/>
      <c r="O40" s="518"/>
    </row>
    <row r="41" spans="1:15">
      <c r="A41" s="521"/>
      <c r="B41" s="521"/>
      <c r="C41" s="521"/>
      <c r="D41" s="518"/>
      <c r="E41" s="518"/>
      <c r="H41" s="518"/>
      <c r="I41" s="518"/>
      <c r="O41" s="518"/>
    </row>
    <row r="42" spans="1:15">
      <c r="A42" s="521"/>
      <c r="B42" s="521"/>
      <c r="C42" s="521"/>
      <c r="D42" s="518"/>
      <c r="E42" s="518"/>
      <c r="H42" s="518"/>
      <c r="I42" s="518"/>
      <c r="O42" s="518"/>
    </row>
    <row r="43" spans="1:15">
      <c r="A43" s="518"/>
      <c r="B43" s="522"/>
      <c r="C43" s="522"/>
      <c r="D43" s="518"/>
      <c r="E43" s="518"/>
      <c r="H43" s="518"/>
      <c r="I43" s="518"/>
      <c r="O43" s="518"/>
    </row>
    <row r="44" spans="1:15">
      <c r="A44" s="518"/>
      <c r="B44" s="522"/>
      <c r="C44" s="522"/>
      <c r="D44" s="518"/>
      <c r="E44" s="518"/>
      <c r="H44" s="518"/>
      <c r="I44" s="518"/>
      <c r="O44" s="518"/>
    </row>
    <row r="45" spans="1:15">
      <c r="A45" s="518"/>
      <c r="B45" s="522"/>
      <c r="C45" s="522"/>
      <c r="D45" s="518"/>
      <c r="E45" s="518"/>
      <c r="H45" s="518"/>
      <c r="I45" s="518"/>
      <c r="O45" s="518"/>
    </row>
    <row r="46" spans="1:15">
      <c r="A46" s="518"/>
      <c r="B46" s="518"/>
      <c r="C46" s="518"/>
      <c r="D46" s="518"/>
      <c r="E46" s="518"/>
      <c r="H46" s="518"/>
      <c r="I46" s="518"/>
      <c r="O46" s="51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D1" zoomScale="85" zoomScaleNormal="85" workbookViewId="0">
      <selection activeCell="C6" sqref="C6:K11"/>
    </sheetView>
  </sheetViews>
  <sheetFormatPr defaultColWidth="8.7109375" defaultRowHeight="12"/>
  <cols>
    <col min="1" max="1" width="11.7109375" style="558" bestFit="1" customWidth="1"/>
    <col min="2" max="2" width="80.28515625" style="558" customWidth="1"/>
    <col min="3" max="11" width="28.28515625" style="558" customWidth="1"/>
    <col min="12" max="16384" width="8.7109375" style="558"/>
  </cols>
  <sheetData>
    <row r="1" spans="1:11" s="493" customFormat="1" ht="13.5">
      <c r="A1" s="492" t="s">
        <v>188</v>
      </c>
      <c r="B1" s="420" t="str">
        <f>Info!C2</f>
        <v>სს "ხალიკ ბანკი საქართველო"</v>
      </c>
    </row>
    <row r="2" spans="1:11" s="493" customFormat="1" ht="12.75">
      <c r="A2" s="494" t="s">
        <v>189</v>
      </c>
      <c r="B2" s="496">
        <f>'1. key ratios'!B2</f>
        <v>44561</v>
      </c>
    </row>
    <row r="3" spans="1:11" s="493" customFormat="1" ht="12.75">
      <c r="A3" s="495" t="s">
        <v>821</v>
      </c>
    </row>
    <row r="4" spans="1:11">
      <c r="C4" s="559" t="s">
        <v>671</v>
      </c>
      <c r="D4" s="559" t="s">
        <v>672</v>
      </c>
      <c r="E4" s="559" t="s">
        <v>673</v>
      </c>
      <c r="F4" s="559" t="s">
        <v>674</v>
      </c>
      <c r="G4" s="559" t="s">
        <v>675</v>
      </c>
      <c r="H4" s="559" t="s">
        <v>676</v>
      </c>
      <c r="I4" s="559" t="s">
        <v>677</v>
      </c>
      <c r="J4" s="559" t="s">
        <v>678</v>
      </c>
      <c r="K4" s="559" t="s">
        <v>679</v>
      </c>
    </row>
    <row r="5" spans="1:11" ht="103.9" customHeight="1">
      <c r="A5" s="800" t="s">
        <v>822</v>
      </c>
      <c r="B5" s="801"/>
      <c r="C5" s="497" t="s">
        <v>823</v>
      </c>
      <c r="D5" s="497" t="s">
        <v>809</v>
      </c>
      <c r="E5" s="497" t="s">
        <v>810</v>
      </c>
      <c r="F5" s="497" t="s">
        <v>824</v>
      </c>
      <c r="G5" s="497" t="s">
        <v>825</v>
      </c>
      <c r="H5" s="497" t="s">
        <v>826</v>
      </c>
      <c r="I5" s="497" t="s">
        <v>827</v>
      </c>
      <c r="J5" s="497" t="s">
        <v>828</v>
      </c>
      <c r="K5" s="497" t="s">
        <v>829</v>
      </c>
    </row>
    <row r="6" spans="1:11" ht="12.75">
      <c r="A6" s="508">
        <v>1</v>
      </c>
      <c r="B6" s="508" t="s">
        <v>830</v>
      </c>
      <c r="C6" s="641">
        <v>8525953.7799999993</v>
      </c>
      <c r="D6" s="641">
        <v>537431.12149999989</v>
      </c>
      <c r="E6" s="641">
        <v>0</v>
      </c>
      <c r="F6" s="641">
        <v>0</v>
      </c>
      <c r="G6" s="641">
        <v>678612481.35070717</v>
      </c>
      <c r="H6" s="641">
        <v>0</v>
      </c>
      <c r="I6" s="641">
        <v>10882597.23</v>
      </c>
      <c r="J6" s="641">
        <v>30637329.987791993</v>
      </c>
      <c r="K6" s="641">
        <v>9124199.5300000086</v>
      </c>
    </row>
    <row r="7" spans="1:11" ht="12.75">
      <c r="A7" s="508">
        <v>2</v>
      </c>
      <c r="B7" s="509" t="s">
        <v>831</v>
      </c>
      <c r="C7" s="641">
        <v>0</v>
      </c>
      <c r="D7" s="641">
        <v>0</v>
      </c>
      <c r="E7" s="641">
        <v>0</v>
      </c>
      <c r="F7" s="641">
        <v>0</v>
      </c>
      <c r="G7" s="641">
        <v>0</v>
      </c>
      <c r="H7" s="641">
        <v>0</v>
      </c>
      <c r="I7" s="641">
        <v>0</v>
      </c>
      <c r="J7" s="641" t="s">
        <v>1033</v>
      </c>
      <c r="K7" s="641">
        <v>0</v>
      </c>
    </row>
    <row r="8" spans="1:11" ht="12.75">
      <c r="A8" s="508">
        <v>3</v>
      </c>
      <c r="B8" s="509" t="s">
        <v>781</v>
      </c>
      <c r="C8" s="641">
        <v>278363.84000000003</v>
      </c>
      <c r="D8" s="641">
        <v>0</v>
      </c>
      <c r="E8" s="641">
        <v>0</v>
      </c>
      <c r="F8" s="641">
        <v>0</v>
      </c>
      <c r="G8" s="641">
        <v>6183264.7999999998</v>
      </c>
      <c r="H8" s="641">
        <v>0</v>
      </c>
      <c r="I8" s="641">
        <v>198000</v>
      </c>
      <c r="J8" s="641">
        <v>0</v>
      </c>
      <c r="K8" s="641">
        <v>30415455.800000008</v>
      </c>
    </row>
    <row r="9" spans="1:11" ht="12.75">
      <c r="A9" s="508">
        <v>4</v>
      </c>
      <c r="B9" s="540" t="s">
        <v>832</v>
      </c>
      <c r="C9" s="641">
        <v>0</v>
      </c>
      <c r="D9" s="641">
        <v>0</v>
      </c>
      <c r="E9" s="641">
        <v>0</v>
      </c>
      <c r="F9" s="641">
        <v>0</v>
      </c>
      <c r="G9" s="641">
        <v>52806126.419999994</v>
      </c>
      <c r="H9" s="641">
        <v>0</v>
      </c>
      <c r="I9" s="641">
        <v>0</v>
      </c>
      <c r="J9" s="641">
        <v>741376.28999999992</v>
      </c>
      <c r="K9" s="641">
        <v>986250.05000000028</v>
      </c>
    </row>
    <row r="10" spans="1:11" ht="12.75">
      <c r="A10" s="508">
        <v>5</v>
      </c>
      <c r="B10" s="560" t="s">
        <v>833</v>
      </c>
      <c r="C10" s="641">
        <v>0</v>
      </c>
      <c r="D10" s="641">
        <v>0</v>
      </c>
      <c r="E10" s="641">
        <v>0</v>
      </c>
      <c r="F10" s="641">
        <v>0</v>
      </c>
      <c r="G10" s="641">
        <v>0</v>
      </c>
      <c r="H10" s="641">
        <v>0</v>
      </c>
      <c r="I10" s="641">
        <v>0</v>
      </c>
      <c r="J10" s="641">
        <v>0</v>
      </c>
      <c r="K10" s="641">
        <v>0</v>
      </c>
    </row>
    <row r="11" spans="1:11" ht="12.75">
      <c r="A11" s="508">
        <v>6</v>
      </c>
      <c r="B11" s="560" t="s">
        <v>834</v>
      </c>
      <c r="C11" s="641">
        <v>0</v>
      </c>
      <c r="D11" s="641">
        <v>0</v>
      </c>
      <c r="E11" s="641">
        <v>0</v>
      </c>
      <c r="F11" s="641">
        <v>0</v>
      </c>
      <c r="G11" s="641">
        <v>0</v>
      </c>
      <c r="H11" s="641">
        <v>0</v>
      </c>
      <c r="I11" s="641">
        <v>0</v>
      </c>
      <c r="J11" s="641">
        <v>0</v>
      </c>
      <c r="K11" s="641">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H1" zoomScale="85" zoomScaleNormal="85" workbookViewId="0">
      <selection activeCell="P19" sqref="P19"/>
    </sheetView>
  </sheetViews>
  <sheetFormatPr defaultRowHeight="15"/>
  <cols>
    <col min="1" max="1" width="10" bestFit="1" customWidth="1"/>
    <col min="2" max="2" width="71.7109375" customWidth="1"/>
    <col min="3" max="3" width="15.85546875" bestFit="1" customWidth="1"/>
    <col min="4" max="4" width="13.28515625" bestFit="1" customWidth="1"/>
    <col min="5" max="5" width="12.28515625" bestFit="1" customWidth="1"/>
    <col min="6" max="6" width="16.28515625" bestFit="1" customWidth="1"/>
    <col min="7" max="7" width="9.140625" bestFit="1" customWidth="1"/>
    <col min="8" max="8" width="10" bestFit="1" customWidth="1"/>
    <col min="9" max="9" width="11.28515625" bestFit="1" customWidth="1"/>
    <col min="10" max="10" width="13.28515625" bestFit="1" customWidth="1"/>
    <col min="11" max="11" width="12.28515625" bestFit="1" customWidth="1"/>
    <col min="12" max="12" width="16.28515625" bestFit="1" customWidth="1"/>
    <col min="13" max="13" width="9.140625" bestFit="1" customWidth="1"/>
    <col min="14" max="14" width="10" bestFit="1" customWidth="1"/>
    <col min="15" max="15" width="18" bestFit="1" customWidth="1"/>
    <col min="16" max="16" width="30.140625" customWidth="1"/>
    <col min="17" max="17" width="21" customWidth="1"/>
    <col min="18" max="18" width="16.42578125" customWidth="1"/>
    <col min="19" max="19" width="24.5703125" customWidth="1"/>
  </cols>
  <sheetData>
    <row r="1" spans="1:19">
      <c r="A1" s="492" t="s">
        <v>188</v>
      </c>
      <c r="B1" s="420" t="str">
        <f>Info!C2</f>
        <v>სს "ხალიკ ბანკი საქართველო"</v>
      </c>
    </row>
    <row r="2" spans="1:19">
      <c r="A2" s="494" t="s">
        <v>189</v>
      </c>
      <c r="B2" s="496">
        <f>'1. key ratios'!B2</f>
        <v>44561</v>
      </c>
    </row>
    <row r="3" spans="1:19">
      <c r="A3" s="495" t="s">
        <v>962</v>
      </c>
      <c r="B3" s="493"/>
    </row>
    <row r="4" spans="1:19">
      <c r="A4" s="495"/>
      <c r="B4" s="493"/>
    </row>
    <row r="5" spans="1:19" ht="24" customHeight="1">
      <c r="A5" s="802" t="s">
        <v>992</v>
      </c>
      <c r="B5" s="802"/>
      <c r="C5" s="804" t="s">
        <v>784</v>
      </c>
      <c r="D5" s="804"/>
      <c r="E5" s="804"/>
      <c r="F5" s="804"/>
      <c r="G5" s="804"/>
      <c r="H5" s="804"/>
      <c r="I5" s="804" t="s">
        <v>1000</v>
      </c>
      <c r="J5" s="804"/>
      <c r="K5" s="804"/>
      <c r="L5" s="804"/>
      <c r="M5" s="804"/>
      <c r="N5" s="804"/>
      <c r="O5" s="803" t="s">
        <v>988</v>
      </c>
      <c r="P5" s="803" t="s">
        <v>995</v>
      </c>
      <c r="Q5" s="803" t="s">
        <v>994</v>
      </c>
      <c r="R5" s="803" t="s">
        <v>999</v>
      </c>
      <c r="S5" s="803" t="s">
        <v>989</v>
      </c>
    </row>
    <row r="6" spans="1:19" ht="36" customHeight="1">
      <c r="A6" s="802"/>
      <c r="B6" s="802"/>
      <c r="C6" s="630"/>
      <c r="D6" s="554" t="s">
        <v>815</v>
      </c>
      <c r="E6" s="554" t="s">
        <v>816</v>
      </c>
      <c r="F6" s="554" t="s">
        <v>817</v>
      </c>
      <c r="G6" s="554" t="s">
        <v>818</v>
      </c>
      <c r="H6" s="554" t="s">
        <v>819</v>
      </c>
      <c r="I6" s="630"/>
      <c r="J6" s="554" t="s">
        <v>815</v>
      </c>
      <c r="K6" s="554" t="s">
        <v>816</v>
      </c>
      <c r="L6" s="554" t="s">
        <v>817</v>
      </c>
      <c r="M6" s="554" t="s">
        <v>818</v>
      </c>
      <c r="N6" s="554" t="s">
        <v>819</v>
      </c>
      <c r="O6" s="803"/>
      <c r="P6" s="803"/>
      <c r="Q6" s="803"/>
      <c r="R6" s="803"/>
      <c r="S6" s="803"/>
    </row>
    <row r="7" spans="1:19">
      <c r="A7" s="620">
        <v>1</v>
      </c>
      <c r="B7" s="621" t="s">
        <v>963</v>
      </c>
      <c r="C7" s="647">
        <v>0</v>
      </c>
      <c r="D7" s="647">
        <v>0</v>
      </c>
      <c r="E7" s="647">
        <v>0</v>
      </c>
      <c r="F7" s="647">
        <v>0</v>
      </c>
      <c r="G7" s="647">
        <v>0</v>
      </c>
      <c r="H7" s="647">
        <v>0</v>
      </c>
      <c r="I7" s="647">
        <v>0</v>
      </c>
      <c r="J7" s="647">
        <v>0</v>
      </c>
      <c r="K7" s="647">
        <v>0</v>
      </c>
      <c r="L7" s="647">
        <v>0</v>
      </c>
      <c r="M7" s="647">
        <v>0</v>
      </c>
      <c r="N7" s="647">
        <v>0</v>
      </c>
      <c r="O7" s="647">
        <v>0</v>
      </c>
      <c r="P7" s="646" t="s">
        <v>1033</v>
      </c>
      <c r="Q7" s="646" t="s">
        <v>1033</v>
      </c>
      <c r="R7" s="646" t="s">
        <v>1033</v>
      </c>
      <c r="S7" s="647" t="s">
        <v>1033</v>
      </c>
    </row>
    <row r="8" spans="1:19">
      <c r="A8" s="620">
        <v>2</v>
      </c>
      <c r="B8" s="622" t="s">
        <v>964</v>
      </c>
      <c r="C8" s="647">
        <v>56682591.170000046</v>
      </c>
      <c r="D8" s="647">
        <v>48113447.630000003</v>
      </c>
      <c r="E8" s="647">
        <v>2924582.11</v>
      </c>
      <c r="F8" s="647">
        <v>4780893.1500000004</v>
      </c>
      <c r="G8" s="647">
        <v>244846.85</v>
      </c>
      <c r="H8" s="647">
        <v>618821.43000000005</v>
      </c>
      <c r="I8" s="647">
        <v>3430240.5299999942</v>
      </c>
      <c r="J8" s="647">
        <v>962269.29999999993</v>
      </c>
      <c r="K8" s="647">
        <v>292458.31000000006</v>
      </c>
      <c r="L8" s="647">
        <v>1434268.0300000007</v>
      </c>
      <c r="M8" s="647">
        <v>122423.45999999999</v>
      </c>
      <c r="N8" s="647">
        <v>618821.43000000005</v>
      </c>
      <c r="O8" s="647">
        <v>2604</v>
      </c>
      <c r="P8" s="646">
        <v>0.11939810505199572</v>
      </c>
      <c r="Q8" s="646">
        <v>0.12610192310038154</v>
      </c>
      <c r="R8" s="646">
        <v>0.11939810505199572</v>
      </c>
      <c r="S8" s="647">
        <v>81.979389460704752</v>
      </c>
    </row>
    <row r="9" spans="1:19">
      <c r="A9" s="620">
        <v>3</v>
      </c>
      <c r="B9" s="622" t="s">
        <v>965</v>
      </c>
      <c r="C9" s="647">
        <v>0</v>
      </c>
      <c r="D9" s="647">
        <v>0</v>
      </c>
      <c r="E9" s="647">
        <v>0</v>
      </c>
      <c r="F9" s="647">
        <v>0</v>
      </c>
      <c r="G9" s="647">
        <v>0</v>
      </c>
      <c r="H9" s="647">
        <v>0</v>
      </c>
      <c r="I9" s="647">
        <v>0</v>
      </c>
      <c r="J9" s="647">
        <v>0</v>
      </c>
      <c r="K9" s="647">
        <v>0</v>
      </c>
      <c r="L9" s="647">
        <v>0</v>
      </c>
      <c r="M9" s="647">
        <v>0</v>
      </c>
      <c r="N9" s="647">
        <v>0</v>
      </c>
      <c r="O9" s="647">
        <v>0</v>
      </c>
      <c r="P9" s="646" t="s">
        <v>1033</v>
      </c>
      <c r="Q9" s="646" t="s">
        <v>1033</v>
      </c>
      <c r="R9" s="646" t="s">
        <v>1033</v>
      </c>
      <c r="S9" s="647" t="s">
        <v>1033</v>
      </c>
    </row>
    <row r="10" spans="1:19">
      <c r="A10" s="620">
        <v>4</v>
      </c>
      <c r="B10" s="622" t="s">
        <v>966</v>
      </c>
      <c r="C10" s="647">
        <v>0</v>
      </c>
      <c r="D10" s="647">
        <v>0</v>
      </c>
      <c r="E10" s="647">
        <v>0</v>
      </c>
      <c r="F10" s="647">
        <v>0</v>
      </c>
      <c r="G10" s="647">
        <v>0</v>
      </c>
      <c r="H10" s="647">
        <v>0</v>
      </c>
      <c r="I10" s="647">
        <v>0</v>
      </c>
      <c r="J10" s="647">
        <v>0</v>
      </c>
      <c r="K10" s="647">
        <v>0</v>
      </c>
      <c r="L10" s="647">
        <v>0</v>
      </c>
      <c r="M10" s="647">
        <v>0</v>
      </c>
      <c r="N10" s="647">
        <v>0</v>
      </c>
      <c r="O10" s="647">
        <v>0</v>
      </c>
      <c r="P10" s="646" t="s">
        <v>1033</v>
      </c>
      <c r="Q10" s="646" t="s">
        <v>1033</v>
      </c>
      <c r="R10" s="646" t="s">
        <v>1033</v>
      </c>
      <c r="S10" s="647" t="s">
        <v>1033</v>
      </c>
    </row>
    <row r="11" spans="1:19">
      <c r="A11" s="620">
        <v>5</v>
      </c>
      <c r="B11" s="622" t="s">
        <v>967</v>
      </c>
      <c r="C11" s="647">
        <v>259658.35000000015</v>
      </c>
      <c r="D11" s="647">
        <v>224982.87000000005</v>
      </c>
      <c r="E11" s="647">
        <v>12590.199999999997</v>
      </c>
      <c r="F11" s="647">
        <v>3481.33</v>
      </c>
      <c r="G11" s="647">
        <v>0</v>
      </c>
      <c r="H11" s="647">
        <v>18603.949999999997</v>
      </c>
      <c r="I11" s="647">
        <v>25392.270000000008</v>
      </c>
      <c r="J11" s="647">
        <v>4499.7099999999991</v>
      </c>
      <c r="K11" s="647">
        <v>1244.22</v>
      </c>
      <c r="L11" s="647">
        <v>1044.3900000000001</v>
      </c>
      <c r="M11" s="647">
        <v>0</v>
      </c>
      <c r="N11" s="647">
        <v>18603.949999999997</v>
      </c>
      <c r="O11" s="647">
        <v>737</v>
      </c>
      <c r="P11" s="646">
        <v>0.15093241484435216</v>
      </c>
      <c r="Q11" s="646">
        <v>0.15763623289273798</v>
      </c>
      <c r="R11" s="646">
        <v>0.15093241484435216</v>
      </c>
      <c r="S11" s="647">
        <v>13.521409684430832</v>
      </c>
    </row>
    <row r="12" spans="1:19">
      <c r="A12" s="620">
        <v>6</v>
      </c>
      <c r="B12" s="622" t="s">
        <v>968</v>
      </c>
      <c r="C12" s="647">
        <v>399601.8899999999</v>
      </c>
      <c r="D12" s="647">
        <v>300919.19000000006</v>
      </c>
      <c r="E12" s="647">
        <v>21875.440000000002</v>
      </c>
      <c r="F12" s="647">
        <v>22553.589999999997</v>
      </c>
      <c r="G12" s="647">
        <v>1226.93</v>
      </c>
      <c r="H12" s="647">
        <v>53026.740000000005</v>
      </c>
      <c r="I12" s="647">
        <v>68623.668999999965</v>
      </c>
      <c r="J12" s="647">
        <v>6018.3689999999997</v>
      </c>
      <c r="K12" s="647">
        <v>2198.9999999999995</v>
      </c>
      <c r="L12" s="647">
        <v>6766.0900000000011</v>
      </c>
      <c r="M12" s="647">
        <v>613.47</v>
      </c>
      <c r="N12" s="647">
        <v>53026.740000000005</v>
      </c>
      <c r="O12" s="647">
        <v>446</v>
      </c>
      <c r="P12" s="646">
        <v>0.22986191873823381</v>
      </c>
      <c r="Q12" s="646">
        <v>0.34905052908300754</v>
      </c>
      <c r="R12" s="646">
        <v>0.22719979552649272</v>
      </c>
      <c r="S12" s="647">
        <v>71.009640457406263</v>
      </c>
    </row>
    <row r="13" spans="1:19">
      <c r="A13" s="620">
        <v>7</v>
      </c>
      <c r="B13" s="622" t="s">
        <v>969</v>
      </c>
      <c r="C13" s="647">
        <v>93156397.659999967</v>
      </c>
      <c r="D13" s="647">
        <v>79354575.959999949</v>
      </c>
      <c r="E13" s="647">
        <v>3464818.56</v>
      </c>
      <c r="F13" s="647">
        <v>10297850.029999999</v>
      </c>
      <c r="G13" s="647">
        <v>39153.11</v>
      </c>
      <c r="H13" s="647">
        <v>0</v>
      </c>
      <c r="I13" s="647">
        <v>5042505.0200000005</v>
      </c>
      <c r="J13" s="647">
        <v>1587091.4900000026</v>
      </c>
      <c r="K13" s="647">
        <v>346481.89</v>
      </c>
      <c r="L13" s="647">
        <v>3089355.08</v>
      </c>
      <c r="M13" s="647">
        <v>19576.560000000001</v>
      </c>
      <c r="N13" s="647">
        <v>0</v>
      </c>
      <c r="O13" s="647">
        <v>959</v>
      </c>
      <c r="P13" s="646">
        <v>8.13544984070073E-2</v>
      </c>
      <c r="Q13" s="646">
        <v>8.7105898369546617E-2</v>
      </c>
      <c r="R13" s="646">
        <v>8.1354498407007217E-2</v>
      </c>
      <c r="S13" s="647">
        <v>145.62004141913198</v>
      </c>
    </row>
    <row r="14" spans="1:19">
      <c r="A14" s="632">
        <v>7.1</v>
      </c>
      <c r="B14" s="623" t="s">
        <v>970</v>
      </c>
      <c r="C14" s="647">
        <v>72720218.959999964</v>
      </c>
      <c r="D14" s="647">
        <v>62861065.739999972</v>
      </c>
      <c r="E14" s="647">
        <v>2743476.48</v>
      </c>
      <c r="F14" s="647">
        <v>7076523.6299999999</v>
      </c>
      <c r="G14" s="647">
        <v>39153.11</v>
      </c>
      <c r="H14" s="647">
        <v>0</v>
      </c>
      <c r="I14" s="647">
        <v>3674102.6999999974</v>
      </c>
      <c r="J14" s="647">
        <v>1257221.3200000005</v>
      </c>
      <c r="K14" s="647">
        <v>274347.67999999993</v>
      </c>
      <c r="L14" s="647">
        <v>2122957.14</v>
      </c>
      <c r="M14" s="647">
        <v>19576.560000000001</v>
      </c>
      <c r="N14" s="647">
        <v>0</v>
      </c>
      <c r="O14" s="647">
        <v>590</v>
      </c>
      <c r="P14" s="646">
        <v>7.9655464366783876E-2</v>
      </c>
      <c r="Q14" s="646">
        <v>8.5112533495610251E-2</v>
      </c>
      <c r="R14" s="646">
        <v>7.9655464366783876E-2</v>
      </c>
      <c r="S14" s="647">
        <v>148.22653553749234</v>
      </c>
    </row>
    <row r="15" spans="1:19" ht="25.5">
      <c r="A15" s="632">
        <v>7.2</v>
      </c>
      <c r="B15" s="623" t="s">
        <v>971</v>
      </c>
      <c r="C15" s="647">
        <v>6598830.1499999994</v>
      </c>
      <c r="D15" s="647">
        <v>5742387.9300000006</v>
      </c>
      <c r="E15" s="647">
        <v>0</v>
      </c>
      <c r="F15" s="647">
        <v>856442.22</v>
      </c>
      <c r="G15" s="647">
        <v>0</v>
      </c>
      <c r="H15" s="647">
        <v>0</v>
      </c>
      <c r="I15" s="647">
        <v>371780.43000000011</v>
      </c>
      <c r="J15" s="647">
        <v>114847.76</v>
      </c>
      <c r="K15" s="647">
        <v>0</v>
      </c>
      <c r="L15" s="647">
        <v>256932.67</v>
      </c>
      <c r="M15" s="647">
        <v>0</v>
      </c>
      <c r="N15" s="647">
        <v>0</v>
      </c>
      <c r="O15" s="647">
        <v>72</v>
      </c>
      <c r="P15" s="646">
        <v>9.4229144505257503E-2</v>
      </c>
      <c r="Q15" s="646">
        <v>9.1576003380812926E-2</v>
      </c>
      <c r="R15" s="646">
        <v>9.4229144505257503E-2</v>
      </c>
      <c r="S15" s="647">
        <v>147.32067141936261</v>
      </c>
    </row>
    <row r="16" spans="1:19">
      <c r="A16" s="632">
        <v>7.3</v>
      </c>
      <c r="B16" s="623" t="s">
        <v>972</v>
      </c>
      <c r="C16" s="647">
        <v>13837348.54999999</v>
      </c>
      <c r="D16" s="647">
        <v>10751122.289999994</v>
      </c>
      <c r="E16" s="647">
        <v>721342.08000000007</v>
      </c>
      <c r="F16" s="647">
        <v>2364884.1799999997</v>
      </c>
      <c r="G16" s="647">
        <v>0</v>
      </c>
      <c r="H16" s="647">
        <v>0</v>
      </c>
      <c r="I16" s="647">
        <v>996621.88999999978</v>
      </c>
      <c r="J16" s="647">
        <v>215022.40999999989</v>
      </c>
      <c r="K16" s="647">
        <v>72134.210000000006</v>
      </c>
      <c r="L16" s="647">
        <v>709465.26999999979</v>
      </c>
      <c r="M16" s="647">
        <v>0</v>
      </c>
      <c r="N16" s="647">
        <v>0</v>
      </c>
      <c r="O16" s="647">
        <v>297</v>
      </c>
      <c r="P16" s="646">
        <v>8.4143799004759504E-2</v>
      </c>
      <c r="Q16" s="646">
        <v>9.5450016172217586E-2</v>
      </c>
      <c r="R16" s="646">
        <v>8.4143799004759504E-2</v>
      </c>
      <c r="S16" s="647">
        <v>131.11097627567779</v>
      </c>
    </row>
    <row r="17" spans="1:19">
      <c r="A17" s="620">
        <v>8</v>
      </c>
      <c r="B17" s="622" t="s">
        <v>973</v>
      </c>
      <c r="C17" s="647">
        <v>0</v>
      </c>
      <c r="D17" s="647">
        <v>0</v>
      </c>
      <c r="E17" s="647">
        <v>0</v>
      </c>
      <c r="F17" s="647">
        <v>0</v>
      </c>
      <c r="G17" s="647">
        <v>0</v>
      </c>
      <c r="H17" s="647">
        <v>0</v>
      </c>
      <c r="I17" s="647">
        <v>0</v>
      </c>
      <c r="J17" s="647">
        <v>0</v>
      </c>
      <c r="K17" s="647">
        <v>0</v>
      </c>
      <c r="L17" s="647">
        <v>0</v>
      </c>
      <c r="M17" s="647">
        <v>0</v>
      </c>
      <c r="N17" s="647">
        <v>0</v>
      </c>
      <c r="O17" s="647">
        <v>0</v>
      </c>
      <c r="P17" s="646" t="s">
        <v>1033</v>
      </c>
      <c r="Q17" s="646" t="s">
        <v>1033</v>
      </c>
      <c r="R17" s="646" t="s">
        <v>1033</v>
      </c>
      <c r="S17" s="647" t="s">
        <v>1033</v>
      </c>
    </row>
    <row r="18" spans="1:19">
      <c r="A18" s="624">
        <v>9</v>
      </c>
      <c r="B18" s="625" t="s">
        <v>974</v>
      </c>
      <c r="C18" s="647">
        <v>0</v>
      </c>
      <c r="D18" s="647">
        <v>0</v>
      </c>
      <c r="E18" s="647">
        <v>0</v>
      </c>
      <c r="F18" s="647">
        <v>0</v>
      </c>
      <c r="G18" s="647">
        <v>0</v>
      </c>
      <c r="H18" s="647">
        <v>0</v>
      </c>
      <c r="I18" s="647">
        <v>0</v>
      </c>
      <c r="J18" s="647">
        <v>0</v>
      </c>
      <c r="K18" s="647">
        <v>0</v>
      </c>
      <c r="L18" s="647">
        <v>0</v>
      </c>
      <c r="M18" s="647">
        <v>0</v>
      </c>
      <c r="N18" s="647">
        <v>0</v>
      </c>
      <c r="O18" s="647">
        <v>0</v>
      </c>
      <c r="P18" s="646" t="s">
        <v>1033</v>
      </c>
      <c r="Q18" s="646" t="s">
        <v>1033</v>
      </c>
      <c r="R18" s="646" t="s">
        <v>1033</v>
      </c>
      <c r="S18" s="647" t="s">
        <v>1033</v>
      </c>
    </row>
    <row r="19" spans="1:19">
      <c r="A19" s="626">
        <v>10</v>
      </c>
      <c r="B19" s="627" t="s">
        <v>993</v>
      </c>
      <c r="C19" s="648">
        <v>150498249.06999999</v>
      </c>
      <c r="D19" s="648">
        <v>127993925.64999995</v>
      </c>
      <c r="E19" s="648">
        <v>6423866.3100000005</v>
      </c>
      <c r="F19" s="648">
        <v>15104778.1</v>
      </c>
      <c r="G19" s="648">
        <v>285226.89</v>
      </c>
      <c r="H19" s="648">
        <v>690452.12000000011</v>
      </c>
      <c r="I19" s="648">
        <v>8566761.4889999945</v>
      </c>
      <c r="J19" s="648">
        <v>2559878.8690000023</v>
      </c>
      <c r="K19" s="648">
        <v>642383.42000000004</v>
      </c>
      <c r="L19" s="648">
        <v>4531433.5900000008</v>
      </c>
      <c r="M19" s="648">
        <v>142613.49</v>
      </c>
      <c r="N19" s="648">
        <v>690452.12000000011</v>
      </c>
      <c r="O19" s="648">
        <v>4746</v>
      </c>
      <c r="P19" s="692">
        <v>9.619322202450506E-2</v>
      </c>
      <c r="Q19" s="692">
        <v>0.10141463369882599</v>
      </c>
      <c r="R19" s="693">
        <v>9.6190264000577605E-2</v>
      </c>
      <c r="S19" s="648">
        <v>121.22486041582609</v>
      </c>
    </row>
    <row r="20" spans="1:19" ht="25.5">
      <c r="A20" s="632">
        <v>10.1</v>
      </c>
      <c r="B20" s="623" t="s">
        <v>998</v>
      </c>
      <c r="C20" s="647">
        <v>0</v>
      </c>
      <c r="D20" s="647">
        <v>0</v>
      </c>
      <c r="E20" s="647">
        <v>0</v>
      </c>
      <c r="F20" s="647">
        <v>0</v>
      </c>
      <c r="G20" s="647">
        <v>0</v>
      </c>
      <c r="H20" s="647">
        <v>0</v>
      </c>
      <c r="I20" s="647">
        <v>0</v>
      </c>
      <c r="J20" s="647">
        <v>0</v>
      </c>
      <c r="K20" s="647">
        <v>0</v>
      </c>
      <c r="L20" s="647">
        <v>0</v>
      </c>
      <c r="M20" s="647">
        <v>0</v>
      </c>
      <c r="N20" s="647">
        <v>0</v>
      </c>
      <c r="O20" s="647">
        <v>0</v>
      </c>
      <c r="P20" s="647">
        <v>0</v>
      </c>
      <c r="Q20" s="647">
        <v>0</v>
      </c>
      <c r="R20" s="647">
        <v>0</v>
      </c>
      <c r="S20" s="647">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5" activePane="bottomRight" state="frozen"/>
      <selection pane="topRight" activeCell="B1" sqref="B1"/>
      <selection pane="bottomLeft" activeCell="A5" sqref="A5"/>
      <selection pane="bottomRight" activeCell="C7" sqref="C7:E41"/>
    </sheetView>
  </sheetViews>
  <sheetFormatPr defaultRowHeight="15"/>
  <cols>
    <col min="1" max="1" width="9.5703125" style="2" bestFit="1" customWidth="1"/>
    <col min="2" max="2" width="55.28515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32" t="str">
        <f>Info!C2</f>
        <v>სს "ხალიკ ბანკი საქართველო"</v>
      </c>
    </row>
    <row r="2" spans="1:8" ht="15.75">
      <c r="A2" s="18" t="s">
        <v>189</v>
      </c>
      <c r="B2" s="452">
        <f>'1. key ratios'!B2</f>
        <v>44561</v>
      </c>
    </row>
    <row r="3" spans="1:8" ht="15.75">
      <c r="A3" s="18"/>
    </row>
    <row r="4" spans="1:8" ht="16.5" thickBot="1">
      <c r="A4" s="32" t="s">
        <v>405</v>
      </c>
      <c r="B4" s="72" t="s">
        <v>243</v>
      </c>
      <c r="C4" s="32"/>
      <c r="D4" s="33"/>
      <c r="E4" s="33"/>
      <c r="F4" s="34"/>
      <c r="G4" s="34"/>
      <c r="H4" s="35" t="s">
        <v>93</v>
      </c>
    </row>
    <row r="5" spans="1:8" ht="15.75">
      <c r="A5" s="36"/>
      <c r="B5" s="37"/>
      <c r="C5" s="698" t="s">
        <v>194</v>
      </c>
      <c r="D5" s="699"/>
      <c r="E5" s="700"/>
      <c r="F5" s="698" t="s">
        <v>195</v>
      </c>
      <c r="G5" s="699"/>
      <c r="H5" s="701"/>
    </row>
    <row r="6" spans="1:8" ht="15.75">
      <c r="A6" s="38" t="s">
        <v>26</v>
      </c>
      <c r="B6" s="39" t="s">
        <v>153</v>
      </c>
      <c r="C6" s="40" t="s">
        <v>27</v>
      </c>
      <c r="D6" s="40" t="s">
        <v>94</v>
      </c>
      <c r="E6" s="40" t="s">
        <v>68</v>
      </c>
      <c r="F6" s="40" t="s">
        <v>27</v>
      </c>
      <c r="G6" s="40" t="s">
        <v>94</v>
      </c>
      <c r="H6" s="41" t="s">
        <v>68</v>
      </c>
    </row>
    <row r="7" spans="1:8" ht="15.75">
      <c r="A7" s="38">
        <v>1</v>
      </c>
      <c r="B7" s="42" t="s">
        <v>154</v>
      </c>
      <c r="C7" s="244">
        <v>5333112</v>
      </c>
      <c r="D7" s="244">
        <v>4998195</v>
      </c>
      <c r="E7" s="245">
        <f>C7+D7</f>
        <v>10331307</v>
      </c>
      <c r="F7" s="244">
        <v>4539328</v>
      </c>
      <c r="G7" s="244">
        <v>3442130</v>
      </c>
      <c r="H7" s="247">
        <f>F7+G7</f>
        <v>7981458</v>
      </c>
    </row>
    <row r="8" spans="1:8" ht="15.75">
      <c r="A8" s="38">
        <v>2</v>
      </c>
      <c r="B8" s="42" t="s">
        <v>155</v>
      </c>
      <c r="C8" s="244">
        <v>48187164</v>
      </c>
      <c r="D8" s="244">
        <v>107141928</v>
      </c>
      <c r="E8" s="245">
        <f t="shared" ref="E8:E20" si="0">C8+D8</f>
        <v>155329092</v>
      </c>
      <c r="F8" s="244">
        <v>6177033</v>
      </c>
      <c r="G8" s="244">
        <v>53985084</v>
      </c>
      <c r="H8" s="247">
        <f t="shared" ref="H8:H40" si="1">F8+G8</f>
        <v>60162117</v>
      </c>
    </row>
    <row r="9" spans="1:8" ht="15.75">
      <c r="A9" s="38">
        <v>3</v>
      </c>
      <c r="B9" s="42" t="s">
        <v>156</v>
      </c>
      <c r="C9" s="244">
        <v>23472104</v>
      </c>
      <c r="D9" s="244">
        <v>28294682</v>
      </c>
      <c r="E9" s="245">
        <f t="shared" si="0"/>
        <v>51766786</v>
      </c>
      <c r="F9" s="244">
        <v>12335150</v>
      </c>
      <c r="G9" s="244">
        <v>13233731.999999998</v>
      </c>
      <c r="H9" s="247">
        <f t="shared" si="1"/>
        <v>25568882</v>
      </c>
    </row>
    <row r="10" spans="1:8" ht="15.75">
      <c r="A10" s="38">
        <v>4</v>
      </c>
      <c r="B10" s="42" t="s">
        <v>185</v>
      </c>
      <c r="C10" s="244">
        <v>0</v>
      </c>
      <c r="D10" s="244">
        <v>0</v>
      </c>
      <c r="E10" s="245">
        <f t="shared" si="0"/>
        <v>0</v>
      </c>
      <c r="F10" s="244">
        <v>0</v>
      </c>
      <c r="G10" s="244">
        <v>0</v>
      </c>
      <c r="H10" s="247">
        <f t="shared" si="1"/>
        <v>0</v>
      </c>
    </row>
    <row r="11" spans="1:8" ht="15.75">
      <c r="A11" s="38">
        <v>5</v>
      </c>
      <c r="B11" s="42" t="s">
        <v>157</v>
      </c>
      <c r="C11" s="244">
        <v>16600047</v>
      </c>
      <c r="D11" s="244">
        <v>0</v>
      </c>
      <c r="E11" s="245">
        <f t="shared" si="0"/>
        <v>16600047</v>
      </c>
      <c r="F11" s="244">
        <v>16587520</v>
      </c>
      <c r="G11" s="244">
        <v>0</v>
      </c>
      <c r="H11" s="247">
        <f t="shared" si="1"/>
        <v>16587520</v>
      </c>
    </row>
    <row r="12" spans="1:8" ht="15.75">
      <c r="A12" s="38">
        <v>6.1</v>
      </c>
      <c r="B12" s="43" t="s">
        <v>158</v>
      </c>
      <c r="C12" s="244">
        <v>205125077.19999999</v>
      </c>
      <c r="D12" s="244">
        <v>533194913.80000001</v>
      </c>
      <c r="E12" s="245">
        <f t="shared" si="0"/>
        <v>738319991</v>
      </c>
      <c r="F12" s="244">
        <v>144701709.07999998</v>
      </c>
      <c r="G12" s="244">
        <v>382321531.92000002</v>
      </c>
      <c r="H12" s="247">
        <f t="shared" si="1"/>
        <v>527023241</v>
      </c>
    </row>
    <row r="13" spans="1:8" ht="15.75">
      <c r="A13" s="38">
        <v>6.2</v>
      </c>
      <c r="B13" s="43" t="s">
        <v>159</v>
      </c>
      <c r="C13" s="244">
        <v>-9644214.5200000033</v>
      </c>
      <c r="D13" s="244">
        <v>-29159892.48</v>
      </c>
      <c r="E13" s="245">
        <f t="shared" si="0"/>
        <v>-38804107</v>
      </c>
      <c r="F13" s="244">
        <v>-19213508</v>
      </c>
      <c r="G13" s="244">
        <v>-27924096</v>
      </c>
      <c r="H13" s="247">
        <f t="shared" si="1"/>
        <v>-47137604</v>
      </c>
    </row>
    <row r="14" spans="1:8" ht="15.75">
      <c r="A14" s="38">
        <v>6</v>
      </c>
      <c r="B14" s="42" t="s">
        <v>160</v>
      </c>
      <c r="C14" s="633">
        <f>C12+C13</f>
        <v>195480862.67999998</v>
      </c>
      <c r="D14" s="633">
        <f t="shared" ref="D14:H14" si="2">D12+D13</f>
        <v>504035021.31999999</v>
      </c>
      <c r="E14" s="633">
        <f t="shared" si="2"/>
        <v>699515884</v>
      </c>
      <c r="F14" s="633">
        <f>F12+F13</f>
        <v>125488201.07999998</v>
      </c>
      <c r="G14" s="633">
        <f t="shared" ref="G14" si="3">G12+G13</f>
        <v>354397435.92000002</v>
      </c>
      <c r="H14" s="633">
        <f t="shared" si="2"/>
        <v>479885637</v>
      </c>
    </row>
    <row r="15" spans="1:8" ht="15.75">
      <c r="A15" s="38">
        <v>7</v>
      </c>
      <c r="B15" s="42" t="s">
        <v>161</v>
      </c>
      <c r="C15" s="244">
        <v>2855883</v>
      </c>
      <c r="D15" s="244">
        <v>4569004</v>
      </c>
      <c r="E15" s="245">
        <f t="shared" si="0"/>
        <v>7424887</v>
      </c>
      <c r="F15" s="244">
        <v>2901681</v>
      </c>
      <c r="G15" s="244">
        <v>4773008</v>
      </c>
      <c r="H15" s="247">
        <f t="shared" si="1"/>
        <v>7674689</v>
      </c>
    </row>
    <row r="16" spans="1:8" ht="15.75">
      <c r="A16" s="38">
        <v>8</v>
      </c>
      <c r="B16" s="42" t="s">
        <v>162</v>
      </c>
      <c r="C16" s="244">
        <v>8009459.4400000004</v>
      </c>
      <c r="D16" s="244">
        <v>0</v>
      </c>
      <c r="E16" s="245">
        <f t="shared" si="0"/>
        <v>8009459.4400000004</v>
      </c>
      <c r="F16" s="244">
        <v>10606227</v>
      </c>
      <c r="G16" s="244">
        <v>0</v>
      </c>
      <c r="H16" s="247">
        <f t="shared" si="1"/>
        <v>10606227</v>
      </c>
    </row>
    <row r="17" spans="1:8" ht="15.75">
      <c r="A17" s="38">
        <v>9</v>
      </c>
      <c r="B17" s="42" t="s">
        <v>163</v>
      </c>
      <c r="C17" s="244">
        <v>54000</v>
      </c>
      <c r="D17" s="244">
        <v>0</v>
      </c>
      <c r="E17" s="245">
        <f t="shared" si="0"/>
        <v>54000</v>
      </c>
      <c r="F17" s="244">
        <v>54000</v>
      </c>
      <c r="G17" s="244">
        <v>0</v>
      </c>
      <c r="H17" s="247">
        <f t="shared" si="1"/>
        <v>54000</v>
      </c>
    </row>
    <row r="18" spans="1:8" ht="15.75">
      <c r="A18" s="38">
        <v>10</v>
      </c>
      <c r="B18" s="42" t="s">
        <v>164</v>
      </c>
      <c r="C18" s="244">
        <v>21506200</v>
      </c>
      <c r="D18" s="244">
        <v>0</v>
      </c>
      <c r="E18" s="245">
        <f t="shared" si="0"/>
        <v>21506200</v>
      </c>
      <c r="F18" s="244">
        <v>21326639</v>
      </c>
      <c r="G18" s="244">
        <v>0</v>
      </c>
      <c r="H18" s="247">
        <f t="shared" si="1"/>
        <v>21326639</v>
      </c>
    </row>
    <row r="19" spans="1:8" ht="15.75">
      <c r="A19" s="38">
        <v>11</v>
      </c>
      <c r="B19" s="42" t="s">
        <v>165</v>
      </c>
      <c r="C19" s="244">
        <v>3930856.9500000142</v>
      </c>
      <c r="D19" s="244">
        <v>4865612.96</v>
      </c>
      <c r="E19" s="245">
        <f t="shared" si="0"/>
        <v>8796469.9100000151</v>
      </c>
      <c r="F19" s="244">
        <v>4116531.84</v>
      </c>
      <c r="G19" s="244">
        <v>1269826</v>
      </c>
      <c r="H19" s="247">
        <f t="shared" si="1"/>
        <v>5386357.8399999999</v>
      </c>
    </row>
    <row r="20" spans="1:8" ht="15.75">
      <c r="A20" s="38">
        <v>12</v>
      </c>
      <c r="B20" s="44" t="s">
        <v>166</v>
      </c>
      <c r="C20" s="245">
        <f>SUM(C7:C11)+SUM(C14:C19)</f>
        <v>325429689.06999999</v>
      </c>
      <c r="D20" s="245">
        <f>SUM(D7:D11)+SUM(D14:D19)</f>
        <v>653904443.27999997</v>
      </c>
      <c r="E20" s="245">
        <f t="shared" si="0"/>
        <v>979334132.3499999</v>
      </c>
      <c r="F20" s="245">
        <f>SUM(F7:F11)+SUM(F14:F19)</f>
        <v>204132310.91999999</v>
      </c>
      <c r="G20" s="245">
        <f>SUM(G7:G11)+SUM(G14:G19)</f>
        <v>431101215.92000002</v>
      </c>
      <c r="H20" s="247">
        <f t="shared" si="1"/>
        <v>635233526.84000003</v>
      </c>
    </row>
    <row r="21" spans="1:8" ht="15.75">
      <c r="A21" s="38"/>
      <c r="B21" s="39" t="s">
        <v>183</v>
      </c>
      <c r="C21" s="248"/>
      <c r="D21" s="248"/>
      <c r="E21" s="248"/>
      <c r="F21" s="248"/>
      <c r="G21" s="248"/>
      <c r="H21" s="249"/>
    </row>
    <row r="22" spans="1:8" ht="15.75">
      <c r="A22" s="38">
        <v>13</v>
      </c>
      <c r="B22" s="42" t="s">
        <v>167</v>
      </c>
      <c r="C22" s="244">
        <v>0</v>
      </c>
      <c r="D22" s="244">
        <v>1818037</v>
      </c>
      <c r="E22" s="245">
        <f>C22+D22</f>
        <v>1818037</v>
      </c>
      <c r="F22" s="244">
        <v>0</v>
      </c>
      <c r="G22" s="244">
        <v>94762420</v>
      </c>
      <c r="H22" s="247">
        <f t="shared" si="1"/>
        <v>94762420</v>
      </c>
    </row>
    <row r="23" spans="1:8" ht="15.75">
      <c r="A23" s="38">
        <v>14</v>
      </c>
      <c r="B23" s="42" t="s">
        <v>168</v>
      </c>
      <c r="C23" s="244">
        <v>143157785.66999999</v>
      </c>
      <c r="D23" s="244">
        <v>110507898.02999997</v>
      </c>
      <c r="E23" s="245">
        <f t="shared" ref="E23:E40" si="4">C23+D23</f>
        <v>253665683.69999996</v>
      </c>
      <c r="F23" s="244">
        <v>52873810.859999985</v>
      </c>
      <c r="G23" s="244">
        <v>52010805.110000014</v>
      </c>
      <c r="H23" s="247">
        <f t="shared" si="1"/>
        <v>104884615.97</v>
      </c>
    </row>
    <row r="24" spans="1:8" ht="15.75">
      <c r="A24" s="38">
        <v>15</v>
      </c>
      <c r="B24" s="42" t="s">
        <v>169</v>
      </c>
      <c r="C24" s="244">
        <v>5232779.7499999907</v>
      </c>
      <c r="D24" s="244">
        <v>22714653.50999999</v>
      </c>
      <c r="E24" s="245">
        <f t="shared" si="4"/>
        <v>27947433.259999983</v>
      </c>
      <c r="F24" s="244">
        <v>5227254.6800000006</v>
      </c>
      <c r="G24" s="244">
        <v>11866506.23</v>
      </c>
      <c r="H24" s="247">
        <f t="shared" si="1"/>
        <v>17093760.91</v>
      </c>
    </row>
    <row r="25" spans="1:8" ht="15.75">
      <c r="A25" s="38">
        <v>16</v>
      </c>
      <c r="B25" s="42" t="s">
        <v>170</v>
      </c>
      <c r="C25" s="244">
        <v>43404476.830000006</v>
      </c>
      <c r="D25" s="244">
        <v>57133159.319999985</v>
      </c>
      <c r="E25" s="245">
        <f t="shared" si="4"/>
        <v>100537636.14999999</v>
      </c>
      <c r="F25" s="244">
        <v>25917593.130000003</v>
      </c>
      <c r="G25" s="244">
        <v>36894180.829999998</v>
      </c>
      <c r="H25" s="247">
        <f t="shared" si="1"/>
        <v>62811773.960000001</v>
      </c>
    </row>
    <row r="26" spans="1:8" ht="15.75">
      <c r="A26" s="38">
        <v>17</v>
      </c>
      <c r="B26" s="42" t="s">
        <v>171</v>
      </c>
      <c r="C26" s="244">
        <v>0</v>
      </c>
      <c r="D26" s="244">
        <v>0</v>
      </c>
      <c r="E26" s="245">
        <f t="shared" si="4"/>
        <v>0</v>
      </c>
      <c r="F26" s="244">
        <v>0</v>
      </c>
      <c r="G26" s="244">
        <v>0</v>
      </c>
      <c r="H26" s="247">
        <f t="shared" si="1"/>
        <v>0</v>
      </c>
    </row>
    <row r="27" spans="1:8" ht="15.75">
      <c r="A27" s="38">
        <v>18</v>
      </c>
      <c r="B27" s="42" t="s">
        <v>172</v>
      </c>
      <c r="C27" s="244">
        <v>0</v>
      </c>
      <c r="D27" s="244">
        <v>423580800</v>
      </c>
      <c r="E27" s="245">
        <f t="shared" si="4"/>
        <v>423580800</v>
      </c>
      <c r="F27" s="244">
        <v>0</v>
      </c>
      <c r="G27" s="244">
        <v>213892800</v>
      </c>
      <c r="H27" s="247">
        <f t="shared" si="1"/>
        <v>213892800</v>
      </c>
    </row>
    <row r="28" spans="1:8" ht="15.75">
      <c r="A28" s="38">
        <v>19</v>
      </c>
      <c r="B28" s="42" t="s">
        <v>173</v>
      </c>
      <c r="C28" s="244">
        <v>2009642</v>
      </c>
      <c r="D28" s="244">
        <v>8766169</v>
      </c>
      <c r="E28" s="245">
        <f t="shared" si="4"/>
        <v>10775811</v>
      </c>
      <c r="F28" s="244">
        <v>908370</v>
      </c>
      <c r="G28" s="244">
        <v>5584182</v>
      </c>
      <c r="H28" s="247">
        <f t="shared" si="1"/>
        <v>6492552</v>
      </c>
    </row>
    <row r="29" spans="1:8" ht="15.75">
      <c r="A29" s="38">
        <v>20</v>
      </c>
      <c r="B29" s="42" t="s">
        <v>95</v>
      </c>
      <c r="C29" s="244">
        <v>6903196.2400000002</v>
      </c>
      <c r="D29" s="244">
        <v>6119117</v>
      </c>
      <c r="E29" s="245">
        <f t="shared" si="4"/>
        <v>13022313.24</v>
      </c>
      <c r="F29" s="244">
        <v>3405504</v>
      </c>
      <c r="G29" s="244">
        <v>3586559</v>
      </c>
      <c r="H29" s="247">
        <f t="shared" si="1"/>
        <v>6992063</v>
      </c>
    </row>
    <row r="30" spans="1:8" ht="15.75">
      <c r="A30" s="38">
        <v>21</v>
      </c>
      <c r="B30" s="42" t="s">
        <v>174</v>
      </c>
      <c r="C30" s="244">
        <v>0</v>
      </c>
      <c r="D30" s="244">
        <v>30976000</v>
      </c>
      <c r="E30" s="245">
        <f t="shared" si="4"/>
        <v>30976000</v>
      </c>
      <c r="F30" s="244">
        <v>0</v>
      </c>
      <c r="G30" s="244">
        <v>32766000</v>
      </c>
      <c r="H30" s="247">
        <f t="shared" si="1"/>
        <v>32766000</v>
      </c>
    </row>
    <row r="31" spans="1:8" ht="15.75">
      <c r="A31" s="38">
        <v>22</v>
      </c>
      <c r="B31" s="44" t="s">
        <v>175</v>
      </c>
      <c r="C31" s="245">
        <f>SUM(C22:C30)</f>
        <v>200707880.49000001</v>
      </c>
      <c r="D31" s="245">
        <f>SUM(D22:D30)</f>
        <v>661615833.8599999</v>
      </c>
      <c r="E31" s="245">
        <f>C31+D31</f>
        <v>862323714.3499999</v>
      </c>
      <c r="F31" s="245">
        <f>SUM(F22:F30)</f>
        <v>88332532.669999987</v>
      </c>
      <c r="G31" s="245">
        <f>SUM(G22:G30)</f>
        <v>451363453.17000002</v>
      </c>
      <c r="H31" s="247">
        <f t="shared" si="1"/>
        <v>539695985.84000003</v>
      </c>
    </row>
    <row r="32" spans="1:8" ht="15.75">
      <c r="A32" s="38"/>
      <c r="B32" s="39" t="s">
        <v>184</v>
      </c>
      <c r="C32" s="248"/>
      <c r="D32" s="248"/>
      <c r="E32" s="244"/>
      <c r="F32" s="248"/>
      <c r="G32" s="248"/>
      <c r="H32" s="249"/>
    </row>
    <row r="33" spans="1:8" ht="15.75">
      <c r="A33" s="38">
        <v>23</v>
      </c>
      <c r="B33" s="42" t="s">
        <v>176</v>
      </c>
      <c r="C33" s="244">
        <v>76000000</v>
      </c>
      <c r="D33" s="244">
        <v>0</v>
      </c>
      <c r="E33" s="245">
        <f t="shared" si="4"/>
        <v>76000000</v>
      </c>
      <c r="F33" s="244">
        <v>76000000</v>
      </c>
      <c r="G33" s="244">
        <v>0</v>
      </c>
      <c r="H33" s="247">
        <f t="shared" si="1"/>
        <v>76000000</v>
      </c>
    </row>
    <row r="34" spans="1:8" ht="15.75">
      <c r="A34" s="38">
        <v>24</v>
      </c>
      <c r="B34" s="42" t="s">
        <v>177</v>
      </c>
      <c r="C34" s="244">
        <v>0</v>
      </c>
      <c r="D34" s="244">
        <v>0</v>
      </c>
      <c r="E34" s="245">
        <f t="shared" si="4"/>
        <v>0</v>
      </c>
      <c r="F34" s="244">
        <v>0</v>
      </c>
      <c r="G34" s="244">
        <v>0</v>
      </c>
      <c r="H34" s="247">
        <f t="shared" si="1"/>
        <v>0</v>
      </c>
    </row>
    <row r="35" spans="1:8" ht="15.75">
      <c r="A35" s="38">
        <v>25</v>
      </c>
      <c r="B35" s="43" t="s">
        <v>178</v>
      </c>
      <c r="C35" s="244">
        <v>0</v>
      </c>
      <c r="D35" s="244">
        <v>0</v>
      </c>
      <c r="E35" s="245">
        <f t="shared" si="4"/>
        <v>0</v>
      </c>
      <c r="F35" s="244">
        <v>0</v>
      </c>
      <c r="G35" s="244">
        <v>0</v>
      </c>
      <c r="H35" s="247">
        <f t="shared" si="1"/>
        <v>0</v>
      </c>
    </row>
    <row r="36" spans="1:8" ht="15.75">
      <c r="A36" s="38">
        <v>26</v>
      </c>
      <c r="B36" s="42" t="s">
        <v>179</v>
      </c>
      <c r="C36" s="244">
        <v>0</v>
      </c>
      <c r="D36" s="244">
        <v>0</v>
      </c>
      <c r="E36" s="245">
        <f t="shared" si="4"/>
        <v>0</v>
      </c>
      <c r="F36" s="244">
        <v>0</v>
      </c>
      <c r="G36" s="244">
        <v>0</v>
      </c>
      <c r="H36" s="247">
        <f t="shared" si="1"/>
        <v>0</v>
      </c>
    </row>
    <row r="37" spans="1:8" ht="15.75">
      <c r="A37" s="38">
        <v>27</v>
      </c>
      <c r="B37" s="42" t="s">
        <v>180</v>
      </c>
      <c r="C37" s="244">
        <v>0</v>
      </c>
      <c r="D37" s="244">
        <v>0</v>
      </c>
      <c r="E37" s="245">
        <f t="shared" si="4"/>
        <v>0</v>
      </c>
      <c r="F37" s="244">
        <v>0</v>
      </c>
      <c r="G37" s="244">
        <v>0</v>
      </c>
      <c r="H37" s="247">
        <f t="shared" si="1"/>
        <v>0</v>
      </c>
    </row>
    <row r="38" spans="1:8" ht="15.75">
      <c r="A38" s="38">
        <v>28</v>
      </c>
      <c r="B38" s="42" t="s">
        <v>181</v>
      </c>
      <c r="C38" s="244">
        <v>39051900</v>
      </c>
      <c r="D38" s="244">
        <v>0</v>
      </c>
      <c r="E38" s="245">
        <f t="shared" si="4"/>
        <v>39051900</v>
      </c>
      <c r="F38" s="244">
        <v>17555742.000000007</v>
      </c>
      <c r="G38" s="244">
        <v>0</v>
      </c>
      <c r="H38" s="247">
        <f t="shared" si="1"/>
        <v>17555742.000000007</v>
      </c>
    </row>
    <row r="39" spans="1:8" ht="15.75">
      <c r="A39" s="38">
        <v>29</v>
      </c>
      <c r="B39" s="42" t="s">
        <v>196</v>
      </c>
      <c r="C39" s="244">
        <v>1958518</v>
      </c>
      <c r="D39" s="244">
        <v>0</v>
      </c>
      <c r="E39" s="245">
        <f t="shared" si="4"/>
        <v>1958518</v>
      </c>
      <c r="F39" s="244">
        <v>1981799</v>
      </c>
      <c r="G39" s="244">
        <v>0</v>
      </c>
      <c r="H39" s="247">
        <f t="shared" si="1"/>
        <v>1981799</v>
      </c>
    </row>
    <row r="40" spans="1:8" ht="15.75">
      <c r="A40" s="38">
        <v>30</v>
      </c>
      <c r="B40" s="44" t="s">
        <v>182</v>
      </c>
      <c r="C40" s="244">
        <v>117010418</v>
      </c>
      <c r="D40" s="244">
        <v>0</v>
      </c>
      <c r="E40" s="245">
        <f t="shared" si="4"/>
        <v>117010418</v>
      </c>
      <c r="F40" s="244">
        <v>95537541</v>
      </c>
      <c r="G40" s="244">
        <v>0</v>
      </c>
      <c r="H40" s="247">
        <f t="shared" si="1"/>
        <v>95537541</v>
      </c>
    </row>
    <row r="41" spans="1:8" ht="16.5" thickBot="1">
      <c r="A41" s="45">
        <v>31</v>
      </c>
      <c r="B41" s="46" t="s">
        <v>197</v>
      </c>
      <c r="C41" s="250">
        <f>C31+C40</f>
        <v>317718298.49000001</v>
      </c>
      <c r="D41" s="250">
        <f>D31+D40</f>
        <v>661615833.8599999</v>
      </c>
      <c r="E41" s="250">
        <f>C41+D41</f>
        <v>979334132.3499999</v>
      </c>
      <c r="F41" s="250">
        <f>F31+F40</f>
        <v>183870073.66999999</v>
      </c>
      <c r="G41" s="250">
        <f>G31+G40</f>
        <v>451363453.17000002</v>
      </c>
      <c r="H41" s="251">
        <f>F41+G41</f>
        <v>635233526.84000003</v>
      </c>
    </row>
    <row r="43" spans="1:8">
      <c r="B43" s="47"/>
    </row>
  </sheetData>
  <mergeCells count="2">
    <mergeCell ref="C5:E5"/>
    <mergeCell ref="F5: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34" customWidth="1"/>
    <col min="2" max="2" width="66.28515625" style="235" customWidth="1"/>
    <col min="3" max="3" width="131.42578125" style="236" customWidth="1"/>
    <col min="4" max="5" width="10.28515625" style="227" customWidth="1"/>
    <col min="6" max="16384" width="43.5703125" style="227"/>
  </cols>
  <sheetData>
    <row r="1" spans="1:3" ht="12.75" thickTop="1" thickBot="1">
      <c r="A1" s="861" t="s">
        <v>325</v>
      </c>
      <c r="B1" s="862"/>
      <c r="C1" s="863"/>
    </row>
    <row r="2" spans="1:3" ht="26.25" customHeight="1">
      <c r="A2" s="561"/>
      <c r="B2" s="809" t="s">
        <v>326</v>
      </c>
      <c r="C2" s="809"/>
    </row>
    <row r="3" spans="1:3" s="232" customFormat="1" ht="11.25" customHeight="1">
      <c r="A3" s="231"/>
      <c r="B3" s="809" t="s">
        <v>418</v>
      </c>
      <c r="C3" s="809"/>
    </row>
    <row r="4" spans="1:3" ht="12" customHeight="1" thickBot="1">
      <c r="A4" s="844" t="s">
        <v>422</v>
      </c>
      <c r="B4" s="845"/>
      <c r="C4" s="846"/>
    </row>
    <row r="5" spans="1:3" ht="12" thickTop="1">
      <c r="A5" s="228"/>
      <c r="B5" s="847" t="s">
        <v>327</v>
      </c>
      <c r="C5" s="848"/>
    </row>
    <row r="6" spans="1:3">
      <c r="A6" s="561"/>
      <c r="B6" s="814" t="s">
        <v>419</v>
      </c>
      <c r="C6" s="815"/>
    </row>
    <row r="7" spans="1:3">
      <c r="A7" s="561"/>
      <c r="B7" s="814" t="s">
        <v>328</v>
      </c>
      <c r="C7" s="815"/>
    </row>
    <row r="8" spans="1:3">
      <c r="A8" s="561"/>
      <c r="B8" s="814" t="s">
        <v>420</v>
      </c>
      <c r="C8" s="815"/>
    </row>
    <row r="9" spans="1:3">
      <c r="A9" s="561"/>
      <c r="B9" s="859" t="s">
        <v>421</v>
      </c>
      <c r="C9" s="860"/>
    </row>
    <row r="10" spans="1:3">
      <c r="A10" s="561"/>
      <c r="B10" s="849" t="s">
        <v>329</v>
      </c>
      <c r="C10" s="850" t="s">
        <v>329</v>
      </c>
    </row>
    <row r="11" spans="1:3">
      <c r="A11" s="561"/>
      <c r="B11" s="849" t="s">
        <v>330</v>
      </c>
      <c r="C11" s="850" t="s">
        <v>330</v>
      </c>
    </row>
    <row r="12" spans="1:3">
      <c r="A12" s="561"/>
      <c r="B12" s="849" t="s">
        <v>331</v>
      </c>
      <c r="C12" s="850" t="s">
        <v>331</v>
      </c>
    </row>
    <row r="13" spans="1:3">
      <c r="A13" s="561"/>
      <c r="B13" s="849" t="s">
        <v>332</v>
      </c>
      <c r="C13" s="850" t="s">
        <v>332</v>
      </c>
    </row>
    <row r="14" spans="1:3">
      <c r="A14" s="561"/>
      <c r="B14" s="849" t="s">
        <v>333</v>
      </c>
      <c r="C14" s="850" t="s">
        <v>333</v>
      </c>
    </row>
    <row r="15" spans="1:3" ht="21.75" customHeight="1">
      <c r="A15" s="561"/>
      <c r="B15" s="849" t="s">
        <v>334</v>
      </c>
      <c r="C15" s="850" t="s">
        <v>334</v>
      </c>
    </row>
    <row r="16" spans="1:3">
      <c r="A16" s="561"/>
      <c r="B16" s="849" t="s">
        <v>335</v>
      </c>
      <c r="C16" s="850" t="s">
        <v>336</v>
      </c>
    </row>
    <row r="17" spans="1:3">
      <c r="A17" s="561"/>
      <c r="B17" s="849" t="s">
        <v>337</v>
      </c>
      <c r="C17" s="850" t="s">
        <v>338</v>
      </c>
    </row>
    <row r="18" spans="1:3">
      <c r="A18" s="561"/>
      <c r="B18" s="849" t="s">
        <v>339</v>
      </c>
      <c r="C18" s="850" t="s">
        <v>340</v>
      </c>
    </row>
    <row r="19" spans="1:3">
      <c r="A19" s="561"/>
      <c r="B19" s="849" t="s">
        <v>341</v>
      </c>
      <c r="C19" s="850" t="s">
        <v>341</v>
      </c>
    </row>
    <row r="20" spans="1:3">
      <c r="A20" s="561"/>
      <c r="B20" s="849" t="s">
        <v>342</v>
      </c>
      <c r="C20" s="850" t="s">
        <v>342</v>
      </c>
    </row>
    <row r="21" spans="1:3">
      <c r="A21" s="561"/>
      <c r="B21" s="849" t="s">
        <v>343</v>
      </c>
      <c r="C21" s="850" t="s">
        <v>343</v>
      </c>
    </row>
    <row r="22" spans="1:3" ht="23.25" customHeight="1">
      <c r="A22" s="561"/>
      <c r="B22" s="849" t="s">
        <v>344</v>
      </c>
      <c r="C22" s="850" t="s">
        <v>345</v>
      </c>
    </row>
    <row r="23" spans="1:3">
      <c r="A23" s="561"/>
      <c r="B23" s="849" t="s">
        <v>346</v>
      </c>
      <c r="C23" s="850" t="s">
        <v>346</v>
      </c>
    </row>
    <row r="24" spans="1:3">
      <c r="A24" s="561"/>
      <c r="B24" s="849" t="s">
        <v>347</v>
      </c>
      <c r="C24" s="850" t="s">
        <v>348</v>
      </c>
    </row>
    <row r="25" spans="1:3" ht="12" thickBot="1">
      <c r="A25" s="229"/>
      <c r="B25" s="853" t="s">
        <v>349</v>
      </c>
      <c r="C25" s="854"/>
    </row>
    <row r="26" spans="1:3" ht="12.75" thickTop="1" thickBot="1">
      <c r="A26" s="844" t="s">
        <v>432</v>
      </c>
      <c r="B26" s="845"/>
      <c r="C26" s="846"/>
    </row>
    <row r="27" spans="1:3" ht="12.75" thickTop="1" thickBot="1">
      <c r="A27" s="230"/>
      <c r="B27" s="855" t="s">
        <v>350</v>
      </c>
      <c r="C27" s="856"/>
    </row>
    <row r="28" spans="1:3" ht="12.75" thickTop="1" thickBot="1">
      <c r="A28" s="844" t="s">
        <v>423</v>
      </c>
      <c r="B28" s="845"/>
      <c r="C28" s="846"/>
    </row>
    <row r="29" spans="1:3" ht="12" thickTop="1">
      <c r="A29" s="228"/>
      <c r="B29" s="857" t="s">
        <v>351</v>
      </c>
      <c r="C29" s="858" t="s">
        <v>352</v>
      </c>
    </row>
    <row r="30" spans="1:3">
      <c r="A30" s="561"/>
      <c r="B30" s="835" t="s">
        <v>353</v>
      </c>
      <c r="C30" s="836" t="s">
        <v>354</v>
      </c>
    </row>
    <row r="31" spans="1:3">
      <c r="A31" s="561"/>
      <c r="B31" s="835" t="s">
        <v>355</v>
      </c>
      <c r="C31" s="836" t="s">
        <v>356</v>
      </c>
    </row>
    <row r="32" spans="1:3">
      <c r="A32" s="561"/>
      <c r="B32" s="835" t="s">
        <v>357</v>
      </c>
      <c r="C32" s="836" t="s">
        <v>358</v>
      </c>
    </row>
    <row r="33" spans="1:3">
      <c r="A33" s="561"/>
      <c r="B33" s="835" t="s">
        <v>359</v>
      </c>
      <c r="C33" s="836" t="s">
        <v>360</v>
      </c>
    </row>
    <row r="34" spans="1:3">
      <c r="A34" s="561"/>
      <c r="B34" s="835" t="s">
        <v>361</v>
      </c>
      <c r="C34" s="836" t="s">
        <v>362</v>
      </c>
    </row>
    <row r="35" spans="1:3" ht="23.25" customHeight="1">
      <c r="A35" s="561"/>
      <c r="B35" s="835" t="s">
        <v>363</v>
      </c>
      <c r="C35" s="836" t="s">
        <v>364</v>
      </c>
    </row>
    <row r="36" spans="1:3" ht="24" customHeight="1">
      <c r="A36" s="561"/>
      <c r="B36" s="835" t="s">
        <v>365</v>
      </c>
      <c r="C36" s="836" t="s">
        <v>366</v>
      </c>
    </row>
    <row r="37" spans="1:3" ht="24.75" customHeight="1">
      <c r="A37" s="561"/>
      <c r="B37" s="835" t="s">
        <v>367</v>
      </c>
      <c r="C37" s="836" t="s">
        <v>368</v>
      </c>
    </row>
    <row r="38" spans="1:3" ht="23.25" customHeight="1">
      <c r="A38" s="561"/>
      <c r="B38" s="835" t="s">
        <v>424</v>
      </c>
      <c r="C38" s="836" t="s">
        <v>369</v>
      </c>
    </row>
    <row r="39" spans="1:3" ht="39.75" customHeight="1">
      <c r="A39" s="561"/>
      <c r="B39" s="849" t="s">
        <v>438</v>
      </c>
      <c r="C39" s="850" t="s">
        <v>370</v>
      </c>
    </row>
    <row r="40" spans="1:3" ht="12" customHeight="1">
      <c r="A40" s="561"/>
      <c r="B40" s="835" t="s">
        <v>371</v>
      </c>
      <c r="C40" s="836" t="s">
        <v>372</v>
      </c>
    </row>
    <row r="41" spans="1:3" ht="27" customHeight="1" thickBot="1">
      <c r="A41" s="229"/>
      <c r="B41" s="851" t="s">
        <v>373</v>
      </c>
      <c r="C41" s="852" t="s">
        <v>374</v>
      </c>
    </row>
    <row r="42" spans="1:3" ht="12.75" thickTop="1" thickBot="1">
      <c r="A42" s="844" t="s">
        <v>425</v>
      </c>
      <c r="B42" s="845"/>
      <c r="C42" s="846"/>
    </row>
    <row r="43" spans="1:3" ht="12" thickTop="1">
      <c r="A43" s="228"/>
      <c r="B43" s="847" t="s">
        <v>461</v>
      </c>
      <c r="C43" s="848" t="s">
        <v>375</v>
      </c>
    </row>
    <row r="44" spans="1:3">
      <c r="A44" s="561"/>
      <c r="B44" s="814" t="s">
        <v>460</v>
      </c>
      <c r="C44" s="815"/>
    </row>
    <row r="45" spans="1:3" ht="23.25" customHeight="1" thickBot="1">
      <c r="A45" s="229"/>
      <c r="B45" s="842" t="s">
        <v>376</v>
      </c>
      <c r="C45" s="843" t="s">
        <v>377</v>
      </c>
    </row>
    <row r="46" spans="1:3" ht="11.25" customHeight="1" thickTop="1" thickBot="1">
      <c r="A46" s="844" t="s">
        <v>426</v>
      </c>
      <c r="B46" s="845"/>
      <c r="C46" s="846"/>
    </row>
    <row r="47" spans="1:3" ht="26.25" customHeight="1" thickTop="1">
      <c r="A47" s="561"/>
      <c r="B47" s="814" t="s">
        <v>427</v>
      </c>
      <c r="C47" s="815"/>
    </row>
    <row r="48" spans="1:3" ht="12" thickBot="1">
      <c r="A48" s="844" t="s">
        <v>428</v>
      </c>
      <c r="B48" s="845"/>
      <c r="C48" s="846"/>
    </row>
    <row r="49" spans="1:3" ht="12" thickTop="1">
      <c r="A49" s="228"/>
      <c r="B49" s="847" t="s">
        <v>378</v>
      </c>
      <c r="C49" s="848" t="s">
        <v>378</v>
      </c>
    </row>
    <row r="50" spans="1:3" ht="11.25" customHeight="1">
      <c r="A50" s="561"/>
      <c r="B50" s="814" t="s">
        <v>379</v>
      </c>
      <c r="C50" s="815" t="s">
        <v>379</v>
      </c>
    </row>
    <row r="51" spans="1:3">
      <c r="A51" s="561"/>
      <c r="B51" s="814" t="s">
        <v>380</v>
      </c>
      <c r="C51" s="815" t="s">
        <v>380</v>
      </c>
    </row>
    <row r="52" spans="1:3" ht="11.25" customHeight="1">
      <c r="A52" s="561"/>
      <c r="B52" s="814" t="s">
        <v>487</v>
      </c>
      <c r="C52" s="815" t="s">
        <v>381</v>
      </c>
    </row>
    <row r="53" spans="1:3" ht="33.6" customHeight="1">
      <c r="A53" s="561"/>
      <c r="B53" s="814" t="s">
        <v>382</v>
      </c>
      <c r="C53" s="815" t="s">
        <v>382</v>
      </c>
    </row>
    <row r="54" spans="1:3" ht="11.25" customHeight="1">
      <c r="A54" s="561"/>
      <c r="B54" s="814" t="s">
        <v>481</v>
      </c>
      <c r="C54" s="815" t="s">
        <v>383</v>
      </c>
    </row>
    <row r="55" spans="1:3" ht="11.25" customHeight="1" thickBot="1">
      <c r="A55" s="844" t="s">
        <v>429</v>
      </c>
      <c r="B55" s="845"/>
      <c r="C55" s="846"/>
    </row>
    <row r="56" spans="1:3" ht="12" thickTop="1">
      <c r="A56" s="228"/>
      <c r="B56" s="847" t="s">
        <v>378</v>
      </c>
      <c r="C56" s="848" t="s">
        <v>378</v>
      </c>
    </row>
    <row r="57" spans="1:3">
      <c r="A57" s="561"/>
      <c r="B57" s="814" t="s">
        <v>384</v>
      </c>
      <c r="C57" s="815" t="s">
        <v>384</v>
      </c>
    </row>
    <row r="58" spans="1:3">
      <c r="A58" s="561"/>
      <c r="B58" s="814" t="s">
        <v>435</v>
      </c>
      <c r="C58" s="815" t="s">
        <v>385</v>
      </c>
    </row>
    <row r="59" spans="1:3">
      <c r="A59" s="561"/>
      <c r="B59" s="814" t="s">
        <v>386</v>
      </c>
      <c r="C59" s="815" t="s">
        <v>386</v>
      </c>
    </row>
    <row r="60" spans="1:3">
      <c r="A60" s="561"/>
      <c r="B60" s="814" t="s">
        <v>387</v>
      </c>
      <c r="C60" s="815" t="s">
        <v>387</v>
      </c>
    </row>
    <row r="61" spans="1:3">
      <c r="A61" s="561"/>
      <c r="B61" s="814" t="s">
        <v>388</v>
      </c>
      <c r="C61" s="815" t="s">
        <v>388</v>
      </c>
    </row>
    <row r="62" spans="1:3">
      <c r="A62" s="561"/>
      <c r="B62" s="814" t="s">
        <v>436</v>
      </c>
      <c r="C62" s="815" t="s">
        <v>389</v>
      </c>
    </row>
    <row r="63" spans="1:3">
      <c r="A63" s="561"/>
      <c r="B63" s="814" t="s">
        <v>390</v>
      </c>
      <c r="C63" s="815" t="s">
        <v>390</v>
      </c>
    </row>
    <row r="64" spans="1:3" ht="12" thickBot="1">
      <c r="A64" s="229"/>
      <c r="B64" s="842" t="s">
        <v>391</v>
      </c>
      <c r="C64" s="843" t="s">
        <v>391</v>
      </c>
    </row>
    <row r="65" spans="1:3" ht="11.25" customHeight="1" thickTop="1">
      <c r="A65" s="830" t="s">
        <v>430</v>
      </c>
      <c r="B65" s="831"/>
      <c r="C65" s="832"/>
    </row>
    <row r="66" spans="1:3" ht="12" thickBot="1">
      <c r="A66" s="229"/>
      <c r="B66" s="842" t="s">
        <v>392</v>
      </c>
      <c r="C66" s="843" t="s">
        <v>392</v>
      </c>
    </row>
    <row r="67" spans="1:3" ht="11.25" customHeight="1" thickTop="1" thickBot="1">
      <c r="A67" s="844" t="s">
        <v>431</v>
      </c>
      <c r="B67" s="845"/>
      <c r="C67" s="846"/>
    </row>
    <row r="68" spans="1:3" ht="12" thickTop="1">
      <c r="A68" s="228"/>
      <c r="B68" s="847" t="s">
        <v>393</v>
      </c>
      <c r="C68" s="848" t="s">
        <v>393</v>
      </c>
    </row>
    <row r="69" spans="1:3">
      <c r="A69" s="561"/>
      <c r="B69" s="814" t="s">
        <v>394</v>
      </c>
      <c r="C69" s="815" t="s">
        <v>394</v>
      </c>
    </row>
    <row r="70" spans="1:3">
      <c r="A70" s="561"/>
      <c r="B70" s="814" t="s">
        <v>395</v>
      </c>
      <c r="C70" s="815" t="s">
        <v>395</v>
      </c>
    </row>
    <row r="71" spans="1:3" ht="55.15" customHeight="1">
      <c r="A71" s="561"/>
      <c r="B71" s="840" t="s">
        <v>960</v>
      </c>
      <c r="C71" s="841" t="s">
        <v>396</v>
      </c>
    </row>
    <row r="72" spans="1:3" ht="33.75" customHeight="1">
      <c r="A72" s="561"/>
      <c r="B72" s="840" t="s">
        <v>440</v>
      </c>
      <c r="C72" s="841" t="s">
        <v>397</v>
      </c>
    </row>
    <row r="73" spans="1:3" ht="15.75" customHeight="1">
      <c r="A73" s="561"/>
      <c r="B73" s="840" t="s">
        <v>437</v>
      </c>
      <c r="C73" s="841" t="s">
        <v>398</v>
      </c>
    </row>
    <row r="74" spans="1:3">
      <c r="A74" s="561"/>
      <c r="B74" s="814" t="s">
        <v>399</v>
      </c>
      <c r="C74" s="815" t="s">
        <v>399</v>
      </c>
    </row>
    <row r="75" spans="1:3" ht="12" thickBot="1">
      <c r="A75" s="229"/>
      <c r="B75" s="842" t="s">
        <v>400</v>
      </c>
      <c r="C75" s="843" t="s">
        <v>400</v>
      </c>
    </row>
    <row r="76" spans="1:3" ht="12" thickTop="1">
      <c r="A76" s="830" t="s">
        <v>464</v>
      </c>
      <c r="B76" s="831"/>
      <c r="C76" s="832"/>
    </row>
    <row r="77" spans="1:3">
      <c r="A77" s="561"/>
      <c r="B77" s="814" t="s">
        <v>392</v>
      </c>
      <c r="C77" s="815"/>
    </row>
    <row r="78" spans="1:3">
      <c r="A78" s="561"/>
      <c r="B78" s="814" t="s">
        <v>462</v>
      </c>
      <c r="C78" s="815"/>
    </row>
    <row r="79" spans="1:3">
      <c r="A79" s="561"/>
      <c r="B79" s="814" t="s">
        <v>463</v>
      </c>
      <c r="C79" s="815"/>
    </row>
    <row r="80" spans="1:3">
      <c r="A80" s="830" t="s">
        <v>465</v>
      </c>
      <c r="B80" s="831"/>
      <c r="C80" s="832"/>
    </row>
    <row r="81" spans="1:3">
      <c r="A81" s="561"/>
      <c r="B81" s="814" t="s">
        <v>392</v>
      </c>
      <c r="C81" s="815"/>
    </row>
    <row r="82" spans="1:3">
      <c r="A82" s="561"/>
      <c r="B82" s="814" t="s">
        <v>466</v>
      </c>
      <c r="C82" s="815"/>
    </row>
    <row r="83" spans="1:3" ht="76.5" customHeight="1">
      <c r="A83" s="561"/>
      <c r="B83" s="814" t="s">
        <v>480</v>
      </c>
      <c r="C83" s="815"/>
    </row>
    <row r="84" spans="1:3" ht="53.25" customHeight="1">
      <c r="A84" s="561"/>
      <c r="B84" s="814" t="s">
        <v>479</v>
      </c>
      <c r="C84" s="815"/>
    </row>
    <row r="85" spans="1:3">
      <c r="A85" s="561"/>
      <c r="B85" s="814" t="s">
        <v>467</v>
      </c>
      <c r="C85" s="815"/>
    </row>
    <row r="86" spans="1:3">
      <c r="A86" s="561"/>
      <c r="B86" s="814" t="s">
        <v>468</v>
      </c>
      <c r="C86" s="815"/>
    </row>
    <row r="87" spans="1:3">
      <c r="A87" s="561"/>
      <c r="B87" s="814" t="s">
        <v>469</v>
      </c>
      <c r="C87" s="815"/>
    </row>
    <row r="88" spans="1:3">
      <c r="A88" s="830" t="s">
        <v>470</v>
      </c>
      <c r="B88" s="831"/>
      <c r="C88" s="832"/>
    </row>
    <row r="89" spans="1:3">
      <c r="A89" s="561"/>
      <c r="B89" s="814" t="s">
        <v>392</v>
      </c>
      <c r="C89" s="815"/>
    </row>
    <row r="90" spans="1:3">
      <c r="A90" s="561"/>
      <c r="B90" s="814" t="s">
        <v>472</v>
      </c>
      <c r="C90" s="815"/>
    </row>
    <row r="91" spans="1:3" ht="12" customHeight="1">
      <c r="A91" s="561"/>
      <c r="B91" s="814" t="s">
        <v>473</v>
      </c>
      <c r="C91" s="815"/>
    </row>
    <row r="92" spans="1:3">
      <c r="A92" s="561"/>
      <c r="B92" s="814" t="s">
        <v>474</v>
      </c>
      <c r="C92" s="815"/>
    </row>
    <row r="93" spans="1:3" ht="24.75" customHeight="1">
      <c r="A93" s="561"/>
      <c r="B93" s="833" t="s">
        <v>515</v>
      </c>
      <c r="C93" s="834"/>
    </row>
    <row r="94" spans="1:3" ht="24" customHeight="1">
      <c r="A94" s="561"/>
      <c r="B94" s="833" t="s">
        <v>516</v>
      </c>
      <c r="C94" s="834"/>
    </row>
    <row r="95" spans="1:3" ht="13.5" customHeight="1">
      <c r="A95" s="561"/>
      <c r="B95" s="835" t="s">
        <v>475</v>
      </c>
      <c r="C95" s="836"/>
    </row>
    <row r="96" spans="1:3" ht="11.25" customHeight="1" thickBot="1">
      <c r="A96" s="837" t="s">
        <v>511</v>
      </c>
      <c r="B96" s="838"/>
      <c r="C96" s="839"/>
    </row>
    <row r="97" spans="1:3" ht="12.75" thickTop="1" thickBot="1">
      <c r="A97" s="829" t="s">
        <v>401</v>
      </c>
      <c r="B97" s="829"/>
      <c r="C97" s="829"/>
    </row>
    <row r="98" spans="1:3">
      <c r="A98" s="334">
        <v>2</v>
      </c>
      <c r="B98" s="489" t="s">
        <v>491</v>
      </c>
      <c r="C98" s="489" t="s">
        <v>512</v>
      </c>
    </row>
    <row r="99" spans="1:3">
      <c r="A99" s="233">
        <v>3</v>
      </c>
      <c r="B99" s="490" t="s">
        <v>492</v>
      </c>
      <c r="C99" s="491" t="s">
        <v>513</v>
      </c>
    </row>
    <row r="100" spans="1:3">
      <c r="A100" s="233">
        <v>4</v>
      </c>
      <c r="B100" s="490" t="s">
        <v>493</v>
      </c>
      <c r="C100" s="491" t="s">
        <v>517</v>
      </c>
    </row>
    <row r="101" spans="1:3" ht="11.25" customHeight="1">
      <c r="A101" s="233">
        <v>5</v>
      </c>
      <c r="B101" s="490" t="s">
        <v>494</v>
      </c>
      <c r="C101" s="491" t="s">
        <v>514</v>
      </c>
    </row>
    <row r="102" spans="1:3" ht="12" customHeight="1">
      <c r="A102" s="233">
        <v>6</v>
      </c>
      <c r="B102" s="490" t="s">
        <v>509</v>
      </c>
      <c r="C102" s="491" t="s">
        <v>495</v>
      </c>
    </row>
    <row r="103" spans="1:3" ht="12" customHeight="1">
      <c r="A103" s="233">
        <v>7</v>
      </c>
      <c r="B103" s="490" t="s">
        <v>496</v>
      </c>
      <c r="C103" s="491" t="s">
        <v>510</v>
      </c>
    </row>
    <row r="104" spans="1:3">
      <c r="A104" s="233">
        <v>8</v>
      </c>
      <c r="B104" s="490" t="s">
        <v>501</v>
      </c>
      <c r="C104" s="491" t="s">
        <v>521</v>
      </c>
    </row>
    <row r="105" spans="1:3" ht="11.25" customHeight="1">
      <c r="A105" s="830" t="s">
        <v>476</v>
      </c>
      <c r="B105" s="831"/>
      <c r="C105" s="832"/>
    </row>
    <row r="106" spans="1:3" ht="12" customHeight="1">
      <c r="A106" s="561"/>
      <c r="B106" s="814" t="s">
        <v>392</v>
      </c>
      <c r="C106" s="815"/>
    </row>
    <row r="107" spans="1:3">
      <c r="A107" s="830" t="s">
        <v>658</v>
      </c>
      <c r="B107" s="831"/>
      <c r="C107" s="832"/>
    </row>
    <row r="108" spans="1:3" ht="12" customHeight="1">
      <c r="A108" s="561"/>
      <c r="B108" s="814" t="s">
        <v>660</v>
      </c>
      <c r="C108" s="815"/>
    </row>
    <row r="109" spans="1:3">
      <c r="A109" s="561"/>
      <c r="B109" s="814" t="s">
        <v>661</v>
      </c>
      <c r="C109" s="815"/>
    </row>
    <row r="110" spans="1:3">
      <c r="A110" s="561"/>
      <c r="B110" s="814" t="s">
        <v>659</v>
      </c>
      <c r="C110" s="815"/>
    </row>
    <row r="111" spans="1:3">
      <c r="A111" s="808" t="s">
        <v>1007</v>
      </c>
      <c r="B111" s="808"/>
      <c r="C111" s="808"/>
    </row>
    <row r="112" spans="1:3">
      <c r="A112" s="826" t="s">
        <v>325</v>
      </c>
      <c r="B112" s="826"/>
      <c r="C112" s="826"/>
    </row>
    <row r="113" spans="1:3">
      <c r="A113" s="562">
        <v>1</v>
      </c>
      <c r="B113" s="821" t="s">
        <v>835</v>
      </c>
      <c r="C113" s="822"/>
    </row>
    <row r="114" spans="1:3">
      <c r="A114" s="562">
        <v>2</v>
      </c>
      <c r="B114" s="827" t="s">
        <v>836</v>
      </c>
      <c r="C114" s="828"/>
    </row>
    <row r="115" spans="1:3">
      <c r="A115" s="562">
        <v>3</v>
      </c>
      <c r="B115" s="821" t="s">
        <v>837</v>
      </c>
      <c r="C115" s="822"/>
    </row>
    <row r="116" spans="1:3">
      <c r="A116" s="562">
        <v>4</v>
      </c>
      <c r="B116" s="821" t="s">
        <v>838</v>
      </c>
      <c r="C116" s="822"/>
    </row>
    <row r="117" spans="1:3">
      <c r="A117" s="562">
        <v>5</v>
      </c>
      <c r="B117" s="821" t="s">
        <v>839</v>
      </c>
      <c r="C117" s="822"/>
    </row>
    <row r="118" spans="1:3" ht="55.5" customHeight="1">
      <c r="A118" s="562">
        <v>6</v>
      </c>
      <c r="B118" s="821" t="s">
        <v>947</v>
      </c>
      <c r="C118" s="822"/>
    </row>
    <row r="119" spans="1:3" ht="22.5">
      <c r="A119" s="562">
        <v>6.01</v>
      </c>
      <c r="B119" s="563" t="s">
        <v>694</v>
      </c>
      <c r="C119" s="604" t="s">
        <v>948</v>
      </c>
    </row>
    <row r="120" spans="1:3" ht="33.75">
      <c r="A120" s="562">
        <v>6.02</v>
      </c>
      <c r="B120" s="563" t="s">
        <v>695</v>
      </c>
      <c r="C120" s="614" t="s">
        <v>954</v>
      </c>
    </row>
    <row r="121" spans="1:3">
      <c r="A121" s="562">
        <v>6.03</v>
      </c>
      <c r="B121" s="568" t="s">
        <v>696</v>
      </c>
      <c r="C121" s="568" t="s">
        <v>840</v>
      </c>
    </row>
    <row r="122" spans="1:3">
      <c r="A122" s="562">
        <v>6.04</v>
      </c>
      <c r="B122" s="563" t="s">
        <v>697</v>
      </c>
      <c r="C122" s="564" t="s">
        <v>841</v>
      </c>
    </row>
    <row r="123" spans="1:3">
      <c r="A123" s="562">
        <v>6.05</v>
      </c>
      <c r="B123" s="563" t="s">
        <v>698</v>
      </c>
      <c r="C123" s="564" t="s">
        <v>842</v>
      </c>
    </row>
    <row r="124" spans="1:3" ht="22.5">
      <c r="A124" s="562">
        <v>6.06</v>
      </c>
      <c r="B124" s="563" t="s">
        <v>699</v>
      </c>
      <c r="C124" s="564" t="s">
        <v>843</v>
      </c>
    </row>
    <row r="125" spans="1:3">
      <c r="A125" s="562">
        <v>6.07</v>
      </c>
      <c r="B125" s="565" t="s">
        <v>700</v>
      </c>
      <c r="C125" s="564" t="s">
        <v>844</v>
      </c>
    </row>
    <row r="126" spans="1:3" ht="22.5">
      <c r="A126" s="562">
        <v>6.08</v>
      </c>
      <c r="B126" s="563" t="s">
        <v>701</v>
      </c>
      <c r="C126" s="564" t="s">
        <v>845</v>
      </c>
    </row>
    <row r="127" spans="1:3" ht="22.5">
      <c r="A127" s="562">
        <v>6.09</v>
      </c>
      <c r="B127" s="566" t="s">
        <v>702</v>
      </c>
      <c r="C127" s="564" t="s">
        <v>846</v>
      </c>
    </row>
    <row r="128" spans="1:3">
      <c r="A128" s="567">
        <v>6.1</v>
      </c>
      <c r="B128" s="566" t="s">
        <v>703</v>
      </c>
      <c r="C128" s="564" t="s">
        <v>847</v>
      </c>
    </row>
    <row r="129" spans="1:3">
      <c r="A129" s="562">
        <v>6.11</v>
      </c>
      <c r="B129" s="566" t="s">
        <v>704</v>
      </c>
      <c r="C129" s="564" t="s">
        <v>848</v>
      </c>
    </row>
    <row r="130" spans="1:3">
      <c r="A130" s="562">
        <v>6.12</v>
      </c>
      <c r="B130" s="566" t="s">
        <v>705</v>
      </c>
      <c r="C130" s="564" t="s">
        <v>849</v>
      </c>
    </row>
    <row r="131" spans="1:3">
      <c r="A131" s="562">
        <v>6.13</v>
      </c>
      <c r="B131" s="566" t="s">
        <v>706</v>
      </c>
      <c r="C131" s="568" t="s">
        <v>850</v>
      </c>
    </row>
    <row r="132" spans="1:3">
      <c r="A132" s="562">
        <v>6.14</v>
      </c>
      <c r="B132" s="566" t="s">
        <v>707</v>
      </c>
      <c r="C132" s="568" t="s">
        <v>851</v>
      </c>
    </row>
    <row r="133" spans="1:3">
      <c r="A133" s="562">
        <v>6.15</v>
      </c>
      <c r="B133" s="566" t="s">
        <v>708</v>
      </c>
      <c r="C133" s="568" t="s">
        <v>852</v>
      </c>
    </row>
    <row r="134" spans="1:3" ht="22.5">
      <c r="A134" s="562">
        <v>6.16</v>
      </c>
      <c r="B134" s="566" t="s">
        <v>709</v>
      </c>
      <c r="C134" s="568" t="s">
        <v>853</v>
      </c>
    </row>
    <row r="135" spans="1:3">
      <c r="A135" s="562">
        <v>6.17</v>
      </c>
      <c r="B135" s="568" t="s">
        <v>710</v>
      </c>
      <c r="C135" s="568" t="s">
        <v>854</v>
      </c>
    </row>
    <row r="136" spans="1:3" ht="22.5">
      <c r="A136" s="562">
        <v>6.18</v>
      </c>
      <c r="B136" s="566" t="s">
        <v>711</v>
      </c>
      <c r="C136" s="568" t="s">
        <v>855</v>
      </c>
    </row>
    <row r="137" spans="1:3">
      <c r="A137" s="562">
        <v>6.19</v>
      </c>
      <c r="B137" s="566" t="s">
        <v>712</v>
      </c>
      <c r="C137" s="568" t="s">
        <v>856</v>
      </c>
    </row>
    <row r="138" spans="1:3">
      <c r="A138" s="567">
        <v>6.2</v>
      </c>
      <c r="B138" s="566" t="s">
        <v>713</v>
      </c>
      <c r="C138" s="568" t="s">
        <v>857</v>
      </c>
    </row>
    <row r="139" spans="1:3">
      <c r="A139" s="562">
        <v>6.21</v>
      </c>
      <c r="B139" s="566" t="s">
        <v>714</v>
      </c>
      <c r="C139" s="568" t="s">
        <v>858</v>
      </c>
    </row>
    <row r="140" spans="1:3">
      <c r="A140" s="562">
        <v>6.22</v>
      </c>
      <c r="B140" s="566" t="s">
        <v>715</v>
      </c>
      <c r="C140" s="568" t="s">
        <v>859</v>
      </c>
    </row>
    <row r="141" spans="1:3" ht="22.5">
      <c r="A141" s="562">
        <v>6.23</v>
      </c>
      <c r="B141" s="566" t="s">
        <v>716</v>
      </c>
      <c r="C141" s="568" t="s">
        <v>860</v>
      </c>
    </row>
    <row r="142" spans="1:3" ht="22.5">
      <c r="A142" s="562">
        <v>6.24</v>
      </c>
      <c r="B142" s="563" t="s">
        <v>717</v>
      </c>
      <c r="C142" s="568" t="s">
        <v>861</v>
      </c>
    </row>
    <row r="143" spans="1:3">
      <c r="A143" s="562">
        <v>6.2500000000000098</v>
      </c>
      <c r="B143" s="563" t="s">
        <v>718</v>
      </c>
      <c r="C143" s="568" t="s">
        <v>862</v>
      </c>
    </row>
    <row r="144" spans="1:3" ht="22.5">
      <c r="A144" s="562">
        <v>6.2600000000000202</v>
      </c>
      <c r="B144" s="563" t="s">
        <v>863</v>
      </c>
      <c r="C144" s="607" t="s">
        <v>864</v>
      </c>
    </row>
    <row r="145" spans="1:3" ht="22.5">
      <c r="A145" s="562">
        <v>6.2700000000000298</v>
      </c>
      <c r="B145" s="563" t="s">
        <v>165</v>
      </c>
      <c r="C145" s="607" t="s">
        <v>950</v>
      </c>
    </row>
    <row r="146" spans="1:3">
      <c r="A146" s="562"/>
      <c r="B146" s="812" t="s">
        <v>865</v>
      </c>
      <c r="C146" s="813"/>
    </row>
    <row r="147" spans="1:3" s="570" customFormat="1">
      <c r="A147" s="569">
        <v>7.1</v>
      </c>
      <c r="B147" s="563" t="s">
        <v>866</v>
      </c>
      <c r="C147" s="823" t="s">
        <v>867</v>
      </c>
    </row>
    <row r="148" spans="1:3" s="570" customFormat="1">
      <c r="A148" s="569">
        <v>7.2</v>
      </c>
      <c r="B148" s="563" t="s">
        <v>868</v>
      </c>
      <c r="C148" s="824"/>
    </row>
    <row r="149" spans="1:3" s="570" customFormat="1">
      <c r="A149" s="569">
        <v>7.3</v>
      </c>
      <c r="B149" s="563" t="s">
        <v>869</v>
      </c>
      <c r="C149" s="824"/>
    </row>
    <row r="150" spans="1:3" s="570" customFormat="1">
      <c r="A150" s="569">
        <v>7.4</v>
      </c>
      <c r="B150" s="563" t="s">
        <v>870</v>
      </c>
      <c r="C150" s="824"/>
    </row>
    <row r="151" spans="1:3" s="570" customFormat="1">
      <c r="A151" s="569">
        <v>7.5</v>
      </c>
      <c r="B151" s="563" t="s">
        <v>871</v>
      </c>
      <c r="C151" s="824"/>
    </row>
    <row r="152" spans="1:3" s="570" customFormat="1">
      <c r="A152" s="569">
        <v>7.6</v>
      </c>
      <c r="B152" s="563" t="s">
        <v>943</v>
      </c>
      <c r="C152" s="825"/>
    </row>
    <row r="153" spans="1:3" s="570" customFormat="1" ht="22.5">
      <c r="A153" s="569">
        <v>7.7</v>
      </c>
      <c r="B153" s="563" t="s">
        <v>872</v>
      </c>
      <c r="C153" s="571" t="s">
        <v>873</v>
      </c>
    </row>
    <row r="154" spans="1:3" s="570" customFormat="1" ht="22.5">
      <c r="A154" s="569">
        <v>7.8</v>
      </c>
      <c r="B154" s="563" t="s">
        <v>874</v>
      </c>
      <c r="C154" s="571" t="s">
        <v>875</v>
      </c>
    </row>
    <row r="155" spans="1:3">
      <c r="A155" s="561"/>
      <c r="B155" s="812" t="s">
        <v>876</v>
      </c>
      <c r="C155" s="813"/>
    </row>
    <row r="156" spans="1:3">
      <c r="A156" s="569">
        <v>1</v>
      </c>
      <c r="B156" s="816" t="s">
        <v>955</v>
      </c>
      <c r="C156" s="817"/>
    </row>
    <row r="157" spans="1:3" ht="25.15" customHeight="1">
      <c r="A157" s="569">
        <v>2</v>
      </c>
      <c r="B157" s="816" t="s">
        <v>951</v>
      </c>
      <c r="C157" s="817"/>
    </row>
    <row r="158" spans="1:3">
      <c r="A158" s="569">
        <v>3</v>
      </c>
      <c r="B158" s="816" t="s">
        <v>942</v>
      </c>
      <c r="C158" s="817"/>
    </row>
    <row r="159" spans="1:3">
      <c r="A159" s="561"/>
      <c r="B159" s="812" t="s">
        <v>877</v>
      </c>
      <c r="C159" s="813"/>
    </row>
    <row r="160" spans="1:3" ht="39" customHeight="1">
      <c r="A160" s="569">
        <v>1</v>
      </c>
      <c r="B160" s="819" t="s">
        <v>956</v>
      </c>
      <c r="C160" s="820"/>
    </row>
    <row r="161" spans="1:3" ht="22.5">
      <c r="A161" s="569">
        <v>3</v>
      </c>
      <c r="B161" s="563" t="s">
        <v>682</v>
      </c>
      <c r="C161" s="571" t="s">
        <v>878</v>
      </c>
    </row>
    <row r="162" spans="1:3" ht="22.5">
      <c r="A162" s="569">
        <v>4</v>
      </c>
      <c r="B162" s="563" t="s">
        <v>683</v>
      </c>
      <c r="C162" s="571" t="s">
        <v>879</v>
      </c>
    </row>
    <row r="163" spans="1:3" ht="33.75">
      <c r="A163" s="569">
        <v>5</v>
      </c>
      <c r="B163" s="563" t="s">
        <v>684</v>
      </c>
      <c r="C163" s="571" t="s">
        <v>880</v>
      </c>
    </row>
    <row r="164" spans="1:3">
      <c r="A164" s="569">
        <v>6</v>
      </c>
      <c r="B164" s="563" t="s">
        <v>685</v>
      </c>
      <c r="C164" s="563" t="s">
        <v>881</v>
      </c>
    </row>
    <row r="165" spans="1:3">
      <c r="A165" s="561"/>
      <c r="B165" s="812" t="s">
        <v>882</v>
      </c>
      <c r="C165" s="813"/>
    </row>
    <row r="166" spans="1:3" ht="45">
      <c r="A166" s="569"/>
      <c r="B166" s="563" t="s">
        <v>883</v>
      </c>
      <c r="C166" s="572" t="s">
        <v>1008</v>
      </c>
    </row>
    <row r="167" spans="1:3">
      <c r="A167" s="569"/>
      <c r="B167" s="563" t="s">
        <v>684</v>
      </c>
      <c r="C167" s="571" t="s">
        <v>884</v>
      </c>
    </row>
    <row r="168" spans="1:3">
      <c r="A168" s="561"/>
      <c r="B168" s="812" t="s">
        <v>885</v>
      </c>
      <c r="C168" s="813"/>
    </row>
    <row r="169" spans="1:3" ht="26.65" customHeight="1">
      <c r="A169" s="561"/>
      <c r="B169" s="814" t="s">
        <v>1009</v>
      </c>
      <c r="C169" s="815"/>
    </row>
    <row r="170" spans="1:3">
      <c r="A170" s="561" t="s">
        <v>886</v>
      </c>
      <c r="B170" s="573" t="s">
        <v>742</v>
      </c>
      <c r="C170" s="574" t="s">
        <v>887</v>
      </c>
    </row>
    <row r="171" spans="1:3">
      <c r="A171" s="561" t="s">
        <v>536</v>
      </c>
      <c r="B171" s="575" t="s">
        <v>743</v>
      </c>
      <c r="C171" s="571" t="s">
        <v>888</v>
      </c>
    </row>
    <row r="172" spans="1:3" ht="22.5">
      <c r="A172" s="561" t="s">
        <v>543</v>
      </c>
      <c r="B172" s="574" t="s">
        <v>744</v>
      </c>
      <c r="C172" s="571" t="s">
        <v>889</v>
      </c>
    </row>
    <row r="173" spans="1:3">
      <c r="A173" s="561" t="s">
        <v>890</v>
      </c>
      <c r="B173" s="575" t="s">
        <v>745</v>
      </c>
      <c r="C173" s="575" t="s">
        <v>891</v>
      </c>
    </row>
    <row r="174" spans="1:3" ht="22.5">
      <c r="A174" s="561" t="s">
        <v>892</v>
      </c>
      <c r="B174" s="576" t="s">
        <v>746</v>
      </c>
      <c r="C174" s="576" t="s">
        <v>893</v>
      </c>
    </row>
    <row r="175" spans="1:3" ht="22.5">
      <c r="A175" s="561" t="s">
        <v>544</v>
      </c>
      <c r="B175" s="576" t="s">
        <v>747</v>
      </c>
      <c r="C175" s="576" t="s">
        <v>894</v>
      </c>
    </row>
    <row r="176" spans="1:3" ht="22.5">
      <c r="A176" s="561" t="s">
        <v>895</v>
      </c>
      <c r="B176" s="576" t="s">
        <v>748</v>
      </c>
      <c r="C176" s="576" t="s">
        <v>896</v>
      </c>
    </row>
    <row r="177" spans="1:3" ht="22.5">
      <c r="A177" s="561" t="s">
        <v>897</v>
      </c>
      <c r="B177" s="576" t="s">
        <v>749</v>
      </c>
      <c r="C177" s="576" t="s">
        <v>899</v>
      </c>
    </row>
    <row r="178" spans="1:3" ht="22.5">
      <c r="A178" s="561" t="s">
        <v>898</v>
      </c>
      <c r="B178" s="576" t="s">
        <v>750</v>
      </c>
      <c r="C178" s="576" t="s">
        <v>901</v>
      </c>
    </row>
    <row r="179" spans="1:3" ht="22.5">
      <c r="A179" s="561" t="s">
        <v>900</v>
      </c>
      <c r="B179" s="576" t="s">
        <v>751</v>
      </c>
      <c r="C179" s="577" t="s">
        <v>903</v>
      </c>
    </row>
    <row r="180" spans="1:3" ht="22.5">
      <c r="A180" s="561" t="s">
        <v>902</v>
      </c>
      <c r="B180" s="594" t="s">
        <v>752</v>
      </c>
      <c r="C180" s="577" t="s">
        <v>905</v>
      </c>
    </row>
    <row r="181" spans="1:3" ht="22.5">
      <c r="A181" s="561" t="s">
        <v>904</v>
      </c>
      <c r="B181" s="576" t="s">
        <v>753</v>
      </c>
      <c r="C181" s="578" t="s">
        <v>907</v>
      </c>
    </row>
    <row r="182" spans="1:3">
      <c r="A182" s="603" t="s">
        <v>906</v>
      </c>
      <c r="B182" s="579" t="s">
        <v>754</v>
      </c>
      <c r="C182" s="574" t="s">
        <v>908</v>
      </c>
    </row>
    <row r="183" spans="1:3" ht="22.5">
      <c r="A183" s="561"/>
      <c r="B183" s="580" t="s">
        <v>909</v>
      </c>
      <c r="C183" s="564" t="s">
        <v>910</v>
      </c>
    </row>
    <row r="184" spans="1:3" ht="22.5">
      <c r="A184" s="561"/>
      <c r="B184" s="580" t="s">
        <v>911</v>
      </c>
      <c r="C184" s="564" t="s">
        <v>912</v>
      </c>
    </row>
    <row r="185" spans="1:3" ht="22.5">
      <c r="A185" s="561"/>
      <c r="B185" s="580" t="s">
        <v>913</v>
      </c>
      <c r="C185" s="564" t="s">
        <v>914</v>
      </c>
    </row>
    <row r="186" spans="1:3">
      <c r="A186" s="561"/>
      <c r="B186" s="812" t="s">
        <v>915</v>
      </c>
      <c r="C186" s="813"/>
    </row>
    <row r="187" spans="1:3" ht="49.9" customHeight="1">
      <c r="A187" s="561"/>
      <c r="B187" s="816" t="s">
        <v>957</v>
      </c>
      <c r="C187" s="817"/>
    </row>
    <row r="188" spans="1:3">
      <c r="A188" s="569">
        <v>1</v>
      </c>
      <c r="B188" s="568" t="s">
        <v>774</v>
      </c>
      <c r="C188" s="568" t="s">
        <v>774</v>
      </c>
    </row>
    <row r="189" spans="1:3" ht="33.75">
      <c r="A189" s="569">
        <v>2</v>
      </c>
      <c r="B189" s="568" t="s">
        <v>916</v>
      </c>
      <c r="C189" s="568" t="s">
        <v>917</v>
      </c>
    </row>
    <row r="190" spans="1:3">
      <c r="A190" s="569">
        <v>3</v>
      </c>
      <c r="B190" s="568" t="s">
        <v>776</v>
      </c>
      <c r="C190" s="568" t="s">
        <v>918</v>
      </c>
    </row>
    <row r="191" spans="1:3" ht="22.5">
      <c r="A191" s="569">
        <v>4</v>
      </c>
      <c r="B191" s="568" t="s">
        <v>777</v>
      </c>
      <c r="C191" s="568" t="s">
        <v>919</v>
      </c>
    </row>
    <row r="192" spans="1:3" ht="22.5">
      <c r="A192" s="569">
        <v>5</v>
      </c>
      <c r="B192" s="568" t="s">
        <v>778</v>
      </c>
      <c r="C192" s="568" t="s">
        <v>958</v>
      </c>
    </row>
    <row r="193" spans="1:4" ht="45">
      <c r="A193" s="569">
        <v>6</v>
      </c>
      <c r="B193" s="568" t="s">
        <v>779</v>
      </c>
      <c r="C193" s="568" t="s">
        <v>920</v>
      </c>
    </row>
    <row r="194" spans="1:4">
      <c r="A194" s="561"/>
      <c r="B194" s="812" t="s">
        <v>921</v>
      </c>
      <c r="C194" s="813"/>
    </row>
    <row r="195" spans="1:4" ht="25.9" customHeight="1">
      <c r="A195" s="561"/>
      <c r="B195" s="810" t="s">
        <v>944</v>
      </c>
      <c r="C195" s="818"/>
    </row>
    <row r="196" spans="1:4" ht="22.5">
      <c r="A196" s="561">
        <v>1.1000000000000001</v>
      </c>
      <c r="B196" s="581" t="s">
        <v>789</v>
      </c>
      <c r="C196" s="595" t="s">
        <v>922</v>
      </c>
      <c r="D196" s="596"/>
    </row>
    <row r="197" spans="1:4" ht="12.75">
      <c r="A197" s="561" t="s">
        <v>251</v>
      </c>
      <c r="B197" s="582" t="s">
        <v>790</v>
      </c>
      <c r="C197" s="595" t="s">
        <v>923</v>
      </c>
      <c r="D197" s="597"/>
    </row>
    <row r="198" spans="1:4" ht="12.75">
      <c r="A198" s="561" t="s">
        <v>791</v>
      </c>
      <c r="B198" s="583" t="s">
        <v>792</v>
      </c>
      <c r="C198" s="809" t="s">
        <v>945</v>
      </c>
      <c r="D198" s="598"/>
    </row>
    <row r="199" spans="1:4" ht="12.75">
      <c r="A199" s="561" t="s">
        <v>793</v>
      </c>
      <c r="B199" s="583" t="s">
        <v>794</v>
      </c>
      <c r="C199" s="809"/>
      <c r="D199" s="598"/>
    </row>
    <row r="200" spans="1:4" ht="12.75">
      <c r="A200" s="561" t="s">
        <v>795</v>
      </c>
      <c r="B200" s="583" t="s">
        <v>796</v>
      </c>
      <c r="C200" s="809"/>
      <c r="D200" s="598"/>
    </row>
    <row r="201" spans="1:4" ht="12.75">
      <c r="A201" s="561" t="s">
        <v>797</v>
      </c>
      <c r="B201" s="583" t="s">
        <v>798</v>
      </c>
      <c r="C201" s="809"/>
      <c r="D201" s="598"/>
    </row>
    <row r="202" spans="1:4" ht="22.5">
      <c r="A202" s="561">
        <v>1.2</v>
      </c>
      <c r="B202" s="584" t="s">
        <v>799</v>
      </c>
      <c r="C202" s="585" t="s">
        <v>924</v>
      </c>
      <c r="D202" s="599"/>
    </row>
    <row r="203" spans="1:4" ht="22.5">
      <c r="A203" s="561" t="s">
        <v>801</v>
      </c>
      <c r="B203" s="586" t="s">
        <v>802</v>
      </c>
      <c r="C203" s="587" t="s">
        <v>925</v>
      </c>
      <c r="D203" s="600"/>
    </row>
    <row r="204" spans="1:4" ht="23.25">
      <c r="A204" s="561" t="s">
        <v>803</v>
      </c>
      <c r="B204" s="588" t="s">
        <v>804</v>
      </c>
      <c r="C204" s="587" t="s">
        <v>926</v>
      </c>
      <c r="D204" s="601"/>
    </row>
    <row r="205" spans="1:4" ht="12.75">
      <c r="A205" s="561" t="s">
        <v>805</v>
      </c>
      <c r="B205" s="589" t="s">
        <v>806</v>
      </c>
      <c r="C205" s="585" t="s">
        <v>927</v>
      </c>
      <c r="D205" s="600"/>
    </row>
    <row r="206" spans="1:4" ht="18" customHeight="1">
      <c r="A206" s="561" t="s">
        <v>807</v>
      </c>
      <c r="B206" s="592" t="s">
        <v>808</v>
      </c>
      <c r="C206" s="585" t="s">
        <v>928</v>
      </c>
      <c r="D206" s="601"/>
    </row>
    <row r="207" spans="1:4" ht="22.5">
      <c r="A207" s="561">
        <v>1.4</v>
      </c>
      <c r="B207" s="586" t="s">
        <v>940</v>
      </c>
      <c r="C207" s="590" t="s">
        <v>929</v>
      </c>
      <c r="D207" s="602"/>
    </row>
    <row r="208" spans="1:4" ht="12.75">
      <c r="A208" s="561">
        <v>1.5</v>
      </c>
      <c r="B208" s="586" t="s">
        <v>941</v>
      </c>
      <c r="C208" s="590" t="s">
        <v>929</v>
      </c>
      <c r="D208" s="602"/>
    </row>
    <row r="209" spans="1:3">
      <c r="A209" s="561"/>
      <c r="B209" s="808" t="s">
        <v>930</v>
      </c>
      <c r="C209" s="808"/>
    </row>
    <row r="210" spans="1:3" ht="24.4" customHeight="1">
      <c r="A210" s="561"/>
      <c r="B210" s="810" t="s">
        <v>931</v>
      </c>
      <c r="C210" s="810"/>
    </row>
    <row r="211" spans="1:3" ht="22.5">
      <c r="A211" s="569"/>
      <c r="B211" s="563" t="s">
        <v>682</v>
      </c>
      <c r="C211" s="571" t="s">
        <v>878</v>
      </c>
    </row>
    <row r="212" spans="1:3" ht="22.5">
      <c r="A212" s="569"/>
      <c r="B212" s="563" t="s">
        <v>683</v>
      </c>
      <c r="C212" s="571" t="s">
        <v>879</v>
      </c>
    </row>
    <row r="213" spans="1:3" ht="22.5">
      <c r="A213" s="561"/>
      <c r="B213" s="563" t="s">
        <v>684</v>
      </c>
      <c r="C213" s="571" t="s">
        <v>932</v>
      </c>
    </row>
    <row r="214" spans="1:3">
      <c r="A214" s="561"/>
      <c r="B214" s="808" t="s">
        <v>933</v>
      </c>
      <c r="C214" s="808"/>
    </row>
    <row r="215" spans="1:3" ht="39.4" customHeight="1">
      <c r="A215" s="569"/>
      <c r="B215" s="811" t="s">
        <v>946</v>
      </c>
      <c r="C215" s="811"/>
    </row>
    <row r="216" spans="1:3">
      <c r="B216" s="808" t="s">
        <v>987</v>
      </c>
      <c r="C216" s="808"/>
    </row>
    <row r="217" spans="1:3" ht="25.5">
      <c r="A217" s="620">
        <v>1</v>
      </c>
      <c r="B217" s="616" t="s">
        <v>963</v>
      </c>
      <c r="C217" s="617" t="s">
        <v>975</v>
      </c>
    </row>
    <row r="218" spans="1:3" ht="12.75">
      <c r="A218" s="620">
        <v>2</v>
      </c>
      <c r="B218" s="616" t="s">
        <v>964</v>
      </c>
      <c r="C218" s="617" t="s">
        <v>976</v>
      </c>
    </row>
    <row r="219" spans="1:3" ht="25.5">
      <c r="A219" s="620">
        <v>3</v>
      </c>
      <c r="B219" s="616" t="s">
        <v>965</v>
      </c>
      <c r="C219" s="616" t="s">
        <v>977</v>
      </c>
    </row>
    <row r="220" spans="1:3" ht="12.75">
      <c r="A220" s="620">
        <v>4</v>
      </c>
      <c r="B220" s="616" t="s">
        <v>966</v>
      </c>
      <c r="C220" s="616" t="s">
        <v>978</v>
      </c>
    </row>
    <row r="221" spans="1:3" ht="25.5">
      <c r="A221" s="620">
        <v>5</v>
      </c>
      <c r="B221" s="616" t="s">
        <v>967</v>
      </c>
      <c r="C221" s="616" t="s">
        <v>979</v>
      </c>
    </row>
    <row r="222" spans="1:3" ht="12.75">
      <c r="A222" s="620">
        <v>6</v>
      </c>
      <c r="B222" s="616" t="s">
        <v>968</v>
      </c>
      <c r="C222" s="616" t="s">
        <v>980</v>
      </c>
    </row>
    <row r="223" spans="1:3" ht="25.5">
      <c r="A223" s="620">
        <v>7</v>
      </c>
      <c r="B223" s="616" t="s">
        <v>969</v>
      </c>
      <c r="C223" s="616" t="s">
        <v>981</v>
      </c>
    </row>
    <row r="224" spans="1:3" ht="12.75">
      <c r="A224" s="620">
        <v>7.1</v>
      </c>
      <c r="B224" s="618" t="s">
        <v>970</v>
      </c>
      <c r="C224" s="616" t="s">
        <v>982</v>
      </c>
    </row>
    <row r="225" spans="1:3" ht="25.5">
      <c r="A225" s="620">
        <v>7.2</v>
      </c>
      <c r="B225" s="618" t="s">
        <v>971</v>
      </c>
      <c r="C225" s="616" t="s">
        <v>983</v>
      </c>
    </row>
    <row r="226" spans="1:3" ht="12.75">
      <c r="A226" s="620">
        <v>7.3</v>
      </c>
      <c r="B226" s="619" t="s">
        <v>972</v>
      </c>
      <c r="C226" s="616" t="s">
        <v>984</v>
      </c>
    </row>
    <row r="227" spans="1:3" ht="12.75">
      <c r="A227" s="620">
        <v>8</v>
      </c>
      <c r="B227" s="616" t="s">
        <v>973</v>
      </c>
      <c r="C227" s="617" t="s">
        <v>985</v>
      </c>
    </row>
    <row r="228" spans="1:3" ht="12.75">
      <c r="A228" s="620">
        <v>9</v>
      </c>
      <c r="B228" s="616" t="s">
        <v>974</v>
      </c>
      <c r="C228" s="617" t="s">
        <v>986</v>
      </c>
    </row>
    <row r="229" spans="1:3" ht="25.5">
      <c r="A229" s="620">
        <v>10.1</v>
      </c>
      <c r="B229" s="631" t="s">
        <v>1004</v>
      </c>
      <c r="C229" s="617" t="s">
        <v>1005</v>
      </c>
    </row>
    <row r="230" spans="1:3" ht="12.75">
      <c r="A230" s="805"/>
      <c r="B230" s="628" t="s">
        <v>784</v>
      </c>
      <c r="C230" s="617" t="s">
        <v>1002</v>
      </c>
    </row>
    <row r="231" spans="1:3" ht="25.5">
      <c r="A231" s="806"/>
      <c r="B231" s="628" t="s">
        <v>1000</v>
      </c>
      <c r="C231" s="617" t="s">
        <v>1001</v>
      </c>
    </row>
    <row r="232" spans="1:3" ht="12.75">
      <c r="A232" s="806"/>
      <c r="B232" s="628" t="s">
        <v>988</v>
      </c>
      <c r="C232" s="617" t="s">
        <v>990</v>
      </c>
    </row>
    <row r="233" spans="1:3" ht="24">
      <c r="A233" s="806"/>
      <c r="B233" s="628" t="s">
        <v>995</v>
      </c>
      <c r="C233" s="629" t="s">
        <v>996</v>
      </c>
    </row>
    <row r="234" spans="1:3" ht="40.5" customHeight="1">
      <c r="A234" s="806"/>
      <c r="B234" s="628" t="s">
        <v>994</v>
      </c>
      <c r="C234" s="617" t="s">
        <v>997</v>
      </c>
    </row>
    <row r="235" spans="1:3" ht="24" customHeight="1">
      <c r="A235" s="806"/>
      <c r="B235" s="628" t="s">
        <v>999</v>
      </c>
      <c r="C235" s="617" t="s">
        <v>1003</v>
      </c>
    </row>
    <row r="236" spans="1:3" ht="25.5">
      <c r="A236" s="807"/>
      <c r="B236" s="628" t="s">
        <v>989</v>
      </c>
      <c r="C236" s="617" t="s">
        <v>991</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8" activePane="bottomRight" state="frozen"/>
      <selection pane="topRight" activeCell="B1" sqref="B1"/>
      <selection pane="bottomLeft" activeCell="A6" sqref="A6"/>
      <selection pane="bottomRight" activeCell="C8" sqref="C8:H67"/>
    </sheetView>
  </sheetViews>
  <sheetFormatPr defaultColWidth="9.28515625" defaultRowHeight="15"/>
  <cols>
    <col min="1" max="1" width="9.5703125" style="2" bestFit="1" customWidth="1"/>
    <col min="2" max="2" width="89.28515625" style="2" customWidth="1"/>
    <col min="3" max="8" width="12.7109375" style="2" customWidth="1"/>
    <col min="9" max="9" width="8.7109375" customWidth="1"/>
    <col min="10" max="16384" width="9.28515625" style="13"/>
  </cols>
  <sheetData>
    <row r="1" spans="1:8" ht="15.75">
      <c r="A1" s="18" t="s">
        <v>188</v>
      </c>
      <c r="B1" s="17" t="str">
        <f>Info!C2</f>
        <v>სს "ხალიკ ბანკი საქართველო"</v>
      </c>
      <c r="C1" s="17"/>
    </row>
    <row r="2" spans="1:8" ht="15.75">
      <c r="A2" s="18" t="s">
        <v>189</v>
      </c>
      <c r="B2" s="452">
        <f>'1. key ratios'!B2</f>
        <v>44561</v>
      </c>
      <c r="C2" s="30"/>
      <c r="D2" s="19"/>
      <c r="E2" s="19"/>
      <c r="F2" s="19"/>
      <c r="G2" s="19"/>
      <c r="H2" s="19"/>
    </row>
    <row r="3" spans="1:8" ht="15.75">
      <c r="A3" s="18"/>
      <c r="B3" s="17"/>
      <c r="C3" s="30"/>
      <c r="D3" s="19"/>
      <c r="E3" s="19"/>
      <c r="F3" s="19"/>
      <c r="G3" s="19"/>
      <c r="H3" s="19"/>
    </row>
    <row r="4" spans="1:8" ht="16.5" thickBot="1">
      <c r="A4" s="48" t="s">
        <v>406</v>
      </c>
      <c r="B4" s="31" t="s">
        <v>222</v>
      </c>
      <c r="C4" s="34"/>
      <c r="D4" s="34"/>
      <c r="E4" s="34"/>
      <c r="F4" s="48"/>
      <c r="G4" s="48"/>
      <c r="H4" s="49" t="s">
        <v>93</v>
      </c>
    </row>
    <row r="5" spans="1:8" ht="15.75">
      <c r="A5" s="124"/>
      <c r="B5" s="125"/>
      <c r="C5" s="698" t="s">
        <v>194</v>
      </c>
      <c r="D5" s="699"/>
      <c r="E5" s="700"/>
      <c r="F5" s="698" t="s">
        <v>195</v>
      </c>
      <c r="G5" s="699"/>
      <c r="H5" s="701"/>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2">
        <v>2948633</v>
      </c>
      <c r="D8" s="252">
        <v>-370918</v>
      </c>
      <c r="E8" s="245">
        <f>C8+D8</f>
        <v>2577715</v>
      </c>
      <c r="F8" s="252">
        <v>1307728</v>
      </c>
      <c r="G8" s="252">
        <v>-140423</v>
      </c>
      <c r="H8" s="253">
        <f>F8+G8</f>
        <v>1167305</v>
      </c>
    </row>
    <row r="9" spans="1:8" ht="15.75">
      <c r="A9" s="128">
        <v>2</v>
      </c>
      <c r="B9" s="55" t="s">
        <v>98</v>
      </c>
      <c r="C9" s="254">
        <f>SUM(C10:C18)</f>
        <v>19579288.630000006</v>
      </c>
      <c r="D9" s="254">
        <f>SUM(D10:D18)</f>
        <v>27516729.369999994</v>
      </c>
      <c r="E9" s="245">
        <f t="shared" ref="E9:E67" si="0">C9+D9</f>
        <v>47096018</v>
      </c>
      <c r="F9" s="254">
        <f>SUM(F10:F18)</f>
        <v>12614560.420000002</v>
      </c>
      <c r="G9" s="254">
        <f>SUM(G10:G18)</f>
        <v>23042894.580000006</v>
      </c>
      <c r="H9" s="253">
        <f t="shared" ref="H9:H67" si="1">F9+G9</f>
        <v>35657455.000000007</v>
      </c>
    </row>
    <row r="10" spans="1:8" ht="15.75">
      <c r="A10" s="128">
        <v>2.1</v>
      </c>
      <c r="B10" s="56" t="s">
        <v>99</v>
      </c>
      <c r="C10" s="252">
        <v>0</v>
      </c>
      <c r="D10" s="252">
        <v>0</v>
      </c>
      <c r="E10" s="245">
        <f t="shared" si="0"/>
        <v>0</v>
      </c>
      <c r="F10" s="252">
        <v>0</v>
      </c>
      <c r="G10" s="252">
        <v>0</v>
      </c>
      <c r="H10" s="253">
        <f t="shared" si="1"/>
        <v>0</v>
      </c>
    </row>
    <row r="11" spans="1:8" ht="15.75">
      <c r="A11" s="128">
        <v>2.2000000000000002</v>
      </c>
      <c r="B11" s="56" t="s">
        <v>100</v>
      </c>
      <c r="C11" s="252">
        <v>7358161.4599999934</v>
      </c>
      <c r="D11" s="252" vm="5">
        <v>13955485.449999996</v>
      </c>
      <c r="E11" s="245">
        <f t="shared" si="0"/>
        <v>21313646.909999989</v>
      </c>
      <c r="F11" s="252">
        <v>4117729.430000003</v>
      </c>
      <c r="G11" s="252">
        <v>13003073.520000005</v>
      </c>
      <c r="H11" s="253">
        <f t="shared" si="1"/>
        <v>17120802.950000007</v>
      </c>
    </row>
    <row r="12" spans="1:8" ht="15.75">
      <c r="A12" s="128">
        <v>2.2999999999999998</v>
      </c>
      <c r="B12" s="56" t="s">
        <v>101</v>
      </c>
      <c r="C12" s="252">
        <v>0</v>
      </c>
      <c r="D12" s="252" vm="1">
        <v>387142.02999999997</v>
      </c>
      <c r="E12" s="245">
        <f t="shared" si="0"/>
        <v>387142.02999999997</v>
      </c>
      <c r="F12" s="252">
        <v>0</v>
      </c>
      <c r="G12" s="252">
        <v>404319.3</v>
      </c>
      <c r="H12" s="253">
        <f t="shared" si="1"/>
        <v>404319.3</v>
      </c>
    </row>
    <row r="13" spans="1:8" ht="15.75">
      <c r="A13" s="128">
        <v>2.4</v>
      </c>
      <c r="B13" s="56" t="s">
        <v>102</v>
      </c>
      <c r="C13" s="252" vm="8">
        <v>243825.36</v>
      </c>
      <c r="D13" s="252" vm="4">
        <v>792167.87</v>
      </c>
      <c r="E13" s="245">
        <f t="shared" si="0"/>
        <v>1035993.23</v>
      </c>
      <c r="F13" s="252">
        <v>92617.42</v>
      </c>
      <c r="G13" s="252">
        <v>799667.66000000015</v>
      </c>
      <c r="H13" s="253">
        <f t="shared" si="1"/>
        <v>892285.08000000019</v>
      </c>
    </row>
    <row r="14" spans="1:8" ht="15.75">
      <c r="A14" s="128">
        <v>2.5</v>
      </c>
      <c r="B14" s="56" t="s">
        <v>103</v>
      </c>
      <c r="C14" s="252" vm="2">
        <v>499926.08</v>
      </c>
      <c r="D14" s="252" vm="11">
        <v>4114128.7599999988</v>
      </c>
      <c r="E14" s="245">
        <f t="shared" si="0"/>
        <v>4614054.8399999989</v>
      </c>
      <c r="F14" s="252">
        <v>305786.51999999996</v>
      </c>
      <c r="G14" s="252">
        <v>2986857.2000000007</v>
      </c>
      <c r="H14" s="253">
        <f t="shared" si="1"/>
        <v>3292643.7200000007</v>
      </c>
    </row>
    <row r="15" spans="1:8" ht="15.75">
      <c r="A15" s="128">
        <v>2.6</v>
      </c>
      <c r="B15" s="56" t="s">
        <v>104</v>
      </c>
      <c r="C15" s="252" vm="7">
        <v>97684.459999999992</v>
      </c>
      <c r="D15" s="252" vm="2">
        <v>154.44999999999999</v>
      </c>
      <c r="E15" s="245">
        <f t="shared" si="0"/>
        <v>97838.909999999989</v>
      </c>
      <c r="F15" s="252">
        <v>0</v>
      </c>
      <c r="G15" s="252">
        <v>0</v>
      </c>
      <c r="H15" s="253">
        <f t="shared" si="1"/>
        <v>0</v>
      </c>
    </row>
    <row r="16" spans="1:8" ht="15.75">
      <c r="A16" s="128">
        <v>2.7</v>
      </c>
      <c r="B16" s="56" t="s">
        <v>105</v>
      </c>
      <c r="C16" s="252" vm="10">
        <v>13933.130000000001</v>
      </c>
      <c r="D16" s="252" vm="9">
        <v>9060.5499999999993</v>
      </c>
      <c r="E16" s="245">
        <f t="shared" si="0"/>
        <v>22993.68</v>
      </c>
      <c r="F16" s="252">
        <v>17174.68</v>
      </c>
      <c r="G16" s="252">
        <v>2882.08</v>
      </c>
      <c r="H16" s="253">
        <f t="shared" si="1"/>
        <v>20056.760000000002</v>
      </c>
    </row>
    <row r="17" spans="1:8" ht="15.75">
      <c r="A17" s="128">
        <v>2.8</v>
      </c>
      <c r="B17" s="56" t="s">
        <v>106</v>
      </c>
      <c r="C17" s="252">
        <v>9986984</v>
      </c>
      <c r="D17" s="252">
        <v>7689126</v>
      </c>
      <c r="E17" s="245">
        <f t="shared" si="0"/>
        <v>17676110</v>
      </c>
      <c r="F17" s="252">
        <v>6838892</v>
      </c>
      <c r="G17" s="252">
        <v>5171017</v>
      </c>
      <c r="H17" s="253">
        <f t="shared" si="1"/>
        <v>12009909</v>
      </c>
    </row>
    <row r="18" spans="1:8" ht="15.75">
      <c r="A18" s="128">
        <v>2.9</v>
      </c>
      <c r="B18" s="56" t="s">
        <v>107</v>
      </c>
      <c r="C18" s="252">
        <v>1378774.1400000106</v>
      </c>
      <c r="D18" s="252" vm="6">
        <v>569464.26000000013</v>
      </c>
      <c r="E18" s="245">
        <f t="shared" si="0"/>
        <v>1948238.4000000106</v>
      </c>
      <c r="F18" s="252">
        <v>1242360.3700000001</v>
      </c>
      <c r="G18" s="252">
        <v>675077.82</v>
      </c>
      <c r="H18" s="253">
        <f t="shared" si="1"/>
        <v>1917438.19</v>
      </c>
    </row>
    <row r="19" spans="1:8" ht="15.75">
      <c r="A19" s="128">
        <v>3</v>
      </c>
      <c r="B19" s="55" t="s">
        <v>108</v>
      </c>
      <c r="C19" s="252">
        <v>478378</v>
      </c>
      <c r="D19" s="252">
        <v>1482150</v>
      </c>
      <c r="E19" s="245">
        <f t="shared" si="0"/>
        <v>1960528</v>
      </c>
      <c r="F19" s="252">
        <v>334931</v>
      </c>
      <c r="G19" s="252">
        <v>1008000</v>
      </c>
      <c r="H19" s="253">
        <f t="shared" si="1"/>
        <v>1342931</v>
      </c>
    </row>
    <row r="20" spans="1:8" ht="15.75">
      <c r="A20" s="128">
        <v>4</v>
      </c>
      <c r="B20" s="55" t="s">
        <v>109</v>
      </c>
      <c r="C20" s="252">
        <v>1762900</v>
      </c>
      <c r="D20" s="252">
        <v>0</v>
      </c>
      <c r="E20" s="245">
        <f t="shared" si="0"/>
        <v>1762900</v>
      </c>
      <c r="F20" s="252">
        <v>1586891</v>
      </c>
      <c r="G20" s="252">
        <v>0</v>
      </c>
      <c r="H20" s="253">
        <f t="shared" si="1"/>
        <v>1586891</v>
      </c>
    </row>
    <row r="21" spans="1:8" ht="15.75">
      <c r="A21" s="128">
        <v>5</v>
      </c>
      <c r="B21" s="55" t="s">
        <v>110</v>
      </c>
      <c r="C21" s="252">
        <v>234028.42</v>
      </c>
      <c r="D21" s="252">
        <v>185821.3</v>
      </c>
      <c r="E21" s="245">
        <f t="shared" si="0"/>
        <v>419849.72</v>
      </c>
      <c r="F21" s="252">
        <v>204233.69</v>
      </c>
      <c r="G21" s="252">
        <v>133106.37</v>
      </c>
      <c r="H21" s="253">
        <f>F21+G21</f>
        <v>337340.06</v>
      </c>
    </row>
    <row r="22" spans="1:8" ht="15.75">
      <c r="A22" s="128">
        <v>6</v>
      </c>
      <c r="B22" s="57" t="s">
        <v>111</v>
      </c>
      <c r="C22" s="254">
        <f>C8+C9+C19+C20+C21</f>
        <v>25003228.050000008</v>
      </c>
      <c r="D22" s="254">
        <f>D8+D9+D19+D20+D21</f>
        <v>28813782.669999994</v>
      </c>
      <c r="E22" s="245">
        <f>C22+D22</f>
        <v>53817010.719999999</v>
      </c>
      <c r="F22" s="254">
        <f>F8+F9+F19+F20+F21</f>
        <v>16048344.110000001</v>
      </c>
      <c r="G22" s="254">
        <f>G8+G9+G19+G20+G21</f>
        <v>24043577.950000007</v>
      </c>
      <c r="H22" s="253">
        <f>F22+G22</f>
        <v>40091922.06000001</v>
      </c>
    </row>
    <row r="23" spans="1:8" ht="15.75">
      <c r="A23" s="128"/>
      <c r="B23" s="53" t="s">
        <v>90</v>
      </c>
      <c r="C23" s="252">
        <v>0</v>
      </c>
      <c r="D23" s="252">
        <v>0</v>
      </c>
      <c r="E23" s="244"/>
      <c r="F23" s="252">
        <v>0</v>
      </c>
      <c r="G23" s="252">
        <v>0</v>
      </c>
      <c r="H23" s="255"/>
    </row>
    <row r="24" spans="1:8" ht="15.75">
      <c r="A24" s="128">
        <v>7</v>
      </c>
      <c r="B24" s="55" t="s">
        <v>112</v>
      </c>
      <c r="C24" s="252">
        <v>6611804.6100000003</v>
      </c>
      <c r="D24" s="252">
        <v>1186881.6599999999</v>
      </c>
      <c r="E24" s="245">
        <f t="shared" si="0"/>
        <v>7798686.2700000005</v>
      </c>
      <c r="F24" s="252">
        <v>2661742.54</v>
      </c>
      <c r="G24" s="252">
        <v>539620.86</v>
      </c>
      <c r="H24" s="253">
        <f t="shared" si="1"/>
        <v>3201363.4</v>
      </c>
    </row>
    <row r="25" spans="1:8" ht="15.75">
      <c r="A25" s="128">
        <v>8</v>
      </c>
      <c r="B25" s="55" t="s">
        <v>113</v>
      </c>
      <c r="C25" s="252">
        <v>2853568.39</v>
      </c>
      <c r="D25" s="252">
        <v>1216666.3400000001</v>
      </c>
      <c r="E25" s="245">
        <f t="shared" si="0"/>
        <v>4070234.7300000004</v>
      </c>
      <c r="F25" s="252">
        <v>806492.46</v>
      </c>
      <c r="G25" s="252">
        <v>1063267.1399999999</v>
      </c>
      <c r="H25" s="253">
        <f t="shared" si="1"/>
        <v>1869759.5999999999</v>
      </c>
    </row>
    <row r="26" spans="1:8" ht="15.75">
      <c r="A26" s="128">
        <v>9</v>
      </c>
      <c r="B26" s="55" t="s">
        <v>114</v>
      </c>
      <c r="C26" s="252">
        <v>82110</v>
      </c>
      <c r="D26" s="252">
        <v>2330709</v>
      </c>
      <c r="E26" s="245">
        <f t="shared" si="0"/>
        <v>2412819</v>
      </c>
      <c r="F26" s="252">
        <v>4196</v>
      </c>
      <c r="G26" s="252">
        <v>2675308</v>
      </c>
      <c r="H26" s="253">
        <f t="shared" si="1"/>
        <v>2679504</v>
      </c>
    </row>
    <row r="27" spans="1:8" ht="15.75">
      <c r="A27" s="128">
        <v>10</v>
      </c>
      <c r="B27" s="55" t="s">
        <v>115</v>
      </c>
      <c r="C27" s="252">
        <v>561493</v>
      </c>
      <c r="D27" s="252">
        <v>0</v>
      </c>
      <c r="E27" s="245">
        <f t="shared" si="0"/>
        <v>561493</v>
      </c>
      <c r="F27" s="252">
        <v>288549</v>
      </c>
      <c r="G27" s="252">
        <v>0</v>
      </c>
      <c r="H27" s="253">
        <f t="shared" si="1"/>
        <v>288549</v>
      </c>
    </row>
    <row r="28" spans="1:8" ht="15.75">
      <c r="A28" s="128">
        <v>11</v>
      </c>
      <c r="B28" s="55" t="s">
        <v>116</v>
      </c>
      <c r="C28" s="252">
        <v>72088</v>
      </c>
      <c r="D28" s="252">
        <v>6679137</v>
      </c>
      <c r="E28" s="245">
        <f t="shared" si="0"/>
        <v>6751225</v>
      </c>
      <c r="F28" s="252">
        <v>0</v>
      </c>
      <c r="G28" s="252">
        <v>5930374</v>
      </c>
      <c r="H28" s="253">
        <f t="shared" si="1"/>
        <v>5930374</v>
      </c>
    </row>
    <row r="29" spans="1:8" ht="15.75">
      <c r="A29" s="128">
        <v>12</v>
      </c>
      <c r="B29" s="55" t="s">
        <v>117</v>
      </c>
      <c r="C29" s="252">
        <v>132790</v>
      </c>
      <c r="D29" s="252">
        <v>144559</v>
      </c>
      <c r="E29" s="245">
        <f t="shared" si="0"/>
        <v>277349</v>
      </c>
      <c r="F29" s="252">
        <v>149380</v>
      </c>
      <c r="G29" s="252">
        <v>85230</v>
      </c>
      <c r="H29" s="253">
        <f t="shared" si="1"/>
        <v>234610</v>
      </c>
    </row>
    <row r="30" spans="1:8" ht="15.75">
      <c r="A30" s="128">
        <v>13</v>
      </c>
      <c r="B30" s="58" t="s">
        <v>118</v>
      </c>
      <c r="C30" s="254">
        <f>SUM(C24:C29)</f>
        <v>10313854</v>
      </c>
      <c r="D30" s="254">
        <f>SUM(D24:D29)</f>
        <v>11557953</v>
      </c>
      <c r="E30" s="245">
        <f t="shared" si="0"/>
        <v>21871807</v>
      </c>
      <c r="F30" s="254">
        <f>SUM(F24:F29)</f>
        <v>3910360</v>
      </c>
      <c r="G30" s="254">
        <f>SUM(G24:G29)</f>
        <v>10293800</v>
      </c>
      <c r="H30" s="253">
        <f t="shared" si="1"/>
        <v>14204160</v>
      </c>
    </row>
    <row r="31" spans="1:8" ht="15.75">
      <c r="A31" s="128">
        <v>14</v>
      </c>
      <c r="B31" s="58" t="s">
        <v>119</v>
      </c>
      <c r="C31" s="254">
        <f>C22-C30</f>
        <v>14689374.050000008</v>
      </c>
      <c r="D31" s="254">
        <f>D22-D30</f>
        <v>17255829.669999994</v>
      </c>
      <c r="E31" s="245">
        <f t="shared" si="0"/>
        <v>31945203.720000003</v>
      </c>
      <c r="F31" s="254">
        <f>F22-F30</f>
        <v>12137984.110000001</v>
      </c>
      <c r="G31" s="254">
        <f>G22-G30</f>
        <v>13749777.950000007</v>
      </c>
      <c r="H31" s="253">
        <f t="shared" si="1"/>
        <v>25887762.06000001</v>
      </c>
    </row>
    <row r="32" spans="1:8">
      <c r="A32" s="128"/>
      <c r="B32" s="53"/>
      <c r="C32" s="256"/>
      <c r="D32" s="256"/>
      <c r="E32" s="256"/>
      <c r="F32" s="256"/>
      <c r="G32" s="256"/>
      <c r="H32" s="257"/>
    </row>
    <row r="33" spans="1:8" ht="15.75">
      <c r="A33" s="128"/>
      <c r="B33" s="53" t="s">
        <v>120</v>
      </c>
      <c r="C33" s="252"/>
      <c r="D33" s="252"/>
      <c r="E33" s="244"/>
      <c r="F33" s="252"/>
      <c r="G33" s="252"/>
      <c r="H33" s="255"/>
    </row>
    <row r="34" spans="1:8" ht="15.75">
      <c r="A34" s="128">
        <v>15</v>
      </c>
      <c r="B34" s="52" t="s">
        <v>91</v>
      </c>
      <c r="C34" s="258">
        <f>C35-C36</f>
        <v>1020973</v>
      </c>
      <c r="D34" s="258">
        <f>D35-D36</f>
        <v>-54995</v>
      </c>
      <c r="E34" s="245">
        <f t="shared" si="0"/>
        <v>965978</v>
      </c>
      <c r="F34" s="258">
        <f>F35-F36</f>
        <v>734117</v>
      </c>
      <c r="G34" s="258">
        <f>G35-G36</f>
        <v>646004</v>
      </c>
      <c r="H34" s="253">
        <f t="shared" si="1"/>
        <v>1380121</v>
      </c>
    </row>
    <row r="35" spans="1:8" ht="15.75">
      <c r="A35" s="128">
        <v>15.1</v>
      </c>
      <c r="B35" s="56" t="s">
        <v>121</v>
      </c>
      <c r="C35" s="252">
        <v>1439408</v>
      </c>
      <c r="D35" s="252">
        <v>1944402</v>
      </c>
      <c r="E35" s="245">
        <f t="shared" si="0"/>
        <v>3383810</v>
      </c>
      <c r="F35" s="252">
        <v>978236</v>
      </c>
      <c r="G35" s="252">
        <v>1514841</v>
      </c>
      <c r="H35" s="253">
        <f t="shared" si="1"/>
        <v>2493077</v>
      </c>
    </row>
    <row r="36" spans="1:8" ht="15.75">
      <c r="A36" s="128">
        <v>15.2</v>
      </c>
      <c r="B36" s="56" t="s">
        <v>122</v>
      </c>
      <c r="C36" s="252">
        <v>418435</v>
      </c>
      <c r="D36" s="252">
        <v>1999397</v>
      </c>
      <c r="E36" s="245">
        <f t="shared" si="0"/>
        <v>2417832</v>
      </c>
      <c r="F36" s="252">
        <v>244119</v>
      </c>
      <c r="G36" s="252">
        <v>868837</v>
      </c>
      <c r="H36" s="253">
        <f t="shared" si="1"/>
        <v>1112956</v>
      </c>
    </row>
    <row r="37" spans="1:8" ht="15.75">
      <c r="A37" s="128">
        <v>16</v>
      </c>
      <c r="B37" s="55" t="s">
        <v>123</v>
      </c>
      <c r="C37" s="252">
        <v>0</v>
      </c>
      <c r="D37" s="252">
        <v>0</v>
      </c>
      <c r="E37" s="245">
        <f t="shared" si="0"/>
        <v>0</v>
      </c>
      <c r="F37" s="252">
        <v>0</v>
      </c>
      <c r="G37" s="252">
        <v>0</v>
      </c>
      <c r="H37" s="253">
        <f t="shared" si="1"/>
        <v>0</v>
      </c>
    </row>
    <row r="38" spans="1:8" ht="15.75">
      <c r="A38" s="128">
        <v>17</v>
      </c>
      <c r="B38" s="55" t="s">
        <v>124</v>
      </c>
      <c r="C38" s="252">
        <v>0</v>
      </c>
      <c r="D38" s="252">
        <v>0</v>
      </c>
      <c r="E38" s="245">
        <f t="shared" si="0"/>
        <v>0</v>
      </c>
      <c r="F38" s="252">
        <v>0</v>
      </c>
      <c r="G38" s="252">
        <v>0</v>
      </c>
      <c r="H38" s="253">
        <f t="shared" si="1"/>
        <v>0</v>
      </c>
    </row>
    <row r="39" spans="1:8" ht="15.75">
      <c r="A39" s="128">
        <v>18</v>
      </c>
      <c r="B39" s="55" t="s">
        <v>125</v>
      </c>
      <c r="C39" s="252">
        <v>0</v>
      </c>
      <c r="D39" s="252">
        <v>0</v>
      </c>
      <c r="E39" s="245">
        <f t="shared" si="0"/>
        <v>0</v>
      </c>
      <c r="F39" s="252">
        <v>0</v>
      </c>
      <c r="G39" s="252">
        <v>0</v>
      </c>
      <c r="H39" s="253">
        <f t="shared" si="1"/>
        <v>0</v>
      </c>
    </row>
    <row r="40" spans="1:8" ht="15.75">
      <c r="A40" s="128">
        <v>19</v>
      </c>
      <c r="B40" s="55" t="s">
        <v>126</v>
      </c>
      <c r="C40" s="252">
        <v>1957151</v>
      </c>
      <c r="D40" s="252">
        <v>0</v>
      </c>
      <c r="E40" s="245">
        <f t="shared" si="0"/>
        <v>1957151</v>
      </c>
      <c r="F40" s="252">
        <v>495036</v>
      </c>
      <c r="G40" s="252">
        <v>0</v>
      </c>
      <c r="H40" s="253">
        <f t="shared" si="1"/>
        <v>495036</v>
      </c>
    </row>
    <row r="41" spans="1:8" ht="15.75">
      <c r="A41" s="128">
        <v>20</v>
      </c>
      <c r="B41" s="55" t="s">
        <v>127</v>
      </c>
      <c r="C41" s="252">
        <v>-206209</v>
      </c>
      <c r="D41" s="252">
        <v>0</v>
      </c>
      <c r="E41" s="245">
        <f t="shared" si="0"/>
        <v>-206209</v>
      </c>
      <c r="F41" s="252">
        <v>1049529</v>
      </c>
      <c r="G41" s="252">
        <v>0</v>
      </c>
      <c r="H41" s="253">
        <f t="shared" si="1"/>
        <v>1049529</v>
      </c>
    </row>
    <row r="42" spans="1:8" ht="15.75">
      <c r="A42" s="128">
        <v>21</v>
      </c>
      <c r="B42" s="55" t="s">
        <v>128</v>
      </c>
      <c r="C42" s="252">
        <v>9154</v>
      </c>
      <c r="D42" s="252">
        <v>0</v>
      </c>
      <c r="E42" s="245">
        <f t="shared" si="0"/>
        <v>9154</v>
      </c>
      <c r="F42" s="252">
        <v>-328</v>
      </c>
      <c r="G42" s="252">
        <v>0</v>
      </c>
      <c r="H42" s="253">
        <f t="shared" si="1"/>
        <v>-328</v>
      </c>
    </row>
    <row r="43" spans="1:8" ht="15.75">
      <c r="A43" s="128">
        <v>22</v>
      </c>
      <c r="B43" s="55" t="s">
        <v>129</v>
      </c>
      <c r="C43" s="252">
        <v>5901.58</v>
      </c>
      <c r="D43" s="252">
        <v>1429.6999999999998</v>
      </c>
      <c r="E43" s="245">
        <f t="shared" si="0"/>
        <v>7331.28</v>
      </c>
      <c r="F43" s="252">
        <v>1050.31</v>
      </c>
      <c r="G43" s="252">
        <v>914.62999999999988</v>
      </c>
      <c r="H43" s="253">
        <f t="shared" si="1"/>
        <v>1964.9399999999998</v>
      </c>
    </row>
    <row r="44" spans="1:8" ht="15.75">
      <c r="A44" s="128">
        <v>23</v>
      </c>
      <c r="B44" s="55" t="s">
        <v>130</v>
      </c>
      <c r="C44" s="252">
        <v>113799</v>
      </c>
      <c r="D44" s="252">
        <v>12833</v>
      </c>
      <c r="E44" s="245">
        <f t="shared" si="0"/>
        <v>126632</v>
      </c>
      <c r="F44" s="252">
        <v>190407</v>
      </c>
      <c r="G44" s="252">
        <v>30045</v>
      </c>
      <c r="H44" s="253">
        <f t="shared" si="1"/>
        <v>220452</v>
      </c>
    </row>
    <row r="45" spans="1:8" ht="15.75">
      <c r="A45" s="128">
        <v>24</v>
      </c>
      <c r="B45" s="58" t="s">
        <v>131</v>
      </c>
      <c r="C45" s="254">
        <f>C34+C37+C38+C39+C40+C41+C42+C43+C44</f>
        <v>2900769.58</v>
      </c>
      <c r="D45" s="254">
        <f>D34+D37+D38+D39+D40+D41+D42+D43+D44</f>
        <v>-40732.300000000003</v>
      </c>
      <c r="E45" s="245">
        <f t="shared" si="0"/>
        <v>2860037.2800000003</v>
      </c>
      <c r="F45" s="254">
        <f>F34+F37+F38+F39+F40+F41+F42+F43+F44</f>
        <v>2469811.31</v>
      </c>
      <c r="G45" s="254">
        <f>G34+G37+G38+G39+G40+G41+G42+G43+G44</f>
        <v>676963.63</v>
      </c>
      <c r="H45" s="253">
        <f t="shared" si="1"/>
        <v>3146774.94</v>
      </c>
    </row>
    <row r="46" spans="1:8">
      <c r="A46" s="128"/>
      <c r="B46" s="53" t="s">
        <v>132</v>
      </c>
      <c r="C46" s="252"/>
      <c r="D46" s="252"/>
      <c r="E46" s="252"/>
      <c r="F46" s="252"/>
      <c r="G46" s="252"/>
      <c r="H46" s="259"/>
    </row>
    <row r="47" spans="1:8" ht="15.75">
      <c r="A47" s="128">
        <v>25</v>
      </c>
      <c r="B47" s="55" t="s">
        <v>133</v>
      </c>
      <c r="C47" s="252">
        <v>128689</v>
      </c>
      <c r="D47" s="252">
        <v>105586</v>
      </c>
      <c r="E47" s="245">
        <f t="shared" si="0"/>
        <v>234275</v>
      </c>
      <c r="F47" s="252">
        <v>101966</v>
      </c>
      <c r="G47" s="252">
        <v>122548</v>
      </c>
      <c r="H47" s="253">
        <f t="shared" si="1"/>
        <v>224514</v>
      </c>
    </row>
    <row r="48" spans="1:8" ht="15.75">
      <c r="A48" s="128">
        <v>26</v>
      </c>
      <c r="B48" s="55" t="s">
        <v>134</v>
      </c>
      <c r="C48" s="252">
        <v>479818</v>
      </c>
      <c r="D48" s="252">
        <v>0</v>
      </c>
      <c r="E48" s="245">
        <f t="shared" si="0"/>
        <v>479818</v>
      </c>
      <c r="F48" s="252">
        <v>460326</v>
      </c>
      <c r="G48" s="252">
        <v>2148</v>
      </c>
      <c r="H48" s="253">
        <f t="shared" si="1"/>
        <v>462474</v>
      </c>
    </row>
    <row r="49" spans="1:9" ht="15.75">
      <c r="A49" s="128">
        <v>27</v>
      </c>
      <c r="B49" s="55" t="s">
        <v>135</v>
      </c>
      <c r="C49" s="252">
        <v>10991161</v>
      </c>
      <c r="D49" s="252">
        <v>0</v>
      </c>
      <c r="E49" s="245">
        <f t="shared" si="0"/>
        <v>10991161</v>
      </c>
      <c r="F49" s="252">
        <v>8267693</v>
      </c>
      <c r="G49" s="252">
        <v>0</v>
      </c>
      <c r="H49" s="253">
        <f t="shared" si="1"/>
        <v>8267693</v>
      </c>
    </row>
    <row r="50" spans="1:9" ht="15.75">
      <c r="A50" s="128">
        <v>28</v>
      </c>
      <c r="B50" s="55" t="s">
        <v>270</v>
      </c>
      <c r="C50" s="252">
        <v>69457</v>
      </c>
      <c r="D50" s="252">
        <v>0</v>
      </c>
      <c r="E50" s="245">
        <f t="shared" si="0"/>
        <v>69457</v>
      </c>
      <c r="F50" s="252">
        <v>44748</v>
      </c>
      <c r="G50" s="252">
        <v>0</v>
      </c>
      <c r="H50" s="253">
        <f t="shared" si="1"/>
        <v>44748</v>
      </c>
    </row>
    <row r="51" spans="1:9" ht="15.75">
      <c r="A51" s="128">
        <v>29</v>
      </c>
      <c r="B51" s="55" t="s">
        <v>136</v>
      </c>
      <c r="C51" s="252">
        <v>2466777</v>
      </c>
      <c r="D51" s="252">
        <v>0</v>
      </c>
      <c r="E51" s="245">
        <f t="shared" si="0"/>
        <v>2466777</v>
      </c>
      <c r="F51" s="252">
        <v>2105224</v>
      </c>
      <c r="G51" s="252">
        <v>0</v>
      </c>
      <c r="H51" s="253">
        <f t="shared" si="1"/>
        <v>2105224</v>
      </c>
    </row>
    <row r="52" spans="1:9" ht="15.75">
      <c r="A52" s="128">
        <v>30</v>
      </c>
      <c r="B52" s="55" t="s">
        <v>137</v>
      </c>
      <c r="C52" s="252">
        <v>3124591</v>
      </c>
      <c r="D52" s="252">
        <v>520980</v>
      </c>
      <c r="E52" s="245">
        <f t="shared" si="0"/>
        <v>3645571</v>
      </c>
      <c r="F52" s="252">
        <v>2229171</v>
      </c>
      <c r="G52" s="252">
        <v>1235576</v>
      </c>
      <c r="H52" s="253">
        <f t="shared" si="1"/>
        <v>3464747</v>
      </c>
    </row>
    <row r="53" spans="1:9" ht="15.75">
      <c r="A53" s="128">
        <v>31</v>
      </c>
      <c r="B53" s="58" t="s">
        <v>138</v>
      </c>
      <c r="C53" s="254">
        <f>C47+C48+C49+C50+C51+C52</f>
        <v>17260493</v>
      </c>
      <c r="D53" s="254">
        <f>D47+D48+D49+D50+D51+D52</f>
        <v>626566</v>
      </c>
      <c r="E53" s="245">
        <f t="shared" si="0"/>
        <v>17887059</v>
      </c>
      <c r="F53" s="254">
        <f>F47+F48+F49+F50+F51+F52</f>
        <v>13209128</v>
      </c>
      <c r="G53" s="254">
        <f>G47+G48+G49+G50+G51+G52</f>
        <v>1360272</v>
      </c>
      <c r="H53" s="253">
        <f t="shared" si="1"/>
        <v>14569400</v>
      </c>
    </row>
    <row r="54" spans="1:9" ht="15.75">
      <c r="A54" s="128">
        <v>32</v>
      </c>
      <c r="B54" s="58" t="s">
        <v>139</v>
      </c>
      <c r="C54" s="254">
        <f>C45-C53</f>
        <v>-14359723.42</v>
      </c>
      <c r="D54" s="254">
        <f>D45-D53</f>
        <v>-667298.30000000005</v>
      </c>
      <c r="E54" s="245">
        <f t="shared" si="0"/>
        <v>-15027021.720000001</v>
      </c>
      <c r="F54" s="254">
        <f>F45-F53</f>
        <v>-10739316.689999999</v>
      </c>
      <c r="G54" s="254">
        <f>G45-G53</f>
        <v>-683308.37</v>
      </c>
      <c r="H54" s="253">
        <f t="shared" si="1"/>
        <v>-11422625.059999999</v>
      </c>
    </row>
    <row r="55" spans="1:9">
      <c r="A55" s="128"/>
      <c r="B55" s="53"/>
      <c r="C55" s="256"/>
      <c r="D55" s="256"/>
      <c r="E55" s="256"/>
      <c r="F55" s="256"/>
      <c r="G55" s="256"/>
      <c r="H55" s="257"/>
    </row>
    <row r="56" spans="1:9" ht="15.75">
      <c r="A56" s="128">
        <v>33</v>
      </c>
      <c r="B56" s="58" t="s">
        <v>140</v>
      </c>
      <c r="C56" s="254">
        <f>C31+C54</f>
        <v>329650.63000000827</v>
      </c>
      <c r="D56" s="254">
        <f>D31+D54</f>
        <v>16588531.369999994</v>
      </c>
      <c r="E56" s="245">
        <f t="shared" si="0"/>
        <v>16918182</v>
      </c>
      <c r="F56" s="254">
        <f>F31+F54</f>
        <v>1398667.4200000018</v>
      </c>
      <c r="G56" s="254">
        <f>G31+G54</f>
        <v>13066469.580000008</v>
      </c>
      <c r="H56" s="253">
        <f t="shared" si="1"/>
        <v>14465137.000000009</v>
      </c>
    </row>
    <row r="57" spans="1:9">
      <c r="A57" s="128"/>
      <c r="B57" s="53"/>
      <c r="C57" s="256"/>
      <c r="D57" s="256"/>
      <c r="E57" s="256"/>
      <c r="F57" s="256"/>
      <c r="G57" s="256"/>
      <c r="H57" s="257"/>
    </row>
    <row r="58" spans="1:9" ht="15.75">
      <c r="A58" s="128">
        <v>34</v>
      </c>
      <c r="B58" s="55" t="s">
        <v>141</v>
      </c>
      <c r="C58" s="252">
        <v>-7950675</v>
      </c>
      <c r="D58" s="252">
        <v>0</v>
      </c>
      <c r="E58" s="245">
        <f t="shared" si="0"/>
        <v>-7950675</v>
      </c>
      <c r="F58" s="252">
        <v>23936122</v>
      </c>
      <c r="G58" s="252">
        <v>0</v>
      </c>
      <c r="H58" s="253">
        <f t="shared" si="1"/>
        <v>23936122</v>
      </c>
    </row>
    <row r="59" spans="1:9" s="209" customFormat="1" ht="15.75">
      <c r="A59" s="128">
        <v>35</v>
      </c>
      <c r="B59" s="52" t="s">
        <v>142</v>
      </c>
      <c r="C59" s="252">
        <v>0</v>
      </c>
      <c r="D59" s="252">
        <v>0</v>
      </c>
      <c r="E59" s="260">
        <f t="shared" si="0"/>
        <v>0</v>
      </c>
      <c r="F59" s="252">
        <v>0</v>
      </c>
      <c r="G59" s="252">
        <v>0</v>
      </c>
      <c r="H59" s="261">
        <f t="shared" si="1"/>
        <v>0</v>
      </c>
      <c r="I59" s="208"/>
    </row>
    <row r="60" spans="1:9" ht="15.75">
      <c r="A60" s="128">
        <v>36</v>
      </c>
      <c r="B60" s="55" t="s">
        <v>143</v>
      </c>
      <c r="C60" s="252">
        <v>3141011</v>
      </c>
      <c r="D60" s="252">
        <v>0</v>
      </c>
      <c r="E60" s="245">
        <f t="shared" si="0"/>
        <v>3141011</v>
      </c>
      <c r="F60" s="252">
        <v>3924701</v>
      </c>
      <c r="G60" s="252">
        <v>0</v>
      </c>
      <c r="H60" s="253">
        <f t="shared" si="1"/>
        <v>3924701</v>
      </c>
    </row>
    <row r="61" spans="1:9" ht="15.75">
      <c r="A61" s="128">
        <v>37</v>
      </c>
      <c r="B61" s="58" t="s">
        <v>144</v>
      </c>
      <c r="C61" s="254">
        <f>C58+C59+C60</f>
        <v>-4809664</v>
      </c>
      <c r="D61" s="254">
        <f>D58+D59+D60</f>
        <v>0</v>
      </c>
      <c r="E61" s="245">
        <f t="shared" si="0"/>
        <v>-4809664</v>
      </c>
      <c r="F61" s="254">
        <f>F58+F59+F60</f>
        <v>27860823</v>
      </c>
      <c r="G61" s="254">
        <f>G58+G59+G60</f>
        <v>0</v>
      </c>
      <c r="H61" s="253">
        <f t="shared" si="1"/>
        <v>27860823</v>
      </c>
    </row>
    <row r="62" spans="1:9">
      <c r="A62" s="128"/>
      <c r="B62" s="59"/>
      <c r="C62" s="252"/>
      <c r="D62" s="252"/>
      <c r="E62" s="252"/>
      <c r="F62" s="252"/>
      <c r="G62" s="252"/>
      <c r="H62" s="259"/>
    </row>
    <row r="63" spans="1:9" ht="15.75">
      <c r="A63" s="128">
        <v>38</v>
      </c>
      <c r="B63" s="60" t="s">
        <v>271</v>
      </c>
      <c r="C63" s="254">
        <f>C56-C61</f>
        <v>5139314.6300000083</v>
      </c>
      <c r="D63" s="254">
        <f>D56-D61</f>
        <v>16588531.369999994</v>
      </c>
      <c r="E63" s="245">
        <f t="shared" si="0"/>
        <v>21727846</v>
      </c>
      <c r="F63" s="254">
        <f>F56-F61</f>
        <v>-26462155.579999998</v>
      </c>
      <c r="G63" s="254">
        <f>G56-G61</f>
        <v>13066469.580000008</v>
      </c>
      <c r="H63" s="253">
        <f t="shared" si="1"/>
        <v>-13395685.999999991</v>
      </c>
    </row>
    <row r="64" spans="1:9" ht="15.75">
      <c r="A64" s="126">
        <v>39</v>
      </c>
      <c r="B64" s="55" t="s">
        <v>145</v>
      </c>
      <c r="C64" s="252">
        <v>931574</v>
      </c>
      <c r="D64" s="252">
        <v>0</v>
      </c>
      <c r="E64" s="245">
        <f t="shared" si="0"/>
        <v>931574</v>
      </c>
      <c r="F64" s="252">
        <v>-501190</v>
      </c>
      <c r="G64" s="252">
        <v>0</v>
      </c>
      <c r="H64" s="253">
        <f t="shared" si="1"/>
        <v>-501190</v>
      </c>
    </row>
    <row r="65" spans="1:8" ht="15.75">
      <c r="A65" s="128">
        <v>40</v>
      </c>
      <c r="B65" s="58" t="s">
        <v>146</v>
      </c>
      <c r="C65" s="254">
        <f>C63-C64</f>
        <v>4207740.6300000083</v>
      </c>
      <c r="D65" s="254">
        <f>D63-D64</f>
        <v>16588531.369999994</v>
      </c>
      <c r="E65" s="245">
        <f t="shared" si="0"/>
        <v>20796272</v>
      </c>
      <c r="F65" s="254">
        <f>F63-F64</f>
        <v>-25960965.579999998</v>
      </c>
      <c r="G65" s="254">
        <f>G63-G64</f>
        <v>13066469.580000008</v>
      </c>
      <c r="H65" s="253">
        <f t="shared" si="1"/>
        <v>-12894495.999999991</v>
      </c>
    </row>
    <row r="66" spans="1:8" ht="15.75">
      <c r="A66" s="126">
        <v>41</v>
      </c>
      <c r="B66" s="55" t="s">
        <v>147</v>
      </c>
      <c r="C66" s="262">
        <v>0</v>
      </c>
      <c r="D66" s="262">
        <v>0</v>
      </c>
      <c r="E66" s="245">
        <f t="shared" si="0"/>
        <v>0</v>
      </c>
      <c r="F66" s="262">
        <v>0</v>
      </c>
      <c r="G66" s="262">
        <v>0</v>
      </c>
      <c r="H66" s="253">
        <f t="shared" si="1"/>
        <v>0</v>
      </c>
    </row>
    <row r="67" spans="1:8" ht="16.5" thickBot="1">
      <c r="A67" s="130">
        <v>42</v>
      </c>
      <c r="B67" s="131" t="s">
        <v>148</v>
      </c>
      <c r="C67" s="263">
        <f>C65+C66</f>
        <v>4207740.6300000083</v>
      </c>
      <c r="D67" s="263">
        <f>D65+D66</f>
        <v>16588531.369999994</v>
      </c>
      <c r="E67" s="250">
        <f t="shared" si="0"/>
        <v>20796272</v>
      </c>
      <c r="F67" s="263">
        <f>F65+F66</f>
        <v>-25960965.579999998</v>
      </c>
      <c r="G67" s="263">
        <f>G65+G66</f>
        <v>13066469.580000008</v>
      </c>
      <c r="H67" s="264">
        <f t="shared" si="1"/>
        <v>-12894495.999999991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C8" sqref="C8:H53"/>
    </sheetView>
  </sheetViews>
  <sheetFormatPr defaultRowHeight="15"/>
  <cols>
    <col min="1" max="1" width="9.5703125" bestFit="1" customWidth="1"/>
    <col min="2" max="2" width="72.28515625" customWidth="1"/>
    <col min="3" max="8" width="12.7109375" customWidth="1"/>
  </cols>
  <sheetData>
    <row r="1" spans="1:8">
      <c r="A1" s="2" t="s">
        <v>188</v>
      </c>
      <c r="B1" t="str">
        <f>Info!C2</f>
        <v>სს "ხალიკ ბანკი საქართველო"</v>
      </c>
    </row>
    <row r="2" spans="1:8">
      <c r="A2" s="2" t="s">
        <v>189</v>
      </c>
      <c r="B2" s="452">
        <f>'1. key ratios'!B2</f>
        <v>44561</v>
      </c>
    </row>
    <row r="3" spans="1:8">
      <c r="A3" s="2"/>
    </row>
    <row r="4" spans="1:8" ht="16.5" thickBot="1">
      <c r="A4" s="2" t="s">
        <v>407</v>
      </c>
      <c r="B4" s="2"/>
      <c r="C4" s="218"/>
      <c r="D4" s="218"/>
      <c r="E4" s="218"/>
      <c r="F4" s="219"/>
      <c r="G4" s="219"/>
      <c r="H4" s="220" t="s">
        <v>93</v>
      </c>
    </row>
    <row r="5" spans="1:8" ht="15.75">
      <c r="A5" s="702" t="s">
        <v>26</v>
      </c>
      <c r="B5" s="704" t="s">
        <v>244</v>
      </c>
      <c r="C5" s="706" t="s">
        <v>194</v>
      </c>
      <c r="D5" s="706"/>
      <c r="E5" s="706"/>
      <c r="F5" s="706" t="s">
        <v>195</v>
      </c>
      <c r="G5" s="706"/>
      <c r="H5" s="707"/>
    </row>
    <row r="6" spans="1:8">
      <c r="A6" s="703"/>
      <c r="B6" s="705"/>
      <c r="C6" s="40" t="s">
        <v>27</v>
      </c>
      <c r="D6" s="40" t="s">
        <v>94</v>
      </c>
      <c r="E6" s="40" t="s">
        <v>68</v>
      </c>
      <c r="F6" s="40" t="s">
        <v>27</v>
      </c>
      <c r="G6" s="40" t="s">
        <v>94</v>
      </c>
      <c r="H6" s="41" t="s">
        <v>68</v>
      </c>
    </row>
    <row r="7" spans="1:8" s="3" customFormat="1" ht="15.75">
      <c r="A7" s="221">
        <v>1</v>
      </c>
      <c r="B7" s="222" t="s">
        <v>482</v>
      </c>
      <c r="C7" s="246"/>
      <c r="D7" s="246"/>
      <c r="E7" s="265">
        <f>C7+D7</f>
        <v>0</v>
      </c>
      <c r="F7" s="246"/>
      <c r="G7" s="246"/>
      <c r="H7" s="247">
        <f t="shared" ref="H7:H53" si="0">F7+G7</f>
        <v>0</v>
      </c>
    </row>
    <row r="8" spans="1:8" s="3" customFormat="1" ht="15.75">
      <c r="A8" s="221">
        <v>1.1000000000000001</v>
      </c>
      <c r="B8" s="223" t="s">
        <v>275</v>
      </c>
      <c r="C8" s="246">
        <v>7297578</v>
      </c>
      <c r="D8" s="246">
        <v>333457</v>
      </c>
      <c r="E8" s="265">
        <f t="shared" ref="E8:E53" si="1">C8+D8</f>
        <v>7631035</v>
      </c>
      <c r="F8" s="246">
        <v>6095949</v>
      </c>
      <c r="G8" s="246">
        <v>556034</v>
      </c>
      <c r="H8" s="247">
        <f t="shared" si="0"/>
        <v>6651983</v>
      </c>
    </row>
    <row r="9" spans="1:8" s="3" customFormat="1" ht="15.75">
      <c r="A9" s="221">
        <v>1.2</v>
      </c>
      <c r="B9" s="223" t="s">
        <v>276</v>
      </c>
      <c r="C9" s="246">
        <v>0</v>
      </c>
      <c r="D9" s="246">
        <v>0</v>
      </c>
      <c r="E9" s="265">
        <f t="shared" si="1"/>
        <v>0</v>
      </c>
      <c r="F9" s="246">
        <v>0</v>
      </c>
      <c r="G9" s="246">
        <v>0</v>
      </c>
      <c r="H9" s="247">
        <f t="shared" si="0"/>
        <v>0</v>
      </c>
    </row>
    <row r="10" spans="1:8" s="3" customFormat="1" ht="15.75">
      <c r="A10" s="221">
        <v>1.3</v>
      </c>
      <c r="B10" s="223" t="s">
        <v>277</v>
      </c>
      <c r="C10" s="246">
        <v>7297335</v>
      </c>
      <c r="D10" s="246">
        <v>22146716</v>
      </c>
      <c r="E10" s="265">
        <f t="shared" si="1"/>
        <v>29444051</v>
      </c>
      <c r="F10" s="246">
        <v>7307694</v>
      </c>
      <c r="G10" s="246">
        <v>9632846</v>
      </c>
      <c r="H10" s="247">
        <f t="shared" si="0"/>
        <v>16940540</v>
      </c>
    </row>
    <row r="11" spans="1:8" s="3" customFormat="1" ht="15.75">
      <c r="A11" s="221">
        <v>1.4</v>
      </c>
      <c r="B11" s="223" t="s">
        <v>278</v>
      </c>
      <c r="C11" s="246">
        <v>0</v>
      </c>
      <c r="D11" s="246">
        <v>0</v>
      </c>
      <c r="E11" s="265">
        <f t="shared" si="1"/>
        <v>0</v>
      </c>
      <c r="F11" s="246">
        <v>0</v>
      </c>
      <c r="G11" s="246">
        <v>0</v>
      </c>
      <c r="H11" s="247">
        <f t="shared" si="0"/>
        <v>0</v>
      </c>
    </row>
    <row r="12" spans="1:8" s="3" customFormat="1" ht="29.25" customHeight="1">
      <c r="A12" s="221">
        <v>2</v>
      </c>
      <c r="B12" s="222" t="s">
        <v>279</v>
      </c>
      <c r="C12" s="246">
        <v>0</v>
      </c>
      <c r="D12" s="246">
        <v>0</v>
      </c>
      <c r="E12" s="265">
        <f t="shared" si="1"/>
        <v>0</v>
      </c>
      <c r="F12" s="246">
        <v>0</v>
      </c>
      <c r="G12" s="246">
        <v>0</v>
      </c>
      <c r="H12" s="247">
        <f t="shared" si="0"/>
        <v>0</v>
      </c>
    </row>
    <row r="13" spans="1:8" s="3" customFormat="1" ht="25.5">
      <c r="A13" s="221">
        <v>3</v>
      </c>
      <c r="B13" s="222" t="s">
        <v>280</v>
      </c>
      <c r="C13" s="246">
        <v>0</v>
      </c>
      <c r="D13" s="246">
        <v>0</v>
      </c>
      <c r="E13" s="265">
        <f t="shared" si="1"/>
        <v>0</v>
      </c>
      <c r="F13" s="246">
        <v>0</v>
      </c>
      <c r="G13" s="246">
        <v>0</v>
      </c>
      <c r="H13" s="247">
        <f t="shared" si="0"/>
        <v>0</v>
      </c>
    </row>
    <row r="14" spans="1:8" s="3" customFormat="1" ht="15.75">
      <c r="A14" s="221">
        <v>3.1</v>
      </c>
      <c r="B14" s="223" t="s">
        <v>281</v>
      </c>
      <c r="C14" s="246">
        <v>0</v>
      </c>
      <c r="D14" s="246">
        <v>0</v>
      </c>
      <c r="E14" s="265">
        <f t="shared" si="1"/>
        <v>0</v>
      </c>
      <c r="F14" s="246">
        <v>0</v>
      </c>
      <c r="G14" s="246">
        <v>0</v>
      </c>
      <c r="H14" s="247">
        <f t="shared" si="0"/>
        <v>0</v>
      </c>
    </row>
    <row r="15" spans="1:8" s="3" customFormat="1" ht="15.75">
      <c r="A15" s="221">
        <v>3.2</v>
      </c>
      <c r="B15" s="223" t="s">
        <v>282</v>
      </c>
      <c r="C15" s="246">
        <v>0</v>
      </c>
      <c r="D15" s="246">
        <v>0</v>
      </c>
      <c r="E15" s="265">
        <f t="shared" si="1"/>
        <v>0</v>
      </c>
      <c r="F15" s="246">
        <v>0</v>
      </c>
      <c r="G15" s="246">
        <v>0</v>
      </c>
      <c r="H15" s="247">
        <f t="shared" si="0"/>
        <v>0</v>
      </c>
    </row>
    <row r="16" spans="1:8" s="3" customFormat="1" ht="15.75">
      <c r="A16" s="221">
        <v>4</v>
      </c>
      <c r="B16" s="222" t="s">
        <v>283</v>
      </c>
      <c r="C16" s="246">
        <v>0</v>
      </c>
      <c r="D16" s="246">
        <v>0</v>
      </c>
      <c r="E16" s="265">
        <f t="shared" si="1"/>
        <v>0</v>
      </c>
      <c r="F16" s="246">
        <v>0</v>
      </c>
      <c r="G16" s="246">
        <v>0</v>
      </c>
      <c r="H16" s="247">
        <f t="shared" si="0"/>
        <v>0</v>
      </c>
    </row>
    <row r="17" spans="1:8" s="3" customFormat="1" ht="15.75">
      <c r="A17" s="221">
        <v>4.0999999999999996</v>
      </c>
      <c r="B17" s="223" t="s">
        <v>284</v>
      </c>
      <c r="C17" s="246">
        <v>4875286</v>
      </c>
      <c r="D17" s="246">
        <v>463864943</v>
      </c>
      <c r="E17" s="265">
        <f t="shared" si="1"/>
        <v>468740229</v>
      </c>
      <c r="F17" s="246">
        <v>6010879</v>
      </c>
      <c r="G17" s="246">
        <v>352413777</v>
      </c>
      <c r="H17" s="247">
        <f t="shared" si="0"/>
        <v>358424656</v>
      </c>
    </row>
    <row r="18" spans="1:8" s="3" customFormat="1" ht="15.75">
      <c r="A18" s="221">
        <v>4.2</v>
      </c>
      <c r="B18" s="223" t="s">
        <v>285</v>
      </c>
      <c r="C18" s="246">
        <v>0</v>
      </c>
      <c r="D18" s="246">
        <v>48334</v>
      </c>
      <c r="E18" s="265">
        <f t="shared" si="1"/>
        <v>48334</v>
      </c>
      <c r="F18" s="246">
        <v>0</v>
      </c>
      <c r="G18" s="246">
        <v>0</v>
      </c>
      <c r="H18" s="247">
        <f t="shared" si="0"/>
        <v>0</v>
      </c>
    </row>
    <row r="19" spans="1:8" s="3" customFormat="1" ht="25.5">
      <c r="A19" s="221">
        <v>5</v>
      </c>
      <c r="B19" s="222" t="s">
        <v>286</v>
      </c>
      <c r="C19" s="246">
        <v>0</v>
      </c>
      <c r="D19" s="246">
        <v>0</v>
      </c>
      <c r="E19" s="265">
        <f t="shared" si="1"/>
        <v>0</v>
      </c>
      <c r="F19" s="246">
        <v>0</v>
      </c>
      <c r="G19" s="246">
        <v>0</v>
      </c>
      <c r="H19" s="247">
        <f t="shared" si="0"/>
        <v>0</v>
      </c>
    </row>
    <row r="20" spans="1:8" s="3" customFormat="1" ht="15.75">
      <c r="A20" s="221">
        <v>5.0999999999999996</v>
      </c>
      <c r="B20" s="223" t="s">
        <v>287</v>
      </c>
      <c r="C20" s="246">
        <v>3975400</v>
      </c>
      <c r="D20" s="246">
        <v>12192671</v>
      </c>
      <c r="E20" s="265">
        <f t="shared" si="1"/>
        <v>16168071</v>
      </c>
      <c r="F20" s="246">
        <v>1351811</v>
      </c>
      <c r="G20" s="246">
        <v>7562074</v>
      </c>
      <c r="H20" s="247">
        <f t="shared" si="0"/>
        <v>8913885</v>
      </c>
    </row>
    <row r="21" spans="1:8" s="3" customFormat="1" ht="15.75">
      <c r="A21" s="221">
        <v>5.2</v>
      </c>
      <c r="B21" s="223" t="s">
        <v>288</v>
      </c>
      <c r="C21" s="246">
        <v>0</v>
      </c>
      <c r="D21" s="246">
        <v>0</v>
      </c>
      <c r="E21" s="265">
        <f t="shared" si="1"/>
        <v>0</v>
      </c>
      <c r="F21" s="246">
        <v>0</v>
      </c>
      <c r="G21" s="246">
        <v>0</v>
      </c>
      <c r="H21" s="247">
        <f t="shared" si="0"/>
        <v>0</v>
      </c>
    </row>
    <row r="22" spans="1:8" s="3" customFormat="1" ht="15.75">
      <c r="A22" s="221">
        <v>5.3</v>
      </c>
      <c r="B22" s="223" t="s">
        <v>289</v>
      </c>
      <c r="C22" s="246">
        <v>0</v>
      </c>
      <c r="D22" s="246">
        <v>0</v>
      </c>
      <c r="E22" s="265">
        <f t="shared" si="1"/>
        <v>0</v>
      </c>
      <c r="F22" s="246">
        <v>0</v>
      </c>
      <c r="G22" s="246">
        <v>0</v>
      </c>
      <c r="H22" s="247">
        <f t="shared" si="0"/>
        <v>0</v>
      </c>
    </row>
    <row r="23" spans="1:8" s="3" customFormat="1" ht="15.75">
      <c r="A23" s="221" t="s">
        <v>290</v>
      </c>
      <c r="B23" s="224" t="s">
        <v>291</v>
      </c>
      <c r="C23" s="246">
        <v>18191342</v>
      </c>
      <c r="D23" s="246">
        <v>346634261</v>
      </c>
      <c r="E23" s="265">
        <f t="shared" si="1"/>
        <v>364825603</v>
      </c>
      <c r="F23" s="246">
        <v>22263011</v>
      </c>
      <c r="G23" s="246">
        <v>276862144</v>
      </c>
      <c r="H23" s="247">
        <f t="shared" si="0"/>
        <v>299125155</v>
      </c>
    </row>
    <row r="24" spans="1:8" s="3" customFormat="1" ht="15.75">
      <c r="A24" s="221" t="s">
        <v>292</v>
      </c>
      <c r="B24" s="224" t="s">
        <v>293</v>
      </c>
      <c r="C24" s="246">
        <v>141084</v>
      </c>
      <c r="D24" s="246">
        <v>434373589</v>
      </c>
      <c r="E24" s="265">
        <f t="shared" si="1"/>
        <v>434514673</v>
      </c>
      <c r="F24" s="246">
        <v>141084</v>
      </c>
      <c r="G24" s="246">
        <v>301530146</v>
      </c>
      <c r="H24" s="247">
        <f t="shared" si="0"/>
        <v>301671230</v>
      </c>
    </row>
    <row r="25" spans="1:8" s="3" customFormat="1" ht="15.75">
      <c r="A25" s="221" t="s">
        <v>294</v>
      </c>
      <c r="B25" s="225" t="s">
        <v>295</v>
      </c>
      <c r="C25" s="246">
        <v>0</v>
      </c>
      <c r="D25" s="246">
        <v>2013852</v>
      </c>
      <c r="E25" s="265">
        <f t="shared" si="1"/>
        <v>2013852</v>
      </c>
      <c r="F25" s="246">
        <v>0</v>
      </c>
      <c r="G25" s="246">
        <v>713037</v>
      </c>
      <c r="H25" s="247">
        <f t="shared" si="0"/>
        <v>713037</v>
      </c>
    </row>
    <row r="26" spans="1:8" s="3" customFormat="1" ht="15.75">
      <c r="A26" s="221" t="s">
        <v>296</v>
      </c>
      <c r="B26" s="224" t="s">
        <v>297</v>
      </c>
      <c r="C26" s="246">
        <v>2580912</v>
      </c>
      <c r="D26" s="246">
        <v>195204461</v>
      </c>
      <c r="E26" s="265">
        <f t="shared" si="1"/>
        <v>197785373</v>
      </c>
      <c r="F26" s="246">
        <v>2295015</v>
      </c>
      <c r="G26" s="246">
        <v>134973835</v>
      </c>
      <c r="H26" s="247">
        <f t="shared" si="0"/>
        <v>137268850</v>
      </c>
    </row>
    <row r="27" spans="1:8" s="3" customFormat="1" ht="15.75">
      <c r="A27" s="221" t="s">
        <v>298</v>
      </c>
      <c r="B27" s="224" t="s">
        <v>299</v>
      </c>
      <c r="C27" s="246">
        <v>10038364</v>
      </c>
      <c r="D27" s="246">
        <v>77547796</v>
      </c>
      <c r="E27" s="265">
        <f t="shared" si="1"/>
        <v>87586160</v>
      </c>
      <c r="F27" s="246">
        <v>34740</v>
      </c>
      <c r="G27" s="246">
        <v>47884154</v>
      </c>
      <c r="H27" s="247">
        <f t="shared" si="0"/>
        <v>47918894</v>
      </c>
    </row>
    <row r="28" spans="1:8" s="3" customFormat="1" ht="15.75">
      <c r="A28" s="221">
        <v>5.4</v>
      </c>
      <c r="B28" s="223" t="s">
        <v>300</v>
      </c>
      <c r="C28" s="246">
        <v>365678</v>
      </c>
      <c r="D28" s="246">
        <v>21602511</v>
      </c>
      <c r="E28" s="265">
        <f t="shared" si="1"/>
        <v>21968189</v>
      </c>
      <c r="F28" s="246">
        <v>291626</v>
      </c>
      <c r="G28" s="246">
        <v>10199246</v>
      </c>
      <c r="H28" s="247">
        <f t="shared" si="0"/>
        <v>10490872</v>
      </c>
    </row>
    <row r="29" spans="1:8" s="3" customFormat="1" ht="15.75">
      <c r="A29" s="221">
        <v>5.5</v>
      </c>
      <c r="B29" s="223" t="s">
        <v>301</v>
      </c>
      <c r="C29" s="246">
        <v>0</v>
      </c>
      <c r="D29" s="246">
        <v>0</v>
      </c>
      <c r="E29" s="265">
        <f t="shared" si="1"/>
        <v>0</v>
      </c>
      <c r="F29" s="246">
        <v>0</v>
      </c>
      <c r="G29" s="246">
        <v>0</v>
      </c>
      <c r="H29" s="247">
        <f t="shared" si="0"/>
        <v>0</v>
      </c>
    </row>
    <row r="30" spans="1:8" s="3" customFormat="1" ht="15.75">
      <c r="A30" s="221">
        <v>5.6</v>
      </c>
      <c r="B30" s="223" t="s">
        <v>302</v>
      </c>
      <c r="C30" s="246">
        <v>0</v>
      </c>
      <c r="D30" s="246">
        <v>0</v>
      </c>
      <c r="E30" s="265">
        <f t="shared" si="1"/>
        <v>0</v>
      </c>
      <c r="F30" s="246">
        <v>0</v>
      </c>
      <c r="G30" s="246">
        <v>0</v>
      </c>
      <c r="H30" s="247">
        <f t="shared" si="0"/>
        <v>0</v>
      </c>
    </row>
    <row r="31" spans="1:8" s="3" customFormat="1" ht="15.75">
      <c r="A31" s="221">
        <v>5.7</v>
      </c>
      <c r="B31" s="223" t="s">
        <v>303</v>
      </c>
      <c r="C31" s="246">
        <v>0</v>
      </c>
      <c r="D31" s="246">
        <v>0</v>
      </c>
      <c r="E31" s="265">
        <f t="shared" si="1"/>
        <v>0</v>
      </c>
      <c r="F31" s="246">
        <v>0</v>
      </c>
      <c r="G31" s="246">
        <v>0</v>
      </c>
      <c r="H31" s="247">
        <f t="shared" si="0"/>
        <v>0</v>
      </c>
    </row>
    <row r="32" spans="1:8" s="3" customFormat="1" ht="15.75">
      <c r="A32" s="221">
        <v>6</v>
      </c>
      <c r="B32" s="222" t="s">
        <v>304</v>
      </c>
      <c r="C32" s="246">
        <v>0</v>
      </c>
      <c r="D32" s="246">
        <v>0</v>
      </c>
      <c r="E32" s="265">
        <f t="shared" si="1"/>
        <v>0</v>
      </c>
      <c r="F32" s="246">
        <v>0</v>
      </c>
      <c r="G32" s="246">
        <v>0</v>
      </c>
      <c r="H32" s="247">
        <f t="shared" si="0"/>
        <v>0</v>
      </c>
    </row>
    <row r="33" spans="1:8" s="3" customFormat="1" ht="25.5">
      <c r="A33" s="221">
        <v>6.1</v>
      </c>
      <c r="B33" s="223" t="s">
        <v>483</v>
      </c>
      <c r="C33" s="246">
        <v>13749406.800000001</v>
      </c>
      <c r="D33" s="246">
        <v>0</v>
      </c>
      <c r="E33" s="265">
        <f t="shared" si="1"/>
        <v>13749406.800000001</v>
      </c>
      <c r="F33" s="246">
        <v>0</v>
      </c>
      <c r="G33" s="246">
        <v>11996966.210000001</v>
      </c>
      <c r="H33" s="247">
        <f t="shared" si="0"/>
        <v>11996966.210000001</v>
      </c>
    </row>
    <row r="34" spans="1:8" s="3" customFormat="1" ht="25.5">
      <c r="A34" s="221">
        <v>6.2</v>
      </c>
      <c r="B34" s="223" t="s">
        <v>305</v>
      </c>
      <c r="C34" s="246">
        <v>0</v>
      </c>
      <c r="D34" s="246">
        <v>13669012.58</v>
      </c>
      <c r="E34" s="265">
        <f t="shared" si="1"/>
        <v>13669012.58</v>
      </c>
      <c r="F34" s="246">
        <v>0</v>
      </c>
      <c r="G34" s="246">
        <v>12874560</v>
      </c>
      <c r="H34" s="247">
        <f t="shared" si="0"/>
        <v>12874560</v>
      </c>
    </row>
    <row r="35" spans="1:8" s="3" customFormat="1" ht="25.5">
      <c r="A35" s="221">
        <v>6.3</v>
      </c>
      <c r="B35" s="223" t="s">
        <v>306</v>
      </c>
      <c r="C35" s="246">
        <v>0</v>
      </c>
      <c r="D35" s="246">
        <v>0</v>
      </c>
      <c r="E35" s="265">
        <f t="shared" si="1"/>
        <v>0</v>
      </c>
      <c r="F35" s="246">
        <v>0</v>
      </c>
      <c r="G35" s="246">
        <v>0</v>
      </c>
      <c r="H35" s="247">
        <f t="shared" si="0"/>
        <v>0</v>
      </c>
    </row>
    <row r="36" spans="1:8" s="3" customFormat="1" ht="15.75">
      <c r="A36" s="221">
        <v>6.4</v>
      </c>
      <c r="B36" s="223" t="s">
        <v>307</v>
      </c>
      <c r="C36" s="246">
        <v>0</v>
      </c>
      <c r="D36" s="246">
        <v>0</v>
      </c>
      <c r="E36" s="265">
        <f t="shared" si="1"/>
        <v>0</v>
      </c>
      <c r="F36" s="246">
        <v>0</v>
      </c>
      <c r="G36" s="246">
        <v>0</v>
      </c>
      <c r="H36" s="247">
        <f t="shared" si="0"/>
        <v>0</v>
      </c>
    </row>
    <row r="37" spans="1:8" s="3" customFormat="1" ht="15.75">
      <c r="A37" s="221">
        <v>6.5</v>
      </c>
      <c r="B37" s="223" t="s">
        <v>308</v>
      </c>
      <c r="C37" s="246">
        <v>0</v>
      </c>
      <c r="D37" s="246">
        <v>0</v>
      </c>
      <c r="E37" s="265">
        <f t="shared" si="1"/>
        <v>0</v>
      </c>
      <c r="F37" s="246">
        <v>0</v>
      </c>
      <c r="G37" s="246">
        <v>0</v>
      </c>
      <c r="H37" s="247">
        <f t="shared" si="0"/>
        <v>0</v>
      </c>
    </row>
    <row r="38" spans="1:8" s="3" customFormat="1" ht="25.5">
      <c r="A38" s="221">
        <v>6.6</v>
      </c>
      <c r="B38" s="223" t="s">
        <v>309</v>
      </c>
      <c r="C38" s="246">
        <v>0</v>
      </c>
      <c r="D38" s="246">
        <v>0</v>
      </c>
      <c r="E38" s="265">
        <f t="shared" si="1"/>
        <v>0</v>
      </c>
      <c r="F38" s="246">
        <v>0</v>
      </c>
      <c r="G38" s="246">
        <v>0</v>
      </c>
      <c r="H38" s="247">
        <f t="shared" si="0"/>
        <v>0</v>
      </c>
    </row>
    <row r="39" spans="1:8" s="3" customFormat="1" ht="25.5">
      <c r="A39" s="221">
        <v>6.7</v>
      </c>
      <c r="B39" s="223" t="s">
        <v>310</v>
      </c>
      <c r="C39" s="246">
        <v>0</v>
      </c>
      <c r="D39" s="246">
        <v>0</v>
      </c>
      <c r="E39" s="265">
        <f t="shared" si="1"/>
        <v>0</v>
      </c>
      <c r="F39" s="246">
        <v>0</v>
      </c>
      <c r="G39" s="246">
        <v>0</v>
      </c>
      <c r="H39" s="247">
        <f t="shared" si="0"/>
        <v>0</v>
      </c>
    </row>
    <row r="40" spans="1:8" s="3" customFormat="1" ht="15.75">
      <c r="A40" s="221">
        <v>7</v>
      </c>
      <c r="B40" s="222" t="s">
        <v>311</v>
      </c>
      <c r="C40" s="246">
        <v>0</v>
      </c>
      <c r="D40" s="246">
        <v>0</v>
      </c>
      <c r="E40" s="265">
        <f t="shared" si="1"/>
        <v>0</v>
      </c>
      <c r="F40" s="246">
        <v>0</v>
      </c>
      <c r="G40" s="246">
        <v>0</v>
      </c>
      <c r="H40" s="247">
        <f t="shared" si="0"/>
        <v>0</v>
      </c>
    </row>
    <row r="41" spans="1:8" s="3" customFormat="1" ht="25.5">
      <c r="A41" s="221">
        <v>7.1</v>
      </c>
      <c r="B41" s="223" t="s">
        <v>312</v>
      </c>
      <c r="C41" s="246">
        <v>0</v>
      </c>
      <c r="D41" s="246">
        <v>4771.28</v>
      </c>
      <c r="E41" s="265">
        <f t="shared" si="1"/>
        <v>4771.28</v>
      </c>
      <c r="F41" s="246">
        <v>0</v>
      </c>
      <c r="G41" s="246">
        <v>0</v>
      </c>
      <c r="H41" s="247">
        <f t="shared" si="0"/>
        <v>0</v>
      </c>
    </row>
    <row r="42" spans="1:8" s="3" customFormat="1" ht="25.5">
      <c r="A42" s="221">
        <v>7.2</v>
      </c>
      <c r="B42" s="223" t="s">
        <v>313</v>
      </c>
      <c r="C42" s="246">
        <v>892271.53000000014</v>
      </c>
      <c r="D42" s="246">
        <v>1590869.25</v>
      </c>
      <c r="E42" s="265">
        <f t="shared" si="1"/>
        <v>2483140.7800000003</v>
      </c>
      <c r="F42" s="246">
        <v>1244410.8299999987</v>
      </c>
      <c r="G42" s="246">
        <v>2567150.2400000007</v>
      </c>
      <c r="H42" s="247">
        <f t="shared" si="0"/>
        <v>3811561.0699999994</v>
      </c>
    </row>
    <row r="43" spans="1:8" s="3" customFormat="1" ht="25.5">
      <c r="A43" s="221">
        <v>7.3</v>
      </c>
      <c r="B43" s="223" t="s">
        <v>314</v>
      </c>
      <c r="C43" s="246">
        <v>18652</v>
      </c>
      <c r="D43" s="246">
        <v>79933</v>
      </c>
      <c r="E43" s="265">
        <f t="shared" si="1"/>
        <v>98585</v>
      </c>
      <c r="F43" s="246">
        <v>18910</v>
      </c>
      <c r="G43" s="246">
        <v>84552</v>
      </c>
      <c r="H43" s="247">
        <f t="shared" si="0"/>
        <v>103462</v>
      </c>
    </row>
    <row r="44" spans="1:8" s="3" customFormat="1" ht="25.5">
      <c r="A44" s="221">
        <v>7.4</v>
      </c>
      <c r="B44" s="223" t="s">
        <v>315</v>
      </c>
      <c r="C44" s="246" vm="3">
        <v>1014930.1099999999</v>
      </c>
      <c r="D44" s="246" vm="3">
        <v>2989626.38</v>
      </c>
      <c r="E44" s="265">
        <f t="shared" si="1"/>
        <v>4004556.4899999998</v>
      </c>
      <c r="F44" s="246">
        <v>721965.64999999991</v>
      </c>
      <c r="G44" s="246">
        <v>3461995.209999999</v>
      </c>
      <c r="H44" s="247">
        <f t="shared" si="0"/>
        <v>4183960.8599999989</v>
      </c>
    </row>
    <row r="45" spans="1:8" s="3" customFormat="1" ht="15.75">
      <c r="A45" s="221">
        <v>8</v>
      </c>
      <c r="B45" s="222" t="s">
        <v>316</v>
      </c>
      <c r="C45" s="246">
        <v>0</v>
      </c>
      <c r="D45" s="246">
        <v>0</v>
      </c>
      <c r="E45" s="265">
        <f t="shared" si="1"/>
        <v>0</v>
      </c>
      <c r="F45" s="246">
        <v>0</v>
      </c>
      <c r="G45" s="246">
        <v>0</v>
      </c>
      <c r="H45" s="247">
        <f t="shared" si="0"/>
        <v>0</v>
      </c>
    </row>
    <row r="46" spans="1:8" s="3" customFormat="1" ht="15.75">
      <c r="A46" s="221">
        <v>8.1</v>
      </c>
      <c r="B46" s="223" t="s">
        <v>317</v>
      </c>
      <c r="C46" s="246">
        <v>0</v>
      </c>
      <c r="D46" s="246">
        <v>0</v>
      </c>
      <c r="E46" s="265">
        <f t="shared" si="1"/>
        <v>0</v>
      </c>
      <c r="F46" s="246">
        <v>0</v>
      </c>
      <c r="G46" s="246">
        <v>0</v>
      </c>
      <c r="H46" s="247">
        <f t="shared" si="0"/>
        <v>0</v>
      </c>
    </row>
    <row r="47" spans="1:8" s="3" customFormat="1" ht="15.75">
      <c r="A47" s="221">
        <v>8.1999999999999993</v>
      </c>
      <c r="B47" s="223" t="s">
        <v>318</v>
      </c>
      <c r="C47" s="246">
        <v>0</v>
      </c>
      <c r="D47" s="246">
        <v>0</v>
      </c>
      <c r="E47" s="265">
        <f t="shared" si="1"/>
        <v>0</v>
      </c>
      <c r="F47" s="246">
        <v>0</v>
      </c>
      <c r="G47" s="246">
        <v>0</v>
      </c>
      <c r="H47" s="247">
        <f t="shared" si="0"/>
        <v>0</v>
      </c>
    </row>
    <row r="48" spans="1:8" s="3" customFormat="1" ht="15.75">
      <c r="A48" s="221">
        <v>8.3000000000000007</v>
      </c>
      <c r="B48" s="223" t="s">
        <v>319</v>
      </c>
      <c r="C48" s="246">
        <v>0</v>
      </c>
      <c r="D48" s="246">
        <v>0</v>
      </c>
      <c r="E48" s="265">
        <f t="shared" si="1"/>
        <v>0</v>
      </c>
      <c r="F48" s="246">
        <v>0</v>
      </c>
      <c r="G48" s="246">
        <v>0</v>
      </c>
      <c r="H48" s="247">
        <f t="shared" si="0"/>
        <v>0</v>
      </c>
    </row>
    <row r="49" spans="1:8" s="3" customFormat="1" ht="15.75">
      <c r="A49" s="221">
        <v>8.4</v>
      </c>
      <c r="B49" s="223" t="s">
        <v>320</v>
      </c>
      <c r="C49" s="246">
        <v>0</v>
      </c>
      <c r="D49" s="246">
        <v>0</v>
      </c>
      <c r="E49" s="265">
        <f t="shared" si="1"/>
        <v>0</v>
      </c>
      <c r="F49" s="246">
        <v>0</v>
      </c>
      <c r="G49" s="246">
        <v>0</v>
      </c>
      <c r="H49" s="247">
        <f t="shared" si="0"/>
        <v>0</v>
      </c>
    </row>
    <row r="50" spans="1:8" s="3" customFormat="1" ht="15.75">
      <c r="A50" s="221">
        <v>8.5</v>
      </c>
      <c r="B50" s="223" t="s">
        <v>321</v>
      </c>
      <c r="C50" s="246">
        <v>0</v>
      </c>
      <c r="D50" s="246">
        <v>0</v>
      </c>
      <c r="E50" s="265">
        <f t="shared" si="1"/>
        <v>0</v>
      </c>
      <c r="F50" s="246">
        <v>0</v>
      </c>
      <c r="G50" s="246">
        <v>0</v>
      </c>
      <c r="H50" s="247">
        <f t="shared" si="0"/>
        <v>0</v>
      </c>
    </row>
    <row r="51" spans="1:8" s="3" customFormat="1" ht="15.75">
      <c r="A51" s="221">
        <v>8.6</v>
      </c>
      <c r="B51" s="223" t="s">
        <v>322</v>
      </c>
      <c r="C51" s="246">
        <v>0</v>
      </c>
      <c r="D51" s="246">
        <v>0</v>
      </c>
      <c r="E51" s="265">
        <f t="shared" si="1"/>
        <v>0</v>
      </c>
      <c r="F51" s="246">
        <v>0</v>
      </c>
      <c r="G51" s="246">
        <v>0</v>
      </c>
      <c r="H51" s="247">
        <f t="shared" si="0"/>
        <v>0</v>
      </c>
    </row>
    <row r="52" spans="1:8" s="3" customFormat="1" ht="15.75">
      <c r="A52" s="221">
        <v>8.6999999999999993</v>
      </c>
      <c r="B52" s="223" t="s">
        <v>323</v>
      </c>
      <c r="C52" s="246">
        <v>0</v>
      </c>
      <c r="D52" s="246">
        <v>0</v>
      </c>
      <c r="E52" s="265">
        <f t="shared" si="1"/>
        <v>0</v>
      </c>
      <c r="F52" s="246">
        <v>0</v>
      </c>
      <c r="G52" s="246">
        <v>0</v>
      </c>
      <c r="H52" s="247">
        <f t="shared" si="0"/>
        <v>0</v>
      </c>
    </row>
    <row r="53" spans="1:8" s="3" customFormat="1" ht="26.25" thickBot="1">
      <c r="A53" s="226">
        <v>9</v>
      </c>
      <c r="B53" s="694" t="s">
        <v>324</v>
      </c>
      <c r="C53" s="695">
        <v>0</v>
      </c>
      <c r="D53" s="695">
        <v>0</v>
      </c>
      <c r="E53" s="266">
        <f t="shared" si="1"/>
        <v>0</v>
      </c>
      <c r="F53" s="695">
        <v>0</v>
      </c>
      <c r="G53" s="695">
        <v>0</v>
      </c>
      <c r="H53" s="25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28515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28515625" style="13"/>
  </cols>
  <sheetData>
    <row r="1" spans="1:8" ht="15">
      <c r="A1" s="18" t="s">
        <v>188</v>
      </c>
      <c r="B1" s="17" t="str">
        <f>Info!C2</f>
        <v>სს "ხალიკ ბანკი საქართველო"</v>
      </c>
      <c r="C1" s="17"/>
      <c r="D1" s="332"/>
    </row>
    <row r="2" spans="1:8" ht="15">
      <c r="A2" s="18" t="s">
        <v>189</v>
      </c>
      <c r="B2" s="440">
        <f>'1. key ratios'!B2</f>
        <v>44561</v>
      </c>
      <c r="C2" s="30"/>
      <c r="D2" s="19"/>
      <c r="E2" s="12"/>
      <c r="F2" s="12"/>
      <c r="G2" s="12"/>
      <c r="H2" s="12"/>
    </row>
    <row r="3" spans="1:8" ht="15">
      <c r="A3" s="18"/>
      <c r="B3" s="17"/>
      <c r="C3" s="30"/>
      <c r="D3" s="19"/>
      <c r="E3" s="12"/>
      <c r="F3" s="12"/>
      <c r="G3" s="12"/>
      <c r="H3" s="12"/>
    </row>
    <row r="4" spans="1:8" ht="15" customHeight="1" thickBot="1">
      <c r="A4" s="215" t="s">
        <v>408</v>
      </c>
      <c r="B4" s="216" t="s">
        <v>187</v>
      </c>
      <c r="C4" s="217" t="s">
        <v>93</v>
      </c>
    </row>
    <row r="5" spans="1:8" ht="15" customHeight="1">
      <c r="A5" s="213" t="s">
        <v>26</v>
      </c>
      <c r="B5" s="214"/>
      <c r="C5" s="441" t="str">
        <f>INT((MONTH($B$2))/3)&amp;"Q"&amp;"-"&amp;YEAR($B$2)</f>
        <v>4Q-2021</v>
      </c>
      <c r="D5" s="441" t="str">
        <f>IF(INT(MONTH($B$2))=3, "4"&amp;"Q"&amp;"-"&amp;YEAR($B$2)-1, IF(INT(MONTH($B$2))=6, "1"&amp;"Q"&amp;"-"&amp;YEAR($B$2), IF(INT(MONTH($B$2))=9, "2"&amp;"Q"&amp;"-"&amp;YEAR($B$2),IF(INT(MONTH($B$2))=12, "3"&amp;"Q"&amp;"-"&amp;YEAR($B$2), 0))))</f>
        <v>3Q-2021</v>
      </c>
      <c r="E5" s="441" t="str">
        <f>IF(INT(MONTH($B$2))=3, "3"&amp;"Q"&amp;"-"&amp;YEAR($B$2)-1, IF(INT(MONTH($B$2))=6, "4"&amp;"Q"&amp;"-"&amp;YEAR($B$2)-1, IF(INT(MONTH($B$2))=9, "1"&amp;"Q"&amp;"-"&amp;YEAR($B$2),IF(INT(MONTH($B$2))=12, "2"&amp;"Q"&amp;"-"&amp;YEAR($B$2), 0))))</f>
        <v>2Q-2021</v>
      </c>
      <c r="F5" s="441" t="str">
        <f>IF(INT(MONTH($B$2))=3, "2"&amp;"Q"&amp;"-"&amp;YEAR($B$2)-1, IF(INT(MONTH($B$2))=6, "3"&amp;"Q"&amp;"-"&amp;YEAR($B$2)-1, IF(INT(MONTH($B$2))=9, "4"&amp;"Q"&amp;"-"&amp;YEAR($B$2)-1,IF(INT(MONTH($B$2))=12, "1"&amp;"Q"&amp;"-"&amp;YEAR($B$2), 0))))</f>
        <v>1Q-2021</v>
      </c>
      <c r="G5" s="441" t="str">
        <f>IF(INT(MONTH($B$2))=3, "1"&amp;"Q"&amp;"-"&amp;YEAR($B$2)-1, IF(INT(MONTH($B$2))=6, "2"&amp;"Q"&amp;"-"&amp;YEAR($B$2)-1, IF(INT(MONTH($B$2))=9, "3"&amp;"Q"&amp;"-"&amp;YEAR($B$2)-1,IF(INT(MONTH($B$2))=12, "4"&amp;"Q"&amp;"-"&amp;YEAR($B$2)-1, 0))))</f>
        <v>4Q-2020</v>
      </c>
    </row>
    <row r="6" spans="1:8" ht="15" customHeight="1">
      <c r="A6" s="371">
        <v>1</v>
      </c>
      <c r="B6" s="427" t="s">
        <v>192</v>
      </c>
      <c r="C6" s="372">
        <f>C7+C9+C10</f>
        <v>877579458.52169979</v>
      </c>
      <c r="D6" s="430">
        <f>D7+D9+D10</f>
        <v>784999315.09219992</v>
      </c>
      <c r="E6" s="373">
        <f t="shared" ref="E6:G6" si="0">E7+E9+E10</f>
        <v>676238484.48240006</v>
      </c>
      <c r="F6" s="372">
        <f t="shared" si="0"/>
        <v>632275456.70140004</v>
      </c>
      <c r="G6" s="431">
        <f t="shared" si="0"/>
        <v>592723830.91860008</v>
      </c>
    </row>
    <row r="7" spans="1:8" ht="15" customHeight="1">
      <c r="A7" s="371">
        <v>1.1000000000000001</v>
      </c>
      <c r="B7" s="374" t="s">
        <v>603</v>
      </c>
      <c r="C7" s="375">
        <v>867462543.65669978</v>
      </c>
      <c r="D7" s="375">
        <v>774201440.97720003</v>
      </c>
      <c r="E7" s="375">
        <v>665186615.74240005</v>
      </c>
      <c r="F7" s="375">
        <v>621161460.57840002</v>
      </c>
      <c r="G7" s="375">
        <v>585557871.23259997</v>
      </c>
    </row>
    <row r="8" spans="1:8" ht="25.5">
      <c r="A8" s="371" t="s">
        <v>251</v>
      </c>
      <c r="B8" s="376" t="s">
        <v>402</v>
      </c>
      <c r="C8" s="375">
        <v>0</v>
      </c>
      <c r="D8" s="375">
        <v>0</v>
      </c>
      <c r="E8" s="375">
        <v>0</v>
      </c>
      <c r="F8" s="375">
        <v>0</v>
      </c>
      <c r="G8" s="375">
        <v>0</v>
      </c>
    </row>
    <row r="9" spans="1:8" ht="15" customHeight="1">
      <c r="A9" s="371">
        <v>1.2</v>
      </c>
      <c r="B9" s="374" t="s">
        <v>22</v>
      </c>
      <c r="C9" s="375">
        <v>9841926.7249999996</v>
      </c>
      <c r="D9" s="375">
        <v>10359640.935000001</v>
      </c>
      <c r="E9" s="375">
        <v>10596420.16</v>
      </c>
      <c r="F9" s="375">
        <v>10865955.663000003</v>
      </c>
      <c r="G9" s="375">
        <v>6926020.3660000004</v>
      </c>
    </row>
    <row r="10" spans="1:8" ht="15" customHeight="1">
      <c r="A10" s="371">
        <v>1.3</v>
      </c>
      <c r="B10" s="428" t="s">
        <v>77</v>
      </c>
      <c r="C10" s="375">
        <v>274988.14</v>
      </c>
      <c r="D10" s="375">
        <v>438233.18</v>
      </c>
      <c r="E10" s="375">
        <v>455448.58</v>
      </c>
      <c r="F10" s="375">
        <v>248040.46</v>
      </c>
      <c r="G10" s="375">
        <v>239939.32</v>
      </c>
    </row>
    <row r="11" spans="1:8" ht="15" customHeight="1">
      <c r="A11" s="371">
        <v>2</v>
      </c>
      <c r="B11" s="427" t="s">
        <v>193</v>
      </c>
      <c r="C11" s="375">
        <v>2619699.4461294501</v>
      </c>
      <c r="D11" s="375">
        <v>846534.34012970526</v>
      </c>
      <c r="E11" s="375">
        <v>2625098.253032499</v>
      </c>
      <c r="F11" s="375">
        <v>2484647.6071396791</v>
      </c>
      <c r="G11" s="375">
        <v>1154698.7382352357</v>
      </c>
    </row>
    <row r="12" spans="1:8" ht="15" customHeight="1">
      <c r="A12" s="387">
        <v>3</v>
      </c>
      <c r="B12" s="429" t="s">
        <v>191</v>
      </c>
      <c r="C12" s="375">
        <v>51351879.743750006</v>
      </c>
      <c r="D12" s="375">
        <v>51351879.743750006</v>
      </c>
      <c r="E12" s="375">
        <v>51351879.743750006</v>
      </c>
      <c r="F12" s="375">
        <v>51351879.743750006</v>
      </c>
      <c r="G12" s="375">
        <v>51351879.743750006</v>
      </c>
    </row>
    <row r="13" spans="1:8" ht="15" customHeight="1" thickBot="1">
      <c r="A13" s="133">
        <v>4</v>
      </c>
      <c r="B13" s="434" t="s">
        <v>252</v>
      </c>
      <c r="C13" s="267">
        <f>C6+C11+C12</f>
        <v>931551037.7115792</v>
      </c>
      <c r="D13" s="432">
        <f>D6+D11+D12</f>
        <v>837197729.17607963</v>
      </c>
      <c r="E13" s="268">
        <f t="shared" ref="E13:G13" si="1">E6+E11+E12</f>
        <v>730215462.47918248</v>
      </c>
      <c r="F13" s="267">
        <f t="shared" si="1"/>
        <v>686111984.05228972</v>
      </c>
      <c r="G13" s="433">
        <f t="shared" si="1"/>
        <v>645230409.40058529</v>
      </c>
    </row>
    <row r="14" spans="1:8">
      <c r="B14" s="24"/>
    </row>
    <row r="15" spans="1:8" ht="25.5">
      <c r="B15" s="106" t="s">
        <v>604</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3" activePane="bottomRight" state="frozen"/>
      <selection pane="topRight" activeCell="B1" sqref="B1"/>
      <selection pane="bottomLeft" activeCell="A4" sqref="A4"/>
      <selection pane="bottomRight" activeCell="C40" sqref="C40"/>
    </sheetView>
  </sheetViews>
  <sheetFormatPr defaultRowHeight="15"/>
  <cols>
    <col min="1" max="1" width="9.5703125" style="2" bestFit="1" customWidth="1"/>
    <col min="2" max="2" width="58.7109375" style="2" customWidth="1"/>
    <col min="3" max="3" width="34.28515625" style="2" customWidth="1"/>
  </cols>
  <sheetData>
    <row r="1" spans="1:8">
      <c r="A1" s="2" t="s">
        <v>188</v>
      </c>
      <c r="B1" s="332" t="str">
        <f>Info!C2</f>
        <v>სს "ხალიკ ბანკი საქართველო"</v>
      </c>
    </row>
    <row r="2" spans="1:8">
      <c r="A2" s="2" t="s">
        <v>189</v>
      </c>
      <c r="B2" s="452">
        <f>'1. key ratios'!B2</f>
        <v>44561</v>
      </c>
    </row>
    <row r="4" spans="1:8" ht="25.5" customHeight="1" thickBot="1">
      <c r="A4" s="237" t="s">
        <v>409</v>
      </c>
      <c r="B4" s="62" t="s">
        <v>149</v>
      </c>
      <c r="C4" s="14"/>
    </row>
    <row r="5" spans="1:8" ht="15.75">
      <c r="A5" s="11"/>
      <c r="B5" s="422" t="s">
        <v>150</v>
      </c>
      <c r="C5" s="438" t="s">
        <v>618</v>
      </c>
    </row>
    <row r="6" spans="1:8">
      <c r="A6" s="15">
        <v>1</v>
      </c>
      <c r="B6" s="63" t="s">
        <v>1014</v>
      </c>
      <c r="C6" s="435" t="s">
        <v>1015</v>
      </c>
    </row>
    <row r="7" spans="1:8">
      <c r="A7" s="15">
        <v>2</v>
      </c>
      <c r="B7" s="63" t="s">
        <v>1016</v>
      </c>
      <c r="C7" s="435" t="s">
        <v>1017</v>
      </c>
    </row>
    <row r="8" spans="1:8">
      <c r="A8" s="15">
        <v>3</v>
      </c>
      <c r="B8" s="63" t="s">
        <v>1018</v>
      </c>
      <c r="C8" s="435" t="s">
        <v>1017</v>
      </c>
    </row>
    <row r="9" spans="1:8">
      <c r="A9" s="15">
        <v>4</v>
      </c>
      <c r="B9" s="63" t="s">
        <v>1019</v>
      </c>
      <c r="C9" s="435" t="s">
        <v>1017</v>
      </c>
    </row>
    <row r="10" spans="1:8">
      <c r="A10" s="15">
        <v>5</v>
      </c>
      <c r="B10" s="63" t="s">
        <v>1020</v>
      </c>
      <c r="C10" s="435" t="s">
        <v>1015</v>
      </c>
    </row>
    <row r="11" spans="1:8">
      <c r="A11" s="15">
        <v>6</v>
      </c>
      <c r="B11" s="63"/>
      <c r="C11" s="435"/>
    </row>
    <row r="12" spans="1:8">
      <c r="A12" s="15">
        <v>7</v>
      </c>
      <c r="B12" s="63"/>
      <c r="C12" s="435"/>
      <c r="H12" s="4"/>
    </row>
    <row r="13" spans="1:8">
      <c r="A13" s="15">
        <v>8</v>
      </c>
      <c r="B13" s="63"/>
      <c r="C13" s="435"/>
    </row>
    <row r="14" spans="1:8">
      <c r="A14" s="15">
        <v>9</v>
      </c>
      <c r="B14" s="63"/>
      <c r="C14" s="435"/>
    </row>
    <row r="15" spans="1:8">
      <c r="A15" s="15">
        <v>10</v>
      </c>
      <c r="B15" s="63"/>
      <c r="C15" s="435"/>
    </row>
    <row r="16" spans="1:8">
      <c r="A16" s="15"/>
      <c r="B16" s="708"/>
      <c r="C16" s="709"/>
    </row>
    <row r="17" spans="1:3" ht="60">
      <c r="A17" s="15"/>
      <c r="B17" s="423" t="s">
        <v>151</v>
      </c>
      <c r="C17" s="439" t="s">
        <v>619</v>
      </c>
    </row>
    <row r="18" spans="1:3" ht="15.75">
      <c r="A18" s="15">
        <v>1</v>
      </c>
      <c r="B18" s="28" t="s">
        <v>1012</v>
      </c>
      <c r="C18" s="436" t="s">
        <v>1021</v>
      </c>
    </row>
    <row r="19" spans="1:3" ht="15.75">
      <c r="A19" s="15">
        <v>2</v>
      </c>
      <c r="B19" s="28" t="s">
        <v>1022</v>
      </c>
      <c r="C19" s="436" t="s">
        <v>1023</v>
      </c>
    </row>
    <row r="20" spans="1:3" ht="15.75">
      <c r="A20" s="15">
        <v>3</v>
      </c>
      <c r="B20" s="28" t="s">
        <v>1024</v>
      </c>
      <c r="C20" s="436" t="s">
        <v>1025</v>
      </c>
    </row>
    <row r="21" spans="1:3" ht="15.75">
      <c r="A21" s="15">
        <v>4</v>
      </c>
      <c r="B21" s="28" t="s">
        <v>1026</v>
      </c>
      <c r="C21" s="436" t="s">
        <v>1027</v>
      </c>
    </row>
    <row r="22" spans="1:3" ht="15.75">
      <c r="A22" s="15">
        <v>5</v>
      </c>
      <c r="B22" s="28" t="s">
        <v>1028</v>
      </c>
      <c r="C22" s="436" t="s">
        <v>1029</v>
      </c>
    </row>
    <row r="23" spans="1:3" ht="15.75">
      <c r="A23" s="15">
        <v>6</v>
      </c>
      <c r="B23" s="28"/>
      <c r="C23" s="436"/>
    </row>
    <row r="24" spans="1:3" ht="15.75">
      <c r="A24" s="15">
        <v>7</v>
      </c>
      <c r="B24" s="28"/>
      <c r="C24" s="436"/>
    </row>
    <row r="25" spans="1:3" ht="15.75">
      <c r="A25" s="15">
        <v>8</v>
      </c>
      <c r="B25" s="28"/>
      <c r="C25" s="436"/>
    </row>
    <row r="26" spans="1:3" ht="15.75">
      <c r="A26" s="15">
        <v>9</v>
      </c>
      <c r="B26" s="28"/>
      <c r="C26" s="436"/>
    </row>
    <row r="27" spans="1:3" ht="15.75" customHeight="1">
      <c r="A27" s="15">
        <v>10</v>
      </c>
      <c r="B27" s="28"/>
      <c r="C27" s="437"/>
    </row>
    <row r="28" spans="1:3" ht="15.75" customHeight="1">
      <c r="A28" s="15"/>
      <c r="B28" s="28"/>
      <c r="C28" s="29"/>
    </row>
    <row r="29" spans="1:3" ht="30" customHeight="1">
      <c r="A29" s="15"/>
      <c r="B29" s="710" t="s">
        <v>152</v>
      </c>
      <c r="C29" s="711"/>
    </row>
    <row r="30" spans="1:3">
      <c r="A30" s="15">
        <v>1</v>
      </c>
      <c r="B30" s="63" t="s">
        <v>1032</v>
      </c>
      <c r="C30" s="650">
        <v>1</v>
      </c>
    </row>
    <row r="31" spans="1:3" ht="15.75" customHeight="1">
      <c r="A31" s="15"/>
      <c r="B31" s="63"/>
      <c r="C31" s="64"/>
    </row>
    <row r="32" spans="1:3" ht="29.25" customHeight="1">
      <c r="A32" s="15"/>
      <c r="B32" s="710" t="s">
        <v>272</v>
      </c>
      <c r="C32" s="711"/>
    </row>
    <row r="33" spans="1:3">
      <c r="A33" s="15">
        <v>1</v>
      </c>
      <c r="B33" s="63" t="s">
        <v>1030</v>
      </c>
      <c r="C33" s="634">
        <v>0.32300000000000001</v>
      </c>
    </row>
    <row r="34" spans="1:3" ht="16.5" thickBot="1">
      <c r="A34" s="16"/>
      <c r="B34" s="65" t="s">
        <v>1031</v>
      </c>
      <c r="C34" s="635">
        <v>0.32300000000000001</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7109375" style="2" customWidth="1"/>
    <col min="6" max="6" width="12" bestFit="1" customWidth="1"/>
    <col min="7" max="7" width="12.5703125" bestFit="1" customWidth="1"/>
  </cols>
  <sheetData>
    <row r="1" spans="1:7" ht="15.75">
      <c r="A1" s="18" t="s">
        <v>188</v>
      </c>
      <c r="B1" s="17" t="str">
        <f>Info!C2</f>
        <v>სს "ხალიკ ბანკი საქართველო"</v>
      </c>
    </row>
    <row r="2" spans="1:7" s="22" customFormat="1" ht="15.75" customHeight="1">
      <c r="A2" s="22" t="s">
        <v>189</v>
      </c>
      <c r="B2" s="452">
        <f>'1. key ratios'!B2</f>
        <v>44561</v>
      </c>
    </row>
    <row r="3" spans="1:7" s="22" customFormat="1" ht="15.75" customHeight="1"/>
    <row r="4" spans="1:7" s="22" customFormat="1" ht="15.75" customHeight="1" thickBot="1">
      <c r="A4" s="238" t="s">
        <v>410</v>
      </c>
      <c r="B4" s="239" t="s">
        <v>262</v>
      </c>
      <c r="C4" s="192"/>
      <c r="D4" s="192"/>
      <c r="E4" s="193" t="s">
        <v>93</v>
      </c>
    </row>
    <row r="5" spans="1:7" s="121" customFormat="1" ht="17.649999999999999" customHeight="1">
      <c r="A5" s="343"/>
      <c r="B5" s="344"/>
      <c r="C5" s="191" t="s">
        <v>0</v>
      </c>
      <c r="D5" s="191" t="s">
        <v>1</v>
      </c>
      <c r="E5" s="345" t="s">
        <v>2</v>
      </c>
    </row>
    <row r="6" spans="1:7" s="157" customFormat="1" ht="14.65" customHeight="1">
      <c r="A6" s="346"/>
      <c r="B6" s="712" t="s">
        <v>231</v>
      </c>
      <c r="C6" s="712" t="s">
        <v>230</v>
      </c>
      <c r="D6" s="713" t="s">
        <v>229</v>
      </c>
      <c r="E6" s="714"/>
      <c r="G6"/>
    </row>
    <row r="7" spans="1:7" s="157" customFormat="1" ht="99.6" customHeight="1">
      <c r="A7" s="346"/>
      <c r="B7" s="712"/>
      <c r="C7" s="712"/>
      <c r="D7" s="341" t="s">
        <v>228</v>
      </c>
      <c r="E7" s="342" t="s">
        <v>520</v>
      </c>
      <c r="G7"/>
    </row>
    <row r="8" spans="1:7">
      <c r="A8" s="347">
        <v>1</v>
      </c>
      <c r="B8" s="348" t="s">
        <v>154</v>
      </c>
      <c r="C8" s="349">
        <v>10331307</v>
      </c>
      <c r="D8" s="349">
        <v>0</v>
      </c>
      <c r="E8" s="349">
        <v>10331307</v>
      </c>
    </row>
    <row r="9" spans="1:7">
      <c r="A9" s="347">
        <v>2</v>
      </c>
      <c r="B9" s="348" t="s">
        <v>155</v>
      </c>
      <c r="C9" s="349">
        <v>155329092</v>
      </c>
      <c r="D9" s="349">
        <v>0</v>
      </c>
      <c r="E9" s="349">
        <v>155329092</v>
      </c>
    </row>
    <row r="10" spans="1:7">
      <c r="A10" s="347">
        <v>3</v>
      </c>
      <c r="B10" s="348" t="s">
        <v>227</v>
      </c>
      <c r="C10" s="349">
        <v>51766786</v>
      </c>
      <c r="D10" s="349">
        <v>0</v>
      </c>
      <c r="E10" s="349">
        <v>51766786</v>
      </c>
    </row>
    <row r="11" spans="1:7" ht="25.5">
      <c r="A11" s="347">
        <v>4</v>
      </c>
      <c r="B11" s="348" t="s">
        <v>185</v>
      </c>
      <c r="C11" s="349">
        <v>0</v>
      </c>
      <c r="D11" s="349">
        <v>0</v>
      </c>
      <c r="E11" s="349">
        <v>0</v>
      </c>
    </row>
    <row r="12" spans="1:7">
      <c r="A12" s="347">
        <v>5</v>
      </c>
      <c r="B12" s="348" t="s">
        <v>157</v>
      </c>
      <c r="C12" s="349">
        <v>16600047</v>
      </c>
      <c r="D12" s="349">
        <v>0</v>
      </c>
      <c r="E12" s="349">
        <v>16600047</v>
      </c>
    </row>
    <row r="13" spans="1:7">
      <c r="A13" s="347">
        <v>6.1</v>
      </c>
      <c r="B13" s="348" t="s">
        <v>158</v>
      </c>
      <c r="C13" s="349">
        <v>738319991</v>
      </c>
      <c r="D13" s="349">
        <v>0</v>
      </c>
      <c r="E13" s="349">
        <v>738319991</v>
      </c>
    </row>
    <row r="14" spans="1:7">
      <c r="A14" s="347">
        <v>6.2</v>
      </c>
      <c r="B14" s="350" t="s">
        <v>159</v>
      </c>
      <c r="C14" s="349">
        <v>-38804107</v>
      </c>
      <c r="D14" s="349">
        <v>0</v>
      </c>
      <c r="E14" s="349">
        <v>-38804107</v>
      </c>
    </row>
    <row r="15" spans="1:7">
      <c r="A15" s="347">
        <v>6</v>
      </c>
      <c r="B15" s="348" t="s">
        <v>226</v>
      </c>
      <c r="C15" s="349">
        <v>699515884</v>
      </c>
      <c r="D15" s="349">
        <v>0</v>
      </c>
      <c r="E15" s="349">
        <v>699515884</v>
      </c>
    </row>
    <row r="16" spans="1:7" ht="25.5">
      <c r="A16" s="347">
        <v>7</v>
      </c>
      <c r="B16" s="348" t="s">
        <v>161</v>
      </c>
      <c r="C16" s="349">
        <v>7424887</v>
      </c>
      <c r="D16" s="349">
        <v>0</v>
      </c>
      <c r="E16" s="349">
        <v>7424887</v>
      </c>
    </row>
    <row r="17" spans="1:7">
      <c r="A17" s="347">
        <v>8</v>
      </c>
      <c r="B17" s="348" t="s">
        <v>162</v>
      </c>
      <c r="C17" s="349">
        <v>8009459.4400000004</v>
      </c>
      <c r="D17" s="349">
        <v>0</v>
      </c>
      <c r="E17" s="349">
        <v>8009459.4400000004</v>
      </c>
      <c r="F17" s="6"/>
      <c r="G17" s="6"/>
    </row>
    <row r="18" spans="1:7">
      <c r="A18" s="347">
        <v>9</v>
      </c>
      <c r="B18" s="348" t="s">
        <v>163</v>
      </c>
      <c r="C18" s="349">
        <v>54000</v>
      </c>
      <c r="D18" s="349">
        <v>0</v>
      </c>
      <c r="E18" s="349">
        <v>54000</v>
      </c>
      <c r="G18" s="6"/>
    </row>
    <row r="19" spans="1:7" ht="25.5">
      <c r="A19" s="347">
        <v>10</v>
      </c>
      <c r="B19" s="348" t="s">
        <v>164</v>
      </c>
      <c r="C19" s="349">
        <v>21506200</v>
      </c>
      <c r="D19" s="349">
        <v>4498735</v>
      </c>
      <c r="E19" s="349">
        <v>17007465</v>
      </c>
      <c r="G19" s="6"/>
    </row>
    <row r="20" spans="1:7">
      <c r="A20" s="347">
        <v>11</v>
      </c>
      <c r="B20" s="348" t="s">
        <v>165</v>
      </c>
      <c r="C20" s="349">
        <v>8796469.9100000151</v>
      </c>
      <c r="D20" s="349">
        <v>0</v>
      </c>
      <c r="E20" s="349">
        <v>8796469.9100000151</v>
      </c>
    </row>
    <row r="21" spans="1:7" ht="51.75" thickBot="1">
      <c r="A21" s="351"/>
      <c r="B21" s="352" t="s">
        <v>484</v>
      </c>
      <c r="C21" s="309">
        <f>SUM(C8:C12, C15:C20)</f>
        <v>979334132.35000002</v>
      </c>
      <c r="D21" s="309">
        <f>SUM(D8:D12, D15:D20)</f>
        <v>4498735</v>
      </c>
      <c r="E21" s="353">
        <f>SUM(E8:E12, E15:E20)</f>
        <v>974835397.35000002</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"ხალიკ ბანკი საქართველო"</v>
      </c>
    </row>
    <row r="2" spans="1:6" s="22" customFormat="1" ht="15.75" customHeight="1">
      <c r="A2" s="22" t="s">
        <v>189</v>
      </c>
      <c r="B2" s="452">
        <f>'1. key ratios'!B2</f>
        <v>44561</v>
      </c>
      <c r="C2"/>
      <c r="D2"/>
      <c r="E2"/>
      <c r="F2"/>
    </row>
    <row r="3" spans="1:6" s="22" customFormat="1" ht="15.75" customHeight="1">
      <c r="C3"/>
      <c r="D3"/>
      <c r="E3"/>
      <c r="F3"/>
    </row>
    <row r="4" spans="1:6" s="22" customFormat="1" ht="26.25" thickBot="1">
      <c r="A4" s="22" t="s">
        <v>411</v>
      </c>
      <c r="B4" s="199" t="s">
        <v>265</v>
      </c>
      <c r="C4" s="193" t="s">
        <v>93</v>
      </c>
      <c r="D4"/>
      <c r="E4"/>
      <c r="F4"/>
    </row>
    <row r="5" spans="1:6" ht="26.25">
      <c r="A5" s="194">
        <v>1</v>
      </c>
      <c r="B5" s="195" t="s">
        <v>433</v>
      </c>
      <c r="C5" s="269">
        <f>'7. LI1'!E21</f>
        <v>974835397.35000002</v>
      </c>
    </row>
    <row r="6" spans="1:6" s="184" customFormat="1">
      <c r="A6" s="120">
        <v>2.1</v>
      </c>
      <c r="B6" s="201" t="s">
        <v>266</v>
      </c>
      <c r="C6" s="270">
        <v>36927940.25</v>
      </c>
    </row>
    <row r="7" spans="1:6" s="4" customFormat="1" ht="25.5" outlineLevel="1">
      <c r="A7" s="200">
        <v>2.2000000000000002</v>
      </c>
      <c r="B7" s="196" t="s">
        <v>267</v>
      </c>
      <c r="C7" s="270">
        <v>0</v>
      </c>
    </row>
    <row r="8" spans="1:6" s="4" customFormat="1" ht="26.25">
      <c r="A8" s="200">
        <v>3</v>
      </c>
      <c r="B8" s="197" t="s">
        <v>434</v>
      </c>
      <c r="C8" s="271">
        <f>SUM(C5:C7)</f>
        <v>1011763337.6</v>
      </c>
    </row>
    <row r="9" spans="1:6" s="184" customFormat="1">
      <c r="A9" s="120">
        <v>4</v>
      </c>
      <c r="B9" s="204" t="s">
        <v>263</v>
      </c>
      <c r="C9" s="270">
        <v>11795934.65</v>
      </c>
    </row>
    <row r="10" spans="1:6" s="4" customFormat="1" ht="25.5" outlineLevel="1">
      <c r="A10" s="200">
        <v>5.0999999999999996</v>
      </c>
      <c r="B10" s="196" t="s">
        <v>273</v>
      </c>
      <c r="C10" s="270">
        <v>-26951323.125</v>
      </c>
    </row>
    <row r="11" spans="1:6" s="4" customFormat="1" ht="25.5" outlineLevel="1">
      <c r="A11" s="200">
        <v>5.2</v>
      </c>
      <c r="B11" s="196" t="s">
        <v>274</v>
      </c>
      <c r="C11" s="270">
        <v>0</v>
      </c>
    </row>
    <row r="12" spans="1:6" s="4" customFormat="1">
      <c r="A12" s="200">
        <v>6</v>
      </c>
      <c r="B12" s="202" t="s">
        <v>605</v>
      </c>
      <c r="C12" s="270">
        <v>0</v>
      </c>
    </row>
    <row r="13" spans="1:6" s="4" customFormat="1" ht="15.75" thickBot="1">
      <c r="A13" s="203">
        <v>7</v>
      </c>
      <c r="B13" s="198" t="s">
        <v>264</v>
      </c>
      <c r="C13" s="272">
        <f>SUM(C8:C12)</f>
        <v>996607949.125</v>
      </c>
    </row>
    <row r="15" spans="1:6" ht="26.25">
      <c r="B15" s="24" t="s">
        <v>606</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j0BPZYZzVbBAw+rRX7eNLYAf7/eE1gz8cooxp4PUTr4=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3DMrOmroXUck6yRXJ8GdwjCZNEPOEUXAj3UOH+WyXIA=</DigestValue>
    </Reference>
  </SignedInfo>
  <SignatureValue>L2tVjM95GMBds4+eVx16a8iEoqI7jMiYmUFm3Nm79NJ2gHILf+EnKiGgIxOBoQPmaDRBf4mny2HZ
h/Bxeg2wrvVmWZL8oFNUyTCd8sYwQ24sg0aEQmSRa/wHlJ7cmjz7kyrb+rIaD36qdBmWNFFqav/Y
Y7+PXETfInkFPxWekdY4mD7MEyJ9IrxTnHcZ5O1eHb2J/GTJf4YYj7i2d8E5A1u+8UrQXEf5nEN4
ue9sB97Ao6TulTOu3i5y/5P7voJ+48j3qnHpV7UHBzao9arqZt8X+lWv0bzWbd47P4LEBdeCyrwX
Lta/QEl1tkVzPW1Vsqd9UeQs+6Byj3evPzg/3Q==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SzDlvmpeituQP0NE1SsUFbwk3xm6BzNTh5xnUM9p2Fs=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r4pWRL4VTYiH7YmX6OzwB0VwIqCcqFM1a+1mM6PfE2g=</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ySFW+aTLdZpSLWDMhD7ky7xciWiOhyZXe0TyzDEjepQ=</DigestValue>
      </Reference>
      <Reference URI="/xl/styles.xml?ContentType=application/vnd.openxmlformats-officedocument.spreadsheetml.styles+xml">
        <DigestMethod Algorithm="http://www.w3.org/2001/04/xmlenc#sha256"/>
        <DigestValue>GK0IfeBWLwcQ47nS0iCXH5r/3TShLkvDN7YADBa2YRY=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UM4o+K6jCBVm4yzucf2Jkp4X41Sv49BPktfA54Yrbfg=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0F5XoQOmKwdLMBdNGisPhkPcrzgjQfqEPVeIm2JO5J8=</DigestValue>
      </Reference>
      <Reference URI="/xl/worksheets/sheet10.xml?ContentType=application/vnd.openxmlformats-officedocument.spreadsheetml.worksheet+xml">
        <DigestMethod Algorithm="http://www.w3.org/2001/04/xmlenc#sha256"/>
        <DigestValue>10YsJS4FYQ3/+Cw8YLpwh3fyL0oeCTCeehh9gT6jrBo=</DigestValue>
      </Reference>
      <Reference URI="/xl/worksheets/sheet11.xml?ContentType=application/vnd.openxmlformats-officedocument.spreadsheetml.worksheet+xml">
        <DigestMethod Algorithm="http://www.w3.org/2001/04/xmlenc#sha256"/>
        <DigestValue>zq9V6e3kShrtexzFJaEY2CdLUwY+AboMgnSkpDnAKb4=</DigestValue>
      </Reference>
      <Reference URI="/xl/worksheets/sheet12.xml?ContentType=application/vnd.openxmlformats-officedocument.spreadsheetml.worksheet+xml">
        <DigestMethod Algorithm="http://www.w3.org/2001/04/xmlenc#sha256"/>
        <DigestValue>AE/+VJHmlv1zG3yN1MQNZ+fwnpoLQmt+jj/q8BYAuT0=</DigestValue>
      </Reference>
      <Reference URI="/xl/worksheets/sheet13.xml?ContentType=application/vnd.openxmlformats-officedocument.spreadsheetml.worksheet+xml">
        <DigestMethod Algorithm="http://www.w3.org/2001/04/xmlenc#sha256"/>
        <DigestValue>9fVfRjERASStsTd3NYlvEvdGJLy4KuZPQEEBCv3U/6w=</DigestValue>
      </Reference>
      <Reference URI="/xl/worksheets/sheet14.xml?ContentType=application/vnd.openxmlformats-officedocument.spreadsheetml.worksheet+xml">
        <DigestMethod Algorithm="http://www.w3.org/2001/04/xmlenc#sha256"/>
        <DigestValue>dBK1hqUAV/gTb39S2miAMaU0D+VqgN0gTyVOkdJCnww=</DigestValue>
      </Reference>
      <Reference URI="/xl/worksheets/sheet15.xml?ContentType=application/vnd.openxmlformats-officedocument.spreadsheetml.worksheet+xml">
        <DigestMethod Algorithm="http://www.w3.org/2001/04/xmlenc#sha256"/>
        <DigestValue>IHiIUE2dWdIWhgQYzYq22DNmaf8IuNCj0TbyIJWfPNY=</DigestValue>
      </Reference>
      <Reference URI="/xl/worksheets/sheet16.xml?ContentType=application/vnd.openxmlformats-officedocument.spreadsheetml.worksheet+xml">
        <DigestMethod Algorithm="http://www.w3.org/2001/04/xmlenc#sha256"/>
        <DigestValue>2dLKlBM4zeMY+/2i0Lmb2iCJW9ApPtyVHYsFy+LrsKI=</DigestValue>
      </Reference>
      <Reference URI="/xl/worksheets/sheet17.xml?ContentType=application/vnd.openxmlformats-officedocument.spreadsheetml.worksheet+xml">
        <DigestMethod Algorithm="http://www.w3.org/2001/04/xmlenc#sha256"/>
        <DigestValue>2E0ZOmN8eJYsxlClAzEDrrWBXlLhIsk5MK9OjjM1slE=</DigestValue>
      </Reference>
      <Reference URI="/xl/worksheets/sheet18.xml?ContentType=application/vnd.openxmlformats-officedocument.spreadsheetml.worksheet+xml">
        <DigestMethod Algorithm="http://www.w3.org/2001/04/xmlenc#sha256"/>
        <DigestValue>us0A2X1PFeUwkeSmWVhKGUKOZ4be9il/FWIILxNBy2k=</DigestValue>
      </Reference>
      <Reference URI="/xl/worksheets/sheet19.xml?ContentType=application/vnd.openxmlformats-officedocument.spreadsheetml.worksheet+xml">
        <DigestMethod Algorithm="http://www.w3.org/2001/04/xmlenc#sha256"/>
        <DigestValue>XBvtABzJiLzZdMungJVFQFaezjDgEQvIhOmv+73tj0Y=</DigestValue>
      </Reference>
      <Reference URI="/xl/worksheets/sheet2.xml?ContentType=application/vnd.openxmlformats-officedocument.spreadsheetml.worksheet+xml">
        <DigestMethod Algorithm="http://www.w3.org/2001/04/xmlenc#sha256"/>
        <DigestValue>GHpfMpPTGUh4HiiWBOAOd1OsHmlmeKjP7d/cA50XrBM=</DigestValue>
      </Reference>
      <Reference URI="/xl/worksheets/sheet20.xml?ContentType=application/vnd.openxmlformats-officedocument.spreadsheetml.worksheet+xml">
        <DigestMethod Algorithm="http://www.w3.org/2001/04/xmlenc#sha256"/>
        <DigestValue>BBjDwpFwU5r/DwU2bxo06nFm1JCFevRSbpigUS4OoqE=</DigestValue>
      </Reference>
      <Reference URI="/xl/worksheets/sheet21.xml?ContentType=application/vnd.openxmlformats-officedocument.spreadsheetml.worksheet+xml">
        <DigestMethod Algorithm="http://www.w3.org/2001/04/xmlenc#sha256"/>
        <DigestValue>7/3j9Xixw4pualJ4f6Dl2LWi4B4n+uHZ0be1abKnzbA=</DigestValue>
      </Reference>
      <Reference URI="/xl/worksheets/sheet22.xml?ContentType=application/vnd.openxmlformats-officedocument.spreadsheetml.worksheet+xml">
        <DigestMethod Algorithm="http://www.w3.org/2001/04/xmlenc#sha256"/>
        <DigestValue>ZhLKIAtIdrng+vL4+tXCb0YN1SfEMyVW4pwmvc5Oh/0=</DigestValue>
      </Reference>
      <Reference URI="/xl/worksheets/sheet23.xml?ContentType=application/vnd.openxmlformats-officedocument.spreadsheetml.worksheet+xml">
        <DigestMethod Algorithm="http://www.w3.org/2001/04/xmlenc#sha256"/>
        <DigestValue>WgVx54wyTADv44qaqLpVX7jqE1ADKmW/MEN4FjajJV0=</DigestValue>
      </Reference>
      <Reference URI="/xl/worksheets/sheet24.xml?ContentType=application/vnd.openxmlformats-officedocument.spreadsheetml.worksheet+xml">
        <DigestMethod Algorithm="http://www.w3.org/2001/04/xmlenc#sha256"/>
        <DigestValue>ao6uAzDdd/AMOiu4zUL9z5u2m58mlfMHTT6zEW0AxLU=</DigestValue>
      </Reference>
      <Reference URI="/xl/worksheets/sheet25.xml?ContentType=application/vnd.openxmlformats-officedocument.spreadsheetml.worksheet+xml">
        <DigestMethod Algorithm="http://www.w3.org/2001/04/xmlenc#sha256"/>
        <DigestValue>GNpyXabWNJHddEHHo/PYbKfAdZuLII7v+w84Gh1ckYc=</DigestValue>
      </Reference>
      <Reference URI="/xl/worksheets/sheet26.xml?ContentType=application/vnd.openxmlformats-officedocument.spreadsheetml.worksheet+xml">
        <DigestMethod Algorithm="http://www.w3.org/2001/04/xmlenc#sha256"/>
        <DigestValue>bZJNTKZJgSq1X89N3puMC2Msxqxw9TLP1U8bdSP7uYM=</DigestValue>
      </Reference>
      <Reference URI="/xl/worksheets/sheet27.xml?ContentType=application/vnd.openxmlformats-officedocument.spreadsheetml.worksheet+xml">
        <DigestMethod Algorithm="http://www.w3.org/2001/04/xmlenc#sha256"/>
        <DigestValue>AFkNC/9tWwgEBVx9f28SZpUV9SG8tr61JgxHxJ+FkfI=</DigestValue>
      </Reference>
      <Reference URI="/xl/worksheets/sheet28.xml?ContentType=application/vnd.openxmlformats-officedocument.spreadsheetml.worksheet+xml">
        <DigestMethod Algorithm="http://www.w3.org/2001/04/xmlenc#sha256"/>
        <DigestValue>R0YJTquOWZ8FtFJgmam7CUZSaqUOPFDTXaVMBu5tFnY=</DigestValue>
      </Reference>
      <Reference URI="/xl/worksheets/sheet29.xml?ContentType=application/vnd.openxmlformats-officedocument.spreadsheetml.worksheet+xml">
        <DigestMethod Algorithm="http://www.w3.org/2001/04/xmlenc#sha256"/>
        <DigestValue>zzKkKpI2Za3+sVsU31h4vMCpYVIixpRp4mFLneZKWw0=</DigestValue>
      </Reference>
      <Reference URI="/xl/worksheets/sheet3.xml?ContentType=application/vnd.openxmlformats-officedocument.spreadsheetml.worksheet+xml">
        <DigestMethod Algorithm="http://www.w3.org/2001/04/xmlenc#sha256"/>
        <DigestValue>/RTOhSfWn7O20bJxKtGTkdFaGwZGWvqNSxy0XqLttVU=</DigestValue>
      </Reference>
      <Reference URI="/xl/worksheets/sheet30.xml?ContentType=application/vnd.openxmlformats-officedocument.spreadsheetml.worksheet+xml">
        <DigestMethod Algorithm="http://www.w3.org/2001/04/xmlenc#sha256"/>
        <DigestValue>zKCHRowEOdZ68Ip4/62qIg21+/jFUqnBb5LXRitmiF8=</DigestValue>
      </Reference>
      <Reference URI="/xl/worksheets/sheet4.xml?ContentType=application/vnd.openxmlformats-officedocument.spreadsheetml.worksheet+xml">
        <DigestMethod Algorithm="http://www.w3.org/2001/04/xmlenc#sha256"/>
        <DigestValue>ameksB+KtoQ3qmSDtNRqOR2MjuTisIb3xb9o6LAztxQ=</DigestValue>
      </Reference>
      <Reference URI="/xl/worksheets/sheet5.xml?ContentType=application/vnd.openxmlformats-officedocument.spreadsheetml.worksheet+xml">
        <DigestMethod Algorithm="http://www.w3.org/2001/04/xmlenc#sha256"/>
        <DigestValue>a0q0DacpDqx2sWvcTkeVb/9PRQaUBZDV+GE+zShUmqM=</DigestValue>
      </Reference>
      <Reference URI="/xl/worksheets/sheet6.xml?ContentType=application/vnd.openxmlformats-officedocument.spreadsheetml.worksheet+xml">
        <DigestMethod Algorithm="http://www.w3.org/2001/04/xmlenc#sha256"/>
        <DigestValue>3TvsZjVuIpIi9GxPtFGqVfjJBez/BRyFAESvVQ7OBvg=</DigestValue>
      </Reference>
      <Reference URI="/xl/worksheets/sheet7.xml?ContentType=application/vnd.openxmlformats-officedocument.spreadsheetml.worksheet+xml">
        <DigestMethod Algorithm="http://www.w3.org/2001/04/xmlenc#sha256"/>
        <DigestValue>TjlCNfVzk8lwdogdkY4awh8WFb5Y7I8eeLFfFDmw2cE=</DigestValue>
      </Reference>
      <Reference URI="/xl/worksheets/sheet8.xml?ContentType=application/vnd.openxmlformats-officedocument.spreadsheetml.worksheet+xml">
        <DigestMethod Algorithm="http://www.w3.org/2001/04/xmlenc#sha256"/>
        <DigestValue>vf3Z8lhG9mnJNx7nu9GKy4VvTsKare55PPexMCpBT5Q=</DigestValue>
      </Reference>
      <Reference URI="/xl/worksheets/sheet9.xml?ContentType=application/vnd.openxmlformats-officedocument.spreadsheetml.worksheet+xml">
        <DigestMethod Algorithm="http://www.w3.org/2001/04/xmlenc#sha256"/>
        <DigestValue>wqYH0qmwn3GpU/7LiM9mLKrPtvIsEJeB58VK5m9rcE4=</DigestValue>
      </Reference>
    </Manifest>
    <SignatureProperties>
      <SignatureProperty Id="idSignatureTime" Target="#idPackageSignature">
        <mdssi:SignatureTime xmlns:mdssi="http://schemas.openxmlformats.org/package/2006/digital-signature">
          <mdssi:Format>YYYY-MM-DDThh:mm:ssTZD</mdssi:Format>
          <mdssi:Value>2023-02-20T12:18:47Z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2023-02-20T12:18:47Z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/DJXMrus5Si7FVC/AaodYXJK5joa4vjvgg21Qq6EOXQ=</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bDB3WoPt9PHdk3EK34PgBscmOHv3tzalUpNpw3NH4Bk=</DigestValue>
    </Reference>
  </SignedInfo>
  <SignatureValue>FcMn8lPyZDKtmIT1Y/EGzsEkogyImgZA9l/IT2VYSKPpl1eW52GqmfjRH3Vv3P0Q/ILJRqkjU79Y
nFUe+BuxoNZUnfJezX0Sgv4TVQF6pW72xIMNy460V8D1Et+YxvEuUTSjPJKrGur3RN1F++tr33tT
FtV5CNic9CVNA/jsdqqrLSrLDXssnJ3gnslkEOXLCmOScutZdLoSsGGE4BRfQ9Tfa/cLe/mVp2wp
n04BE4ivwcXQJOv7HQ4dqiD+CjQTV7S9hfp+PbrC9HWje2U8AFOfF+gEDSC8BcrKLbAw19RTYH+g
h0v8EO1/Cg/L0hBRuDnEJ7f7XrEC0JukGm96aA==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SzDlvmpeituQP0NE1SsUFbwk3xm6BzNTh5xnUM9p2Fs=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r4pWRL4VTYiH7YmX6OzwB0VwIqCcqFM1a+1mM6PfE2g=</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ySFW+aTLdZpSLWDMhD7ky7xciWiOhyZXe0TyzDEjepQ=</DigestValue>
      </Reference>
      <Reference URI="/xl/styles.xml?ContentType=application/vnd.openxmlformats-officedocument.spreadsheetml.styles+xml">
        <DigestMethod Algorithm="http://www.w3.org/2001/04/xmlenc#sha256"/>
        <DigestValue>GK0IfeBWLwcQ47nS0iCXH5r/3TShLkvDN7YADBa2YRY=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UM4o+K6jCBVm4yzucf2Jkp4X41Sv49BPktfA54Yrbfg=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0F5XoQOmKwdLMBdNGisPhkPcrzgjQfqEPVeIm2JO5J8=</DigestValue>
      </Reference>
      <Reference URI="/xl/worksheets/sheet10.xml?ContentType=application/vnd.openxmlformats-officedocument.spreadsheetml.worksheet+xml">
        <DigestMethod Algorithm="http://www.w3.org/2001/04/xmlenc#sha256"/>
        <DigestValue>10YsJS4FYQ3/+Cw8YLpwh3fyL0oeCTCeehh9gT6jrBo=</DigestValue>
      </Reference>
      <Reference URI="/xl/worksheets/sheet11.xml?ContentType=application/vnd.openxmlformats-officedocument.spreadsheetml.worksheet+xml">
        <DigestMethod Algorithm="http://www.w3.org/2001/04/xmlenc#sha256"/>
        <DigestValue>zq9V6e3kShrtexzFJaEY2CdLUwY+AboMgnSkpDnAKb4=</DigestValue>
      </Reference>
      <Reference URI="/xl/worksheets/sheet12.xml?ContentType=application/vnd.openxmlformats-officedocument.spreadsheetml.worksheet+xml">
        <DigestMethod Algorithm="http://www.w3.org/2001/04/xmlenc#sha256"/>
        <DigestValue>AE/+VJHmlv1zG3yN1MQNZ+fwnpoLQmt+jj/q8BYAuT0=</DigestValue>
      </Reference>
      <Reference URI="/xl/worksheets/sheet13.xml?ContentType=application/vnd.openxmlformats-officedocument.spreadsheetml.worksheet+xml">
        <DigestMethod Algorithm="http://www.w3.org/2001/04/xmlenc#sha256"/>
        <DigestValue>9fVfRjERASStsTd3NYlvEvdGJLy4KuZPQEEBCv3U/6w=</DigestValue>
      </Reference>
      <Reference URI="/xl/worksheets/sheet14.xml?ContentType=application/vnd.openxmlformats-officedocument.spreadsheetml.worksheet+xml">
        <DigestMethod Algorithm="http://www.w3.org/2001/04/xmlenc#sha256"/>
        <DigestValue>dBK1hqUAV/gTb39S2miAMaU0D+VqgN0gTyVOkdJCnww=</DigestValue>
      </Reference>
      <Reference URI="/xl/worksheets/sheet15.xml?ContentType=application/vnd.openxmlformats-officedocument.spreadsheetml.worksheet+xml">
        <DigestMethod Algorithm="http://www.w3.org/2001/04/xmlenc#sha256"/>
        <DigestValue>IHiIUE2dWdIWhgQYzYq22DNmaf8IuNCj0TbyIJWfPNY=</DigestValue>
      </Reference>
      <Reference URI="/xl/worksheets/sheet16.xml?ContentType=application/vnd.openxmlformats-officedocument.spreadsheetml.worksheet+xml">
        <DigestMethod Algorithm="http://www.w3.org/2001/04/xmlenc#sha256"/>
        <DigestValue>2dLKlBM4zeMY+/2i0Lmb2iCJW9ApPtyVHYsFy+LrsKI=</DigestValue>
      </Reference>
      <Reference URI="/xl/worksheets/sheet17.xml?ContentType=application/vnd.openxmlformats-officedocument.spreadsheetml.worksheet+xml">
        <DigestMethod Algorithm="http://www.w3.org/2001/04/xmlenc#sha256"/>
        <DigestValue>2E0ZOmN8eJYsxlClAzEDrrWBXlLhIsk5MK9OjjM1slE=</DigestValue>
      </Reference>
      <Reference URI="/xl/worksheets/sheet18.xml?ContentType=application/vnd.openxmlformats-officedocument.spreadsheetml.worksheet+xml">
        <DigestMethod Algorithm="http://www.w3.org/2001/04/xmlenc#sha256"/>
        <DigestValue>us0A2X1PFeUwkeSmWVhKGUKOZ4be9il/FWIILxNBy2k=</DigestValue>
      </Reference>
      <Reference URI="/xl/worksheets/sheet19.xml?ContentType=application/vnd.openxmlformats-officedocument.spreadsheetml.worksheet+xml">
        <DigestMethod Algorithm="http://www.w3.org/2001/04/xmlenc#sha256"/>
        <DigestValue>XBvtABzJiLzZdMungJVFQFaezjDgEQvIhOmv+73tj0Y=</DigestValue>
      </Reference>
      <Reference URI="/xl/worksheets/sheet2.xml?ContentType=application/vnd.openxmlformats-officedocument.spreadsheetml.worksheet+xml">
        <DigestMethod Algorithm="http://www.w3.org/2001/04/xmlenc#sha256"/>
        <DigestValue>GHpfMpPTGUh4HiiWBOAOd1OsHmlmeKjP7d/cA50XrBM=</DigestValue>
      </Reference>
      <Reference URI="/xl/worksheets/sheet20.xml?ContentType=application/vnd.openxmlformats-officedocument.spreadsheetml.worksheet+xml">
        <DigestMethod Algorithm="http://www.w3.org/2001/04/xmlenc#sha256"/>
        <DigestValue>BBjDwpFwU5r/DwU2bxo06nFm1JCFevRSbpigUS4OoqE=</DigestValue>
      </Reference>
      <Reference URI="/xl/worksheets/sheet21.xml?ContentType=application/vnd.openxmlformats-officedocument.spreadsheetml.worksheet+xml">
        <DigestMethod Algorithm="http://www.w3.org/2001/04/xmlenc#sha256"/>
        <DigestValue>7/3j9Xixw4pualJ4f6Dl2LWi4B4n+uHZ0be1abKnzbA=</DigestValue>
      </Reference>
      <Reference URI="/xl/worksheets/sheet22.xml?ContentType=application/vnd.openxmlformats-officedocument.spreadsheetml.worksheet+xml">
        <DigestMethod Algorithm="http://www.w3.org/2001/04/xmlenc#sha256"/>
        <DigestValue>ZhLKIAtIdrng+vL4+tXCb0YN1SfEMyVW4pwmvc5Oh/0=</DigestValue>
      </Reference>
      <Reference URI="/xl/worksheets/sheet23.xml?ContentType=application/vnd.openxmlformats-officedocument.spreadsheetml.worksheet+xml">
        <DigestMethod Algorithm="http://www.w3.org/2001/04/xmlenc#sha256"/>
        <DigestValue>WgVx54wyTADv44qaqLpVX7jqE1ADKmW/MEN4FjajJV0=</DigestValue>
      </Reference>
      <Reference URI="/xl/worksheets/sheet24.xml?ContentType=application/vnd.openxmlformats-officedocument.spreadsheetml.worksheet+xml">
        <DigestMethod Algorithm="http://www.w3.org/2001/04/xmlenc#sha256"/>
        <DigestValue>ao6uAzDdd/AMOiu4zUL9z5u2m58mlfMHTT6zEW0AxLU=</DigestValue>
      </Reference>
      <Reference URI="/xl/worksheets/sheet25.xml?ContentType=application/vnd.openxmlformats-officedocument.spreadsheetml.worksheet+xml">
        <DigestMethod Algorithm="http://www.w3.org/2001/04/xmlenc#sha256"/>
        <DigestValue>GNpyXabWNJHddEHHo/PYbKfAdZuLII7v+w84Gh1ckYc=</DigestValue>
      </Reference>
      <Reference URI="/xl/worksheets/sheet26.xml?ContentType=application/vnd.openxmlformats-officedocument.spreadsheetml.worksheet+xml">
        <DigestMethod Algorithm="http://www.w3.org/2001/04/xmlenc#sha256"/>
        <DigestValue>bZJNTKZJgSq1X89N3puMC2Msxqxw9TLP1U8bdSP7uYM=</DigestValue>
      </Reference>
      <Reference URI="/xl/worksheets/sheet27.xml?ContentType=application/vnd.openxmlformats-officedocument.spreadsheetml.worksheet+xml">
        <DigestMethod Algorithm="http://www.w3.org/2001/04/xmlenc#sha256"/>
        <DigestValue>AFkNC/9tWwgEBVx9f28SZpUV9SG8tr61JgxHxJ+FkfI=</DigestValue>
      </Reference>
      <Reference URI="/xl/worksheets/sheet28.xml?ContentType=application/vnd.openxmlformats-officedocument.spreadsheetml.worksheet+xml">
        <DigestMethod Algorithm="http://www.w3.org/2001/04/xmlenc#sha256"/>
        <DigestValue>R0YJTquOWZ8FtFJgmam7CUZSaqUOPFDTXaVMBu5tFnY=</DigestValue>
      </Reference>
      <Reference URI="/xl/worksheets/sheet29.xml?ContentType=application/vnd.openxmlformats-officedocument.spreadsheetml.worksheet+xml">
        <DigestMethod Algorithm="http://www.w3.org/2001/04/xmlenc#sha256"/>
        <DigestValue>zzKkKpI2Za3+sVsU31h4vMCpYVIixpRp4mFLneZKWw0=</DigestValue>
      </Reference>
      <Reference URI="/xl/worksheets/sheet3.xml?ContentType=application/vnd.openxmlformats-officedocument.spreadsheetml.worksheet+xml">
        <DigestMethod Algorithm="http://www.w3.org/2001/04/xmlenc#sha256"/>
        <DigestValue>/RTOhSfWn7O20bJxKtGTkdFaGwZGWvqNSxy0XqLttVU=</DigestValue>
      </Reference>
      <Reference URI="/xl/worksheets/sheet30.xml?ContentType=application/vnd.openxmlformats-officedocument.spreadsheetml.worksheet+xml">
        <DigestMethod Algorithm="http://www.w3.org/2001/04/xmlenc#sha256"/>
        <DigestValue>zKCHRowEOdZ68Ip4/62qIg21+/jFUqnBb5LXRitmiF8=</DigestValue>
      </Reference>
      <Reference URI="/xl/worksheets/sheet4.xml?ContentType=application/vnd.openxmlformats-officedocument.spreadsheetml.worksheet+xml">
        <DigestMethod Algorithm="http://www.w3.org/2001/04/xmlenc#sha256"/>
        <DigestValue>ameksB+KtoQ3qmSDtNRqOR2MjuTisIb3xb9o6LAztxQ=</DigestValue>
      </Reference>
      <Reference URI="/xl/worksheets/sheet5.xml?ContentType=application/vnd.openxmlformats-officedocument.spreadsheetml.worksheet+xml">
        <DigestMethod Algorithm="http://www.w3.org/2001/04/xmlenc#sha256"/>
        <DigestValue>a0q0DacpDqx2sWvcTkeVb/9PRQaUBZDV+GE+zShUmqM=</DigestValue>
      </Reference>
      <Reference URI="/xl/worksheets/sheet6.xml?ContentType=application/vnd.openxmlformats-officedocument.spreadsheetml.worksheet+xml">
        <DigestMethod Algorithm="http://www.w3.org/2001/04/xmlenc#sha256"/>
        <DigestValue>3TvsZjVuIpIi9GxPtFGqVfjJBez/BRyFAESvVQ7OBvg=</DigestValue>
      </Reference>
      <Reference URI="/xl/worksheets/sheet7.xml?ContentType=application/vnd.openxmlformats-officedocument.spreadsheetml.worksheet+xml">
        <DigestMethod Algorithm="http://www.w3.org/2001/04/xmlenc#sha256"/>
        <DigestValue>TjlCNfVzk8lwdogdkY4awh8WFb5Y7I8eeLFfFDmw2cE=</DigestValue>
      </Reference>
      <Reference URI="/xl/worksheets/sheet8.xml?ContentType=application/vnd.openxmlformats-officedocument.spreadsheetml.worksheet+xml">
        <DigestMethod Algorithm="http://www.w3.org/2001/04/xmlenc#sha256"/>
        <DigestValue>vf3Z8lhG9mnJNx7nu9GKy4VvTsKare55PPexMCpBT5Q=</DigestValue>
      </Reference>
      <Reference URI="/xl/worksheets/sheet9.xml?ContentType=application/vnd.openxmlformats-officedocument.spreadsheetml.worksheet+xml">
        <DigestMethod Algorithm="http://www.w3.org/2001/04/xmlenc#sha256"/>
        <DigestValue>wqYH0qmwn3GpU/7LiM9mLKrPtvIsEJeB58VK5m9rcE4=</DigestValue>
      </Reference>
    </Manifest>
    <SignatureProperties>
      <SignatureProperty Id="idSignatureTime" Target="#idPackageSignature">
        <mdssi:SignatureTime xmlns:mdssi="http://schemas.openxmlformats.org/package/2006/digital-signature">
          <mdssi:Format>YYYY-MM-DDThh:mm:ssTZD</mdssi:Format>
          <mdssi:Value>2023-02-20T12:19:04Z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2023-02-20T12:19:04Z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2023-02-20T12:18:41Z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