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5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I34" i="83" l="1"/>
  <c r="C33" i="80" l="1"/>
  <c r="D33" i="80"/>
  <c r="E33" i="80"/>
  <c r="F33" i="80"/>
  <c r="C24" i="80"/>
  <c r="F8" i="80"/>
  <c r="C12" i="79" l="1"/>
  <c r="C34" i="53"/>
  <c r="F45" i="53" l="1"/>
  <c r="O19" i="91" l="1"/>
  <c r="D19" i="91"/>
  <c r="E19" i="91"/>
  <c r="F19" i="91"/>
  <c r="G19" i="91"/>
  <c r="H19" i="91"/>
  <c r="I19" i="91"/>
  <c r="J19" i="91"/>
  <c r="K19" i="91"/>
  <c r="L19" i="91"/>
  <c r="M19" i="91"/>
  <c r="N19" i="91"/>
  <c r="C19" i="91"/>
  <c r="C7" i="84" l="1"/>
  <c r="C19" i="84" s="1"/>
  <c r="C12" i="84"/>
  <c r="K21" i="36"/>
  <c r="H21" i="36"/>
  <c r="E21" i="36"/>
  <c r="K20" i="36"/>
  <c r="H20" i="36"/>
  <c r="E20" i="36"/>
  <c r="K19" i="36"/>
  <c r="H19" i="36"/>
  <c r="E19" i="36"/>
  <c r="K18" i="36"/>
  <c r="H18" i="36"/>
  <c r="E18" i="36"/>
  <c r="K16" i="36"/>
  <c r="H16" i="36"/>
  <c r="E16" i="36"/>
  <c r="K15" i="36"/>
  <c r="H15" i="36"/>
  <c r="E15" i="36"/>
  <c r="K14" i="36"/>
  <c r="H14" i="36"/>
  <c r="E14" i="36"/>
  <c r="K13" i="36"/>
  <c r="H13" i="36"/>
  <c r="E13" i="36"/>
  <c r="K12" i="36"/>
  <c r="H12" i="36"/>
  <c r="E12" i="36"/>
  <c r="K11" i="36"/>
  <c r="H11" i="36"/>
  <c r="E11" i="36"/>
  <c r="K10" i="36"/>
  <c r="H10" i="36"/>
  <c r="E10" i="36"/>
  <c r="K8" i="36"/>
  <c r="H9" i="74"/>
  <c r="H10" i="74"/>
  <c r="H11" i="74"/>
  <c r="H12" i="74"/>
  <c r="H13" i="74"/>
  <c r="H14" i="74"/>
  <c r="H15" i="74"/>
  <c r="H16" i="74"/>
  <c r="H17" i="74"/>
  <c r="H18" i="74"/>
  <c r="H19" i="74"/>
  <c r="H20" i="74"/>
  <c r="H21" i="74"/>
  <c r="H8" i="74"/>
  <c r="C22" i="74"/>
  <c r="H22" i="74" s="1"/>
  <c r="V7" i="64"/>
  <c r="V8" i="64"/>
  <c r="V9" i="64"/>
  <c r="V10" i="64"/>
  <c r="V11" i="64"/>
  <c r="V12" i="64"/>
  <c r="V13" i="64"/>
  <c r="V14" i="64"/>
  <c r="V15" i="64"/>
  <c r="V16" i="64"/>
  <c r="V17" i="64"/>
  <c r="V18" i="64"/>
  <c r="V19" i="64"/>
  <c r="V20" i="64"/>
  <c r="C15" i="69"/>
  <c r="B2" i="71" l="1"/>
  <c r="G14" i="62"/>
  <c r="F14" i="62"/>
  <c r="E14" i="62"/>
  <c r="D14" i="62"/>
  <c r="C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9" i="84"/>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21" i="82"/>
  <c r="B2" i="80"/>
  <c r="B1" i="80"/>
  <c r="G24" i="80"/>
  <c r="G37" i="80" s="1"/>
  <c r="F24" i="80"/>
  <c r="E24" i="80"/>
  <c r="D24" i="80"/>
  <c r="G18" i="80"/>
  <c r="F18" i="80"/>
  <c r="E18" i="80"/>
  <c r="D18" i="80"/>
  <c r="C18" i="80"/>
  <c r="G14" i="80"/>
  <c r="F14" i="80"/>
  <c r="E14" i="80"/>
  <c r="D14" i="80"/>
  <c r="C14" i="80"/>
  <c r="G11" i="80"/>
  <c r="F11" i="80"/>
  <c r="E11" i="80"/>
  <c r="D11" i="80"/>
  <c r="C11" i="80"/>
  <c r="G8" i="80"/>
  <c r="G21" i="80" s="1"/>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D34" i="53"/>
  <c r="D45" i="53" s="1"/>
  <c r="C45" i="53"/>
  <c r="F54" i="53" l="1"/>
  <c r="C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C45" i="69"/>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2">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BALANCE_ACC].&amp;[6.302E3],[პოზიცია_NBG].[BALANCE_ACC].&amp;[6.352E3]}"/>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ტრანსპორტი და კავშირგაბმულობა)]"/>
    <s v="[Measures].[Sum of 912_IN_GEL]"/>
    <s v="[TLOAN_PORT].[Currency_new_loan].&amp;[FX]"/>
  </metadataStrings>
  <mdxMetadata count="11">
    <mdx n="0" f="v">
      <t c="3" fi="0">
        <n x="1" s="1"/>
        <n x="2"/>
        <n x="3"/>
      </t>
    </mdx>
    <mdx n="0" f="v">
      <t c="3" fi="0">
        <n x="1" s="1"/>
        <n x="4"/>
        <n x="3"/>
      </t>
    </mdx>
    <mdx n="0" f="v">
      <t c="3" fi="0">
        <n x="5" s="1"/>
        <n x="6"/>
        <n x="3"/>
      </t>
    </mdx>
    <mdx n="0" f="v">
      <t c="3" fi="0">
        <n x="1" s="1"/>
        <n x="6"/>
        <n x="3"/>
      </t>
    </mdx>
    <mdx n="0" f="v">
      <t c="3" fi="0">
        <n x="5" s="1"/>
        <n x="7"/>
        <n x="3"/>
      </t>
    </mdx>
    <mdx n="0" f="v">
      <t c="3" fi="0">
        <n x="1" s="1"/>
        <n x="7"/>
        <n x="3"/>
      </t>
    </mdx>
    <mdx n="0" f="v">
      <t c="3" fi="0">
        <n x="5" s="1"/>
        <n x="8"/>
        <n x="3"/>
      </t>
    </mdx>
    <mdx n="0" f="v">
      <t c="3" fi="0">
        <n x="5" s="1"/>
        <n x="9"/>
        <n x="3"/>
      </t>
    </mdx>
    <mdx n="0" f="v">
      <t c="3" fi="0">
        <n x="1" s="1"/>
        <n x="9"/>
        <n x="3"/>
      </t>
    </mdx>
    <mdx n="0" f="v">
      <t c="2" fi="0">
        <n x="10"/>
        <n x="11"/>
      </t>
    </mdx>
    <mdx n="0" f="v">
      <t c="2" fi="0">
        <n x="1" s="1"/>
        <n x="6"/>
      </t>
    </mdx>
  </mdxMetadata>
  <valueMetadata count="11">
    <bk>
      <rc t="1" v="0"/>
    </bk>
    <bk>
      <rc t="1" v="1"/>
    </bk>
    <bk>
      <rc t="1" v="2"/>
    </bk>
    <bk>
      <rc t="1" v="3"/>
    </bk>
    <bk>
      <rc t="1" v="4"/>
    </bk>
    <bk>
      <rc t="1" v="5"/>
    </bk>
    <bk>
      <rc t="1" v="6"/>
    </bk>
    <bk>
      <rc t="1" v="7"/>
    </bk>
    <bk>
      <rc t="1" v="8"/>
    </bk>
    <bk>
      <rc t="1" v="9"/>
    </bk>
    <bk>
      <rc t="1" v="10"/>
    </bk>
  </valueMetadata>
</metadata>
</file>

<file path=xl/sharedStrings.xml><?xml version="1.0" encoding="utf-8"?>
<sst xmlns="http://schemas.openxmlformats.org/spreadsheetml/2006/main" count="1584" uniqueCount="1034">
  <si>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</si>
  <si>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</si>
  <si>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</si>
  <si>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</si>
  <si>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</si>
  <si>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</si>
  <si>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</si>
  <si>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</si>
  <si>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</si>
  <si>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</si>
  <si>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</si>
  <si>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</si>
  <si>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</si>
  <si>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</si>
  <si>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</si>
  <si>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</si>
  <si>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</si>
  <si>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</si>
  <si>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</si>
  <si>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</si>
  <si>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</si>
  <si>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</si>
  <si>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</si>
  <si>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</si>
  <si>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</si>
  <si>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</si>
  <si>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</si>
  <si>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</si>
  <si>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</si>
  <si>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</si>
  <si>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</si>
  <si>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</si>
  <si>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</si>
  <si>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</si>
  <si>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</si>
  <si>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</si>
  <si>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</si>
  <si>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</si>
  <si>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</si>
  <si>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</si>
  <si>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</si>
  <si>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</si>
  <si>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</si>
  <si>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</si>
  <si>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</si>
  <si>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</si>
  <si>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</si>
  <si>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</si>
  <si>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</si>
  <si>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</si>
  <si>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</si>
  <si>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</si>
  <si>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</si>
  <si>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</si>
  <si>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</si>
  <si>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</si>
  <si>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</si>
  <si>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</si>
  <si>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</si>
  <si>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</si>
  <si>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</si>
  <si>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</si>
  <si>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</si>
  <si>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</si>
  <si>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</si>
  <si>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</si>
  <si>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</si>
  <si>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</si>
  <si>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</si>
  <si>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</si>
  <si>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</si>
  <si>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</si>
  <si>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</si>
  <si>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</si>
  <si>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</si>
  <si>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</si>
  <si>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</si>
  <si>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</si>
  <si>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</si>
  <si>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</si>
  <si>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</si>
  <si>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</si>
  <si>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</si>
  <si>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</si>
  <si>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</si>
  <si>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</si>
  <si>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</si>
  <si>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</si>
  <si>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</si>
  <si>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</si>
  <si>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</si>
  <si>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</si>
  <si>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</si>
  <si>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</si>
  <si>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</si>
  <si>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</si>
  <si>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</si>
  <si>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</si>
  <si>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</si>
  <si>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</si>
  <si>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</si>
  <si>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</si>
  <si>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</si>
  <si>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</si>
  <si>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</si>
  <si>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</si>
  <si>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</si>
  <si>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</si>
  <si>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</si>
  <si>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</si>
  <si>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</si>
  <si>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</si>
  <si>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</si>
  <si>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</si>
  <si>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</si>
  <si>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</si>
  <si>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</si>
  <si>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</si>
  <si>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</si>
  <si>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</si>
  <si>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</si>
  <si>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</si>
  <si>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</si>
  <si>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</si>
  <si>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</si>
  <si>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</si>
  <si>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</si>
  <si>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</si>
  <si>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</si>
  <si>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</si>
  <si>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</si>
  <si>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</si>
  <si>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</si>
  <si>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</si>
  <si>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</si>
  <si>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</si>
  <si>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</si>
  <si>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</si>
  <si>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</si>
  <si>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</si>
  <si>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</si>
  <si>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</si>
  <si>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</si>
  <si>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</si>
  <si>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</si>
  <si>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</si>
  <si>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</si>
  <si>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</si>
  <si>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</si>
  <si>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</si>
  <si>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</si>
  <si>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</si>
  <si>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</si>
  <si>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</si>
  <si>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</si>
  <si>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</si>
  <si>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</si>
  <si>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</si>
  <si>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</si>
  <si>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</si>
  <si>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</si>
  <si>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</si>
  <si>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</si>
  <si>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</si>
  <si>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</si>
  <si>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</si>
  <si>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</si>
  <si>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</si>
  <si>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</si>
  <si>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</si>
  <si>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</si>
  <si>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</si>
  <si>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</si>
  <si>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</si>
  <si>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</si>
  <si>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</si>
  <si>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</si>
  <si>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</si>
  <si>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</si>
  <si>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</si>
  <si>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</si>
  <si>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</si>
  <si>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</si>
  <si>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</si>
  <si>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</si>
  <si>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</si>
  <si>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</si>
  <si>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</si>
  <si>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</si>
  <si>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</si>
  <si>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</si>
  <si>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</si>
  <si>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</si>
  <si>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</si>
  <si>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</si>
  <si>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</si>
  <si>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</si>
  <si>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</si>
  <si>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</si>
  <si>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</si>
  <si>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</si>
  <si>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</si>
  <si>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</si>
  <si>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</si>
  <si>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</si>
  <si>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</si>
  <si>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</si>
  <si>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</si>
  <si>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</si>
  <si>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</si>
  <si>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</si>
  <si>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</si>
  <si>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</si>
  <si>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</si>
  <si>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</si>
  <si>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</si>
  <si>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</si>
  <si>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</si>
  <si>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</si>
  <si>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</si>
  <si>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</si>
  <si>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</si>
  <si>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</si>
  <si>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</si>
  <si>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</si>
  <si>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</si>
  <si>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</si>
  <si>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</si>
  <si>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</si>
  <si>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</si>
  <si>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</si>
  <si>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</si>
  <si>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</si>
  <si>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</si>
  <si>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</si>
  <si>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</si>
  <si>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</si>
  <si>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</si>
  <si>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</si>
  <si>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</si>
  <si>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</si>
  <si>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</si>
  <si>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</si>
  <si>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</si>
  <si>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</si>
  <si>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</si>
  <si>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</si>
  <si>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</si>
  <si>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</si>
  <si>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</si>
  <si>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</si>
  <si>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</si>
  <si>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</si>
  <si>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</si>
  <si>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</si>
  <si>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</si>
  <si>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</si>
  <si>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</si>
  <si>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</si>
  <si>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</si>
  <si>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</si>
  <si>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</si>
  <si>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</si>
  <si>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</si>
  <si>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</si>
  <si>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</si>
  <si>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</si>
  <si>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</si>
  <si>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</si>
  <si>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</si>
  <si>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</si>
  <si>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</si>
  <si>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</si>
  <si>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</si>
  <si>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</si>
  <si>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</si>
  <si>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</si>
  <si>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</si>
  <si>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</si>
  <si>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</si>
  <si>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</si>
  <si>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</si>
  <si>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</si>
  <si>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</si>
  <si>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</si>
  <si>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</si>
  <si>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</si>
  <si>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</si>
  <si>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</si>
  <si>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</si>
  <si>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</si>
  <si>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</si>
  <si>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</si>
  <si>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</si>
  <si>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</si>
  <si>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</si>
  <si>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</si>
  <si>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</si>
  <si>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</si>
  <si>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</si>
  <si>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</si>
  <si>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</si>
  <si>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</si>
  <si>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</si>
  <si>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</si>
  <si>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</si>
  <si>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</si>
  <si>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</si>
  <si>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</si>
  <si>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</si>
  <si>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</si>
  <si>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</si>
  <si>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</si>
  <si>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</si>
  <si>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</si>
  <si>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</si>
  <si>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</si>
  <si>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</si>
  <si>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</si>
  <si>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</si>
  <si>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</si>
  <si>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</si>
  <si>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</si>
  <si>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</si>
  <si>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</si>
  <si>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</si>
  <si>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</si>
  <si>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</si>
  <si>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</si>
  <si>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</si>
  <si>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</si>
  <si>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</si>
  <si>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</si>
  <si>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</si>
  <si>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</si>
  <si>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</si>
  <si>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</si>
  <si>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</si>
  <si>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</si>
  <si>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</si>
  <si>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</si>
  <si>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</si>
  <si>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</si>
  <si>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</si>
  <si>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</si>
  <si>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</si>
  <si>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</si>
  <si>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</si>
  <si>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</si>
  <si>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</si>
  <si>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</si>
  <si>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</si>
  <si>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</si>
  <si>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</si>
  <si>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</si>
  <si>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</si>
  <si>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</si>
  <si>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</si>
  <si>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</si>
  <si>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</si>
  <si>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</si>
  <si>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</si>
  <si>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</si>
  <si>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</si>
  <si>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</si>
  <si>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</si>
  <si>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</si>
  <si>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</si>
  <si>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</si>
  <si>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</si>
  <si>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</si>
  <si>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</si>
  <si>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</si>
  <si>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</si>
  <si>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</si>
  <si>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</si>
  <si>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</si>
  <si>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</si>
  <si>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</si>
  <si>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</si>
  <si>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</si>
  <si>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</si>
  <si>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</si>
  <si>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</si>
  <si>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</si>
  <si>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</si>
  <si>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</si>
  <si>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</si>
  <si>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</si>
  <si>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</si>
  <si>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</si>
  <si>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</si>
  <si>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</si>
  <si>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</si>
  <si>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</si>
  <si>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</si>
  <si>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</si>
  <si>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</si>
  <si>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</si>
  <si>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</si>
  <si>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</si>
  <si>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</si>
  <si>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</si>
  <si>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</si>
  <si>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</si>
  <si>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</si>
  <si>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</si>
  <si>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</si>
  <si>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</si>
  <si>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</si>
  <si>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</si>
  <si>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</si>
  <si>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</si>
  <si>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</si>
  <si>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</si>
  <si>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</si>
  <si>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</si>
  <si>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</si>
  <si>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</si>
  <si>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</si>
  <si>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</si>
  <si>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</si>
  <si>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</si>
  <si>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</si>
  <si>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</si>
  <si>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</si>
  <si>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</si>
  <si>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</si>
  <si>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</si>
  <si>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</si>
  <si>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</si>
  <si>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</si>
  <si>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</si>
  <si>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</si>
  <si>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</si>
  <si>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</si>
  <si>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</si>
  <si>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</si>
  <si>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</si>
  <si>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</si>
  <si>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</si>
  <si>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</si>
  <si>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</si>
  <si>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</si>
  <si>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</si>
  <si>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</si>
  <si>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</si>
  <si>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</si>
  <si>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</si>
  <si>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</si>
  <si>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</si>
  <si>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</si>
  <si>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</si>
  <si>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</si>
  <si>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</si>
  <si>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</si>
  <si>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</si>
  <si>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</si>
  <si>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</si>
  <si>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</si>
  <si>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</si>
  <si>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</si>
  <si>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</si>
  <si>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</si>
  <si>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</si>
  <si>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</si>
  <si>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</si>
  <si>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</si>
  <si>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</si>
  <si>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</si>
  <si>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</si>
  <si>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</si>
  <si>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</si>
  <si>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</si>
  <si>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</si>
  <si>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</si>
  <si>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</si>
  <si>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</si>
  <si>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</si>
  <si>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</si>
  <si>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</si>
  <si>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</si>
  <si>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</si>
  <si>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</si>
  <si>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</si>
  <si>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</si>
  <si>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</si>
  <si>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</si>
  <si>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</si>
  <si>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</si>
  <si>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</si>
  <si>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</si>
  <si>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</si>
  <si>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</si>
  <si>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</si>
  <si>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</si>
  <si>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</si>
  <si>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</si>
  <si>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</si>
  <si>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</si>
  <si>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</si>
  <si>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</si>
  <si>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</si>
  <si>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</si>
  <si>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</si>
  <si>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</si>
  <si>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</si>
  <si>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</si>
  <si>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</si>
  <si>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</si>
  <si>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</si>
  <si>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</si>
  <si>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</si>
  <si>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</si>
  <si>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</si>
  <si>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</si>
  <si>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</si>
  <si>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</si>
  <si>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</si>
  <si>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</si>
  <si>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</si>
  <si>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</si>
  <si>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</si>
  <si>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</si>
  <si>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</si>
  <si>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</si>
  <si>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</si>
  <si>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</si>
  <si>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</si>
  <si>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</si>
  <si>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</si>
  <si>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</si>
  <si>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</si>
  <si>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</si>
  <si>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</si>
  <si>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</si>
  <si>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</si>
  <si>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</si>
  <si>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</si>
  <si>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</si>
  <si>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</si>
  <si>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</si>
  <si>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</si>
  <si>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</si>
  <si>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</si>
  <si>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</si>
  <si>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</si>
  <si>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</si>
  <si>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</si>
  <si>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</si>
  <si>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</si>
  <si>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</si>
  <si>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</si>
  <si>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</si>
  <si>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</si>
  <si>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</si>
  <si>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</si>
  <si>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</si>
  <si>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</si>
  <si>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</si>
  <si>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</si>
  <si>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</si>
  <si>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</si>
  <si>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</si>
  <si>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</si>
  <si>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</si>
  <si>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</si>
  <si>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</si>
  <si>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</si>
  <si>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</si>
  <si>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</si>
  <si>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</si>
  <si>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</si>
  <si>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</si>
  <si>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</si>
  <si>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</si>
  <si>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</si>
  <si>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</si>
  <si>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</si>
  <si>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</si>
  <si>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</si>
  <si>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</si>
  <si>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</si>
  <si>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</si>
  <si>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</si>
  <si>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</si>
  <si>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</si>
  <si>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</si>
  <si>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</si>
  <si>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</si>
  <si>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</si>
  <si>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</si>
  <si>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</si>
  <si>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</si>
  <si>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</si>
  <si>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</si>
  <si>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</si>
  <si>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</si>
  <si>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</si>
  <si>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</si>
  <si>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</si>
  <si>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</si>
  <si>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</si>
  <si>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</si>
  <si>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</si>
  <si>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</si>
  <si>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</si>
  <si>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</si>
  <si>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</si>
  <si>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</si>
  <si>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</si>
  <si>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</si>
  <si>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</si>
  <si>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</si>
  <si>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</si>
  <si>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</si>
  <si>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</si>
  <si>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</si>
  <si>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</si>
  <si>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</si>
  <si>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</si>
  <si>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</si>
  <si>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</si>
  <si>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</si>
  <si>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</si>
  <si>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</si>
  <si>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</si>
  <si>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</si>
  <si>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</si>
  <si>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</si>
  <si>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</si>
  <si>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</si>
  <si>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</si>
  <si>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</si>
  <si>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</si>
  <si>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</si>
  <si>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</si>
  <si>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</si>
  <si>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</si>
  <si>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</si>
  <si>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</si>
  <si>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</si>
  <si>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</si>
  <si>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</si>
  <si>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</si>
  <si>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</si>
  <si>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</si>
  <si>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</si>
  <si>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</si>
  <si>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</si>
  <si>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</si>
  <si>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</si>
  <si>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</si>
  <si>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</si>
  <si>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</si>
  <si>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</si>
  <si>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</si>
  <si>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</si>
  <si>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</si>
  <si>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</si>
  <si>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</si>
  <si>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</si>
  <si>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</si>
  <si>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</si>
  <si>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</si>
  <si>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</si>
  <si>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</si>
  <si>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</si>
  <si>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</si>
  <si>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</si>
  <si>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</si>
  <si>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</si>
  <si>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</si>
  <si>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</si>
  <si>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</si>
  <si>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</si>
  <si>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</si>
  <si>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</si>
  <si>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</si>
  <si>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</si>
  <si>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</si>
  <si>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</si>
  <si>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</si>
  <si>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</si>
  <si>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</si>
  <si>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</si>
  <si>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</si>
  <si>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</si>
  <si>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</si>
  <si>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</si>
  <si>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</si>
  <si>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</si>
  <si>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</si>
  <si>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</si>
  <si>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</si>
  <si>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</si>
  <si>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</si>
  <si>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</si>
  <si>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</si>
  <si>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</si>
  <si>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</si>
  <si>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</si>
  <si>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</si>
  <si>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</si>
  <si>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</si>
  <si>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</si>
  <si>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</si>
  <si>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</si>
  <si>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</si>
  <si>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</si>
  <si>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</si>
  <si>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</si>
  <si>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</si>
  <si>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</si>
  <si>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</si>
  <si>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</si>
  <si>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</si>
  <si>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</si>
  <si>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</si>
  <si>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</si>
  <si>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</si>
  <si>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</si>
  <si>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</si>
  <si>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</si>
  <si>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</si>
  <si>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</si>
  <si>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</si>
  <si>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</si>
  <si>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</si>
  <si>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</si>
  <si>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</si>
  <si>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</si>
  <si>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</si>
  <si>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</si>
  <si>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</si>
  <si>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</si>
  <si>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</si>
  <si>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</si>
  <si>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</si>
  <si>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</si>
  <si>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</si>
  <si>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</si>
  <si>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</si>
  <si>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</si>
  <si>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</si>
  <si>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</si>
  <si>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</si>
  <si>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</si>
  <si>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</si>
  <si>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</si>
  <si>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</si>
  <si>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</si>
  <si>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</si>
  <si>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</si>
  <si>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</si>
  <si>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</si>
  <si>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</si>
  <si>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</si>
  <si>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</si>
  <si>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</si>
  <si>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</si>
  <si>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</si>
  <si>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</si>
  <si>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</si>
  <si>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</si>
  <si>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</si>
  <si>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</si>
  <si>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</si>
  <si>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</si>
  <si>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</si>
  <si>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</si>
  <si>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</si>
  <si>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</si>
  <si>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</si>
  <si>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</si>
  <si>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</si>
  <si>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</si>
  <si>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</si>
  <si>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</si>
  <si>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</si>
  <si>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</si>
  <si>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</si>
  <si>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</si>
  <si>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</si>
  <si>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</si>
  <si>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</si>
  <si>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</si>
  <si>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</si>
  <si>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</si>
  <si>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</si>
  <si>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</si>
  <si>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</si>
  <si>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</si>
  <si>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</si>
  <si>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</si>
  <si>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</si>
  <si>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</si>
  <si>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</si>
  <si>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</si>
  <si>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</si>
  <si>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</si>
  <si>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</si>
  <si>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</si>
  <si>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</si>
  <si>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</si>
  <si>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</si>
  <si>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</si>
  <si>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</si>
  <si>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</si>
  <si>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</si>
  <si>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</si>
  <si>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</si>
  <si>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</si>
  <si>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</si>
  <si>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</si>
  <si>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</si>
  <si>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</si>
  <si>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</si>
  <si>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</si>
  <si>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</si>
  <si>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</si>
  <si>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</si>
  <si>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</si>
  <si>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</si>
  <si>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</si>
  <si>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</si>
  <si>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</si>
  <si>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</si>
  <si>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</si>
  <si>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</si>
  <si>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</si>
  <si>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</si>
  <si>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</si>
  <si>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</si>
  <si>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</si>
  <si>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</si>
  <si>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</si>
  <si>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</si>
  <si>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</si>
  <si>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</si>
  <si>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</si>
  <si>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</si>
  <si>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</si>
  <si>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</si>
  <si>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</si>
  <si>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</si>
  <si>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</si>
  <si>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</si>
  <si>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</si>
  <si>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</si>
  <si>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</si>
  <si>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</si>
  <si>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</si>
  <si>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</si>
  <si>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</si>
  <si>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</si>
  <si>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</si>
  <si>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</si>
  <si>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</si>
  <si>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</si>
  <si>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</si>
  <si>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</si>
  <si>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</si>
  <si>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</si>
  <si>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</si>
  <si>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</si>
  <si>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</si>
  <si>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</si>
  <si>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</si>
  <si>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</si>
  <si>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</si>
  <si>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</si>
  <si>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</si>
  <si>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</si>
  <si>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</si>
  <si>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</si>
  <si>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</si>
  <si>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</si>
  <si>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</si>
  <si>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</si>
  <si>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</si>
  <si>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</si>
  <si>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</si>
  <si>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</si>
  <si>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</si>
  <si>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</si>
  <si>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</si>
  <si>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</si>
  <si>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</si>
  <si>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</si>
  <si>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</si>
  <si>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</si>
  <si>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</si>
  <si>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</si>
  <si>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</si>
  <si>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</si>
  <si>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</si>
  <si>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</si>
  <si>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</si>
  <si>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</si>
  <si>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</si>
  <si>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</si>
  <si>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</si>
  <si>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</si>
  <si>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</si>
  <si>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</si>
  <si>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</si>
  <si>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</si>
  <si>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</si>
  <si>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</si>
  <si>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</si>
  <si>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</si>
  <si>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</si>
  <si>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</si>
  <si>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</si>
  <si>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</si>
  <si>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</si>
  <si>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</si>
  <si>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</si>
  <si>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</si>
  <si>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</si>
  <si>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</si>
  <si>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</si>
  <si>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</si>
  <si>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</si>
  <si>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</si>
  <si>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</si>
  <si>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</si>
  <si>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</si>
  <si>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</si>
  <si>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</si>
  <si>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</si>
  <si>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</si>
  <si>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</si>
  <si>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</si>
  <si>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</si>
  <si>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</si>
  <si>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</si>
  <si>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</si>
  <si>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</si>
  <si>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</si>
  <si>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</si>
  <si>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</si>
  <si>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</si>
  <si>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</si>
  <si>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</si>
  <si>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</si>
  <si>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</si>
  <si>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</si>
  <si>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</si>
  <si>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</si>
  <si>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</si>
  <si>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</si>
  <si>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</si>
  <si>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</si>
  <si>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</si>
  <si>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</si>
  <si>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</si>
  <si>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</si>
  <si>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</si>
  <si>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</si>
  <si>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</si>
  <si>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</si>
  <si>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</si>
  <si>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</si>
  <si>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</si>
  <si>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</si>
  <si>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</si>
  <si>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</si>
  <si>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</si>
  <si>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</si>
  <si>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</si>
  <si>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</si>
  <si>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</si>
  <si>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</si>
  <si>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</si>
  <si>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</si>
  <si>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</si>
  <si>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</si>
  <si>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</si>
  <si>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</si>
  <si>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</si>
  <si>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</si>
  <si>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</si>
  <si>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</si>
  <si>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</si>
  <si>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</si>
  <si>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</si>
  <si>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</si>
  <si>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</si>
  <si>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</si>
  <si>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</si>
  <si>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</si>
  <si>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</si>
  <si>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</si>
  <si>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</si>
  <si>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</si>
  <si>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</si>
  <si>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</si>
  <si>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</si>
  <si>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</si>
  <si>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</si>
  <si>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</si>
  <si>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</si>
  <si>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</si>
  <si>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</si>
  <si>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</si>
  <si>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</si>
  <si>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</si>
  <si>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</si>
  <si>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</si>
  <si>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</si>
  <si>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</si>
  <si>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</si>
  <si>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</si>
  <si>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</si>
  <si>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</si>
  <si>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</si>
  <si>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</si>
  <si>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</si>
  <si>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</si>
  <si>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</si>
  <si>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 xml:space="preserve">გენერალური დირექტორი/ უსაფრთხოება, AML, კადრები, მარკეტინგი, შეფასება,იურიდიული </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</si>
  <si>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</si>
  <si>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</si>
  <si>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</si>
  <si>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 საცალო პროდუქტების განვითარება</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</si>
  <si>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</si>
  <si>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</si>
  <si>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</si>
  <si>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ანალიზი, მცირე და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</si>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</sst>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2" applyNumberFormat="0" applyAlignment="0" applyProtection="0">
      <alignment horizontal="left" vertical="center"/>
    </xf>
    <xf numFmtId="0" fontId="56" fillId="0" borderId="32" applyNumberFormat="0" applyAlignment="0" applyProtection="0">
      <alignment horizontal="left" vertical="center"/>
    </xf>
    <xf numFmtId="168" fontId="56" fillId="0" borderId="32"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168" fontId="96" fillId="0" borderId="112" applyNumberFormat="0" applyFill="0" applyAlignment="0" applyProtection="0"/>
    <xf numFmtId="169" fontId="96"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9"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68" fontId="96"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0" fontId="49"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5"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168" fontId="87" fillId="64" borderId="111" applyNumberFormat="0" applyAlignment="0" applyProtection="0"/>
    <xf numFmtId="169" fontId="87"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9"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168" fontId="87"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0" fontId="85"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0" fontId="29" fillId="74" borderId="110" applyNumberFormat="0" applyFont="0" applyAlignment="0" applyProtection="0"/>
    <xf numFmtId="3" fontId="2" fillId="72" borderId="106" applyFont="0">
      <alignment horizontal="right" vertical="center"/>
      <protection locked="0"/>
    </xf>
    <xf numFmtId="0" fontId="68"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168" fontId="70" fillId="43" borderId="109" applyNumberFormat="0" applyAlignment="0" applyProtection="0"/>
    <xf numFmtId="169" fontId="70"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9"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168" fontId="70"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68"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4" fillId="70" borderId="107" applyFont="0" applyBorder="0">
      <alignment horizontal="center" wrapText="1"/>
    </xf>
    <xf numFmtId="168" fontId="56" fillId="0" borderId="104">
      <alignment horizontal="left" vertical="center"/>
    </xf>
    <xf numFmtId="0" fontId="56" fillId="0" borderId="104">
      <alignment horizontal="left" vertical="center"/>
    </xf>
    <xf numFmtId="0" fontId="56" fillId="0" borderId="104">
      <alignment horizontal="left" vertical="center"/>
    </xf>
    <xf numFmtId="0" fontId="2" fillId="69" borderId="106" applyNumberFormat="0" applyFont="0" applyBorder="0" applyProtection="0">
      <alignment horizontal="center" vertical="center"/>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38" fillId="0" borderId="106" applyNumberFormat="0" applyAlignment="0">
      <alignment horizontal="right"/>
      <protection locked="0"/>
    </xf>
    <xf numFmtId="0" fontId="40"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168" fontId="42" fillId="64" borderId="109" applyNumberFormat="0" applyAlignment="0" applyProtection="0"/>
    <xf numFmtId="169" fontId="42"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9"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168" fontId="42"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40" fillId="64" borderId="109"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9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5" xfId="0" applyFont="1" applyFill="1" applyBorder="1" applyAlignment="1">
      <alignment wrapText="1"/>
    </xf>
    <xf numFmtId="0" fontId="4" fillId="0" borderId="20"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20" fillId="0" borderId="17" xfId="0" applyFont="1" applyFill="1" applyBorder="1" applyAlignment="1">
      <alignment horizontal="left" vertical="center" indent="1"/>
    </xf>
    <xf numFmtId="0" fontId="20" fillId="0" borderId="18" xfId="0" applyFont="1" applyFill="1" applyBorder="1" applyAlignment="1">
      <alignment horizontal="left" vertical="center"/>
    </xf>
    <xf numFmtId="0" fontId="20" fillId="0" borderId="20" xfId="0" applyFont="1" applyFill="1" applyBorder="1" applyAlignment="1">
      <alignment horizontal="left" vertical="center" indent="1"/>
    </xf>
    <xf numFmtId="0" fontId="20" fillId="0" borderId="21" xfId="0" applyFont="1" applyFill="1" applyBorder="1" applyAlignment="1">
      <alignment horizontal="center" vertical="center" wrapText="1"/>
    </xf>
    <xf numFmtId="0" fontId="20" fillId="0" borderId="20" xfId="0" applyFont="1" applyFill="1" applyBorder="1" applyAlignment="1">
      <alignment horizontal="left" indent="1"/>
    </xf>
    <xf numFmtId="38" fontId="20" fillId="0" borderId="21" xfId="0" applyNumberFormat="1" applyFont="1" applyFill="1" applyBorder="1" applyAlignment="1" applyProtection="1">
      <alignment horizontal="right"/>
      <protection locked="0"/>
    </xf>
    <xf numFmtId="0" fontId="20" fillId="0" borderId="23" xfId="0" applyFont="1" applyFill="1" applyBorder="1" applyAlignment="1">
      <alignment horizontal="left" vertical="center" indent="1"/>
    </xf>
    <xf numFmtId="0" fontId="21" fillId="0" borderId="24" xfId="0" applyFont="1" applyFill="1" applyBorder="1" applyAlignment="1"/>
    <xf numFmtId="0" fontId="4" fillId="0" borderId="58" xfId="0" applyFont="1" applyBorder="1"/>
    <xf numFmtId="0" fontId="22" fillId="0" borderId="23" xfId="0" applyFont="1" applyBorder="1" applyAlignment="1">
      <alignment horizontal="center" vertical="center" wrapText="1"/>
    </xf>
    <xf numFmtId="0" fontId="4" fillId="0" borderId="59"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5" fillId="0" borderId="20" xfId="0" applyFont="1" applyBorder="1" applyAlignment="1">
      <alignment horizontal="center"/>
    </xf>
    <xf numFmtId="167" fontId="25" fillId="0" borderId="67" xfId="0" applyNumberFormat="1" applyFont="1" applyBorder="1" applyAlignment="1">
      <alignment horizontal="center"/>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8"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9" xfId="0" applyNumberFormat="1" applyFont="1" applyBorder="1" applyAlignment="1">
      <alignment horizontal="center"/>
    </xf>
    <xf numFmtId="0" fontId="25" fillId="0" borderId="23"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0"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1"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1"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5"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1"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1"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1"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4" xfId="0"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3" fillId="36" borderId="24"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0" borderId="21" xfId="0" applyNumberFormat="1" applyBorder="1" applyAlignment="1">
      <alignment wrapText="1"/>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5" fillId="0" borderId="33" xfId="0" applyNumberFormat="1" applyFont="1" applyBorder="1" applyAlignment="1">
      <alignment vertical="center"/>
    </xf>
    <xf numFmtId="193" fontId="24" fillId="36" borderId="16" xfId="0" applyNumberFormat="1" applyFont="1" applyFill="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0" borderId="20" xfId="0" applyNumberFormat="1" applyFont="1" applyBorder="1" applyAlignment="1"/>
    <xf numFmtId="193" fontId="4" fillId="0" borderId="21" xfId="0" applyNumberFormat="1" applyFont="1" applyBorder="1" applyAlignment="1"/>
    <xf numFmtId="193" fontId="4" fillId="36" borderId="55"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5" fillId="0" borderId="0" xfId="0" applyNumberFormat="1" applyFont="1"/>
    <xf numFmtId="0" fontId="4" fillId="0" borderId="28" xfId="0" applyFont="1" applyBorder="1" applyAlignment="1">
      <alignment horizontal="center" vertical="center"/>
    </xf>
    <xf numFmtId="193" fontId="4" fillId="0" borderId="8" xfId="0" applyNumberFormat="1" applyFont="1" applyBorder="1" applyAlignment="1"/>
    <xf numFmtId="0" fontId="4" fillId="0" borderId="28" xfId="0" applyFont="1" applyBorder="1" applyAlignment="1">
      <alignment wrapText="1"/>
    </xf>
    <xf numFmtId="193" fontId="4" fillId="0" borderId="8" xfId="0" applyNumberFormat="1" applyFont="1" applyBorder="1"/>
    <xf numFmtId="193" fontId="4" fillId="0" borderId="22" xfId="0" applyNumberFormat="1" applyFont="1" applyBorder="1" applyAlignment="1"/>
    <xf numFmtId="193" fontId="4" fillId="0" borderId="22"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0" fontId="4" fillId="36" borderId="25" xfId="0" applyFont="1" applyFill="1" applyBorder="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8" fillId="37" borderId="0" xfId="20" applyBorder="1"/>
    <xf numFmtId="169" fontId="28" fillId="37" borderId="99" xfId="20" applyBorder="1"/>
    <xf numFmtId="0" fontId="4" fillId="0" borderId="7" xfId="0" applyFont="1" applyFill="1" applyBorder="1" applyAlignment="1">
      <alignment vertical="center"/>
    </xf>
    <xf numFmtId="0" fontId="4" fillId="0" borderId="57" xfId="0" applyFont="1" applyFill="1" applyBorder="1" applyAlignment="1">
      <alignment vertical="center"/>
    </xf>
    <xf numFmtId="0" fontId="4" fillId="0" borderId="106" xfId="0" applyFont="1" applyFill="1" applyBorder="1" applyAlignment="1">
      <alignment vertical="center"/>
    </xf>
    <xf numFmtId="0" fontId="6" fillId="0" borderId="106" xfId="0" applyFont="1" applyFill="1" applyBorder="1" applyAlignment="1">
      <alignment vertical="center"/>
    </xf>
    <xf numFmtId="0" fontId="4" fillId="0" borderId="18"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7"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8" fillId="37" borderId="32" xfId="20" applyBorder="1"/>
    <xf numFmtId="169" fontId="28" fillId="37" borderId="118" xfId="20" applyBorder="1"/>
    <xf numFmtId="169" fontId="28" fillId="37" borderId="108" xfId="20" applyBorder="1"/>
    <xf numFmtId="169" fontId="28"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8"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2" xfId="0" applyFont="1" applyFill="1" applyBorder="1" applyAlignment="1">
      <alignment vertical="center"/>
    </xf>
    <xf numFmtId="0" fontId="4" fillId="0" borderId="123" xfId="0" applyFont="1" applyFill="1" applyBorder="1" applyAlignment="1">
      <alignment horizontal="center" vertical="center"/>
    </xf>
    <xf numFmtId="0" fontId="6" fillId="0" borderId="24" xfId="0" applyFont="1" applyFill="1" applyBorder="1" applyAlignment="1">
      <alignment vertical="center"/>
    </xf>
    <xf numFmtId="169" fontId="28" fillId="37" borderId="26"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4" fillId="0" borderId="8" xfId="0" applyNumberFormat="1" applyFont="1" applyFill="1" applyBorder="1"/>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4" fillId="0" borderId="106" xfId="0" applyNumberFormat="1" applyFont="1" applyBorder="1" applyAlignment="1">
      <alignment horizontal="center" vertical="center"/>
    </xf>
    <xf numFmtId="0" fontId="14" fillId="0" borderId="105" xfId="0" applyFont="1" applyBorder="1" applyAlignment="1">
      <alignment vertical="center" wrapText="1"/>
    </xf>
    <xf numFmtId="0" fontId="0" fillId="0" borderId="23" xfId="0" applyBorder="1"/>
    <xf numFmtId="0" fontId="6" fillId="36" borderId="124" xfId="0" applyFont="1" applyFill="1" applyBorder="1" applyAlignment="1">
      <alignment vertical="center" wrapText="1"/>
    </xf>
    <xf numFmtId="167" fontId="6" fillId="36" borderId="25" xfId="0" applyNumberFormat="1" applyFont="1" applyFill="1" applyBorder="1" applyAlignment="1">
      <alignment horizontal="center" vertical="center"/>
    </xf>
    <xf numFmtId="193" fontId="0" fillId="0" borderId="21" xfId="0" applyNumberFormat="1" applyFill="1" applyBorder="1" applyAlignment="1">
      <alignment wrapText="1"/>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1" fillId="0" borderId="123" xfId="0" applyFont="1" applyFill="1" applyBorder="1" applyAlignment="1">
      <alignment horizontal="right" vertical="center" wrapText="1"/>
    </xf>
    <xf numFmtId="0" fontId="111"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3" xfId="5" applyNumberFormat="1" applyFont="1" applyFill="1" applyBorder="1" applyAlignment="1" applyProtection="1">
      <alignment horizontal="left" vertical="center"/>
      <protection locked="0"/>
    </xf>
    <xf numFmtId="0" fontId="113" fillId="0" borderId="24" xfId="9" applyFont="1" applyFill="1" applyBorder="1" applyAlignment="1" applyProtection="1">
      <alignment horizontal="left" vertical="center" wrapText="1"/>
      <protection locked="0"/>
    </xf>
    <xf numFmtId="0" fontId="22" fillId="0" borderId="123" xfId="0" applyFont="1" applyBorder="1" applyAlignment="1">
      <alignment horizontal="center" vertical="center" wrapText="1"/>
    </xf>
    <xf numFmtId="3" fontId="23" fillId="36" borderId="106" xfId="0" applyNumberFormat="1" applyFont="1" applyFill="1" applyBorder="1" applyAlignment="1">
      <alignment vertical="center" wrapText="1"/>
    </xf>
    <xf numFmtId="3" fontId="23" fillId="36" borderId="121" xfId="0" applyNumberFormat="1" applyFont="1" applyFill="1" applyBorder="1" applyAlignment="1">
      <alignment vertical="center" wrapText="1"/>
    </xf>
    <xf numFmtId="14" fontId="7" fillId="3" borderId="106" xfId="8" quotePrefix="1" applyNumberFormat="1" applyFont="1" applyFill="1" applyBorder="1" applyAlignment="1" applyProtection="1">
      <alignment horizontal="left" vertical="center" wrapText="1" indent="2"/>
      <protection locked="0"/>
    </xf>
    <xf numFmtId="3" fontId="23" fillId="0" borderId="106" xfId="0" applyNumberFormat="1" applyFont="1" applyBorder="1" applyAlignment="1">
      <alignment vertical="center" wrapText="1"/>
    </xf>
    <xf numFmtId="14" fontId="7" fillId="3" borderId="106" xfId="8" quotePrefix="1" applyNumberFormat="1" applyFont="1" applyFill="1" applyBorder="1" applyAlignment="1" applyProtection="1">
      <alignment horizontal="left" vertical="center" wrapText="1" indent="3"/>
      <protection locked="0"/>
    </xf>
    <xf numFmtId="3" fontId="23" fillId="0" borderId="106" xfId="0" applyNumberFormat="1" applyFont="1" applyFill="1" applyBorder="1" applyAlignment="1">
      <alignment vertical="center" wrapText="1"/>
    </xf>
    <xf numFmtId="0" fontId="11" fillId="0" borderId="106" xfId="17" applyFill="1" applyBorder="1" applyAlignment="1" applyProtection="1"/>
    <xf numFmtId="49" fontId="111"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5"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11"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2" fillId="0" borderId="123" xfId="0" applyFont="1" applyFill="1" applyBorder="1" applyAlignment="1">
      <alignment horizontal="center" vertical="center" wrapText="1"/>
    </xf>
    <xf numFmtId="0" fontId="114" fillId="79" borderId="107" xfId="21412" applyFont="1" applyFill="1" applyBorder="1" applyAlignment="1" applyProtection="1">
      <alignment vertical="center" wrapText="1"/>
      <protection locked="0"/>
    </xf>
    <xf numFmtId="0" fontId="115" fillId="7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4" fillId="79" borderId="107" xfId="21412" applyFont="1" applyFill="1" applyBorder="1" applyAlignment="1" applyProtection="1">
      <alignment vertical="center"/>
      <protection locked="0"/>
    </xf>
    <xf numFmtId="0" fontId="116" fillId="70" borderId="101" xfId="21412" applyFont="1" applyFill="1" applyBorder="1" applyAlignment="1" applyProtection="1">
      <alignment horizontal="center" vertical="center"/>
      <protection locked="0"/>
    </xf>
    <xf numFmtId="0" fontId="116" fillId="3" borderId="101" xfId="21412" applyFont="1" applyFill="1" applyBorder="1" applyAlignment="1" applyProtection="1">
      <alignment horizontal="center" vertical="center"/>
      <protection locked="0"/>
    </xf>
    <xf numFmtId="0" fontId="116" fillId="0" borderId="101" xfId="21412" applyFont="1" applyFill="1" applyBorder="1" applyAlignment="1" applyProtection="1">
      <alignment horizontal="center" vertical="center"/>
      <protection locked="0"/>
    </xf>
    <xf numFmtId="0" fontId="117" fillId="80" borderId="106" xfId="21412" applyFont="1" applyFill="1" applyBorder="1" applyAlignment="1" applyProtection="1">
      <alignment horizontal="center" vertical="center"/>
      <protection locked="0"/>
    </xf>
    <xf numFmtId="0" fontId="114" fillId="79" borderId="107"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6" fillId="70" borderId="106" xfId="21412" applyFont="1" applyFill="1" applyBorder="1" applyAlignment="1" applyProtection="1">
      <alignment horizontal="center" vertical="center"/>
      <protection locked="0"/>
    </xf>
    <xf numFmtId="0" fontId="38" fillId="70" borderId="106" xfId="21412" applyFont="1" applyFill="1" applyBorder="1" applyAlignment="1" applyProtection="1">
      <alignment horizontal="center" vertical="center"/>
      <protection locked="0"/>
    </xf>
    <xf numFmtId="0" fontId="64" fillId="79" borderId="105" xfId="21412" applyFont="1" applyFill="1" applyBorder="1" applyAlignment="1" applyProtection="1">
      <alignment vertical="center"/>
      <protection locked="0"/>
    </xf>
    <xf numFmtId="0" fontId="115" fillId="0" borderId="105" xfId="21412" applyFont="1" applyFill="1" applyBorder="1" applyAlignment="1" applyProtection="1">
      <alignment horizontal="left" vertical="center" wrapText="1"/>
      <protection locked="0"/>
    </xf>
    <xf numFmtId="164" fontId="115" fillId="0" borderId="106" xfId="948" applyNumberFormat="1" applyFont="1" applyFill="1" applyBorder="1" applyAlignment="1" applyProtection="1">
      <alignment horizontal="right" vertical="center"/>
      <protection locked="0"/>
    </xf>
    <xf numFmtId="0" fontId="114" fillId="80" borderId="105" xfId="21412" applyFont="1" applyFill="1" applyBorder="1" applyAlignment="1" applyProtection="1">
      <alignment vertical="top" wrapText="1"/>
      <protection locked="0"/>
    </xf>
    <xf numFmtId="164" fontId="115" fillId="80" borderId="106" xfId="948" applyNumberFormat="1" applyFont="1" applyFill="1" applyBorder="1" applyAlignment="1" applyProtection="1">
      <alignment horizontal="right" vertical="center"/>
    </xf>
    <xf numFmtId="164" fontId="64" fillId="79" borderId="105" xfId="948" applyNumberFormat="1" applyFont="1" applyFill="1" applyBorder="1" applyAlignment="1" applyProtection="1">
      <alignment horizontal="right" vertical="center"/>
      <protection locked="0"/>
    </xf>
    <xf numFmtId="0" fontId="115" fillId="70" borderId="105" xfId="21412" applyFont="1" applyFill="1" applyBorder="1" applyAlignment="1" applyProtection="1">
      <alignment vertical="center" wrapText="1"/>
      <protection locked="0"/>
    </xf>
    <xf numFmtId="0" fontId="115" fillId="70" borderId="105" xfId="21412" applyFont="1" applyFill="1" applyBorder="1" applyAlignment="1" applyProtection="1">
      <alignment horizontal="left" vertical="center" wrapText="1"/>
      <protection locked="0"/>
    </xf>
    <xf numFmtId="0" fontId="115" fillId="0" borderId="105" xfId="21412" applyFont="1" applyFill="1" applyBorder="1" applyAlignment="1" applyProtection="1">
      <alignment vertical="center" wrapText="1"/>
      <protection locked="0"/>
    </xf>
    <xf numFmtId="0" fontId="115" fillId="3" borderId="105" xfId="21412" applyFont="1" applyFill="1" applyBorder="1" applyAlignment="1" applyProtection="1">
      <alignment horizontal="left" vertical="center" wrapText="1"/>
      <protection locked="0"/>
    </xf>
    <xf numFmtId="0" fontId="114" fillId="80" borderId="105" xfId="21412" applyFont="1" applyFill="1" applyBorder="1" applyAlignment="1" applyProtection="1">
      <alignment vertical="center" wrapText="1"/>
      <protection locked="0"/>
    </xf>
    <xf numFmtId="164" fontId="114" fillId="79" borderId="105" xfId="948" applyNumberFormat="1" applyFont="1" applyFill="1" applyBorder="1" applyAlignment="1" applyProtection="1">
      <alignment horizontal="right" vertical="center"/>
      <protection locked="0"/>
    </xf>
    <xf numFmtId="164" fontId="115" fillId="3" borderId="106" xfId="948" applyNumberFormat="1" applyFont="1" applyFill="1" applyBorder="1" applyAlignment="1" applyProtection="1">
      <alignment horizontal="right" vertical="center"/>
      <protection locked="0"/>
    </xf>
    <xf numFmtId="1" fontId="4" fillId="0"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right" vertical="center" wrapText="1"/>
    </xf>
    <xf numFmtId="1" fontId="111" fillId="0"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 fontId="7" fillId="0" borderId="25" xfId="1" applyNumberFormat="1" applyFont="1" applyFill="1" applyBorder="1" applyAlignment="1" applyProtection="1">
      <alignment horizontal="right" vertical="center"/>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11"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3" fillId="0" borderId="24"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28"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3" fillId="36" borderId="107" xfId="0" applyNumberFormat="1" applyFont="1" applyFill="1" applyBorder="1" applyAlignment="1">
      <alignment vertical="center" wrapText="1"/>
    </xf>
    <xf numFmtId="3" fontId="23" fillId="36" borderId="22" xfId="0" applyNumberFormat="1" applyFont="1" applyFill="1" applyBorder="1" applyAlignment="1">
      <alignment vertical="center" wrapText="1"/>
    </xf>
    <xf numFmtId="3" fontId="23" fillId="0" borderId="107" xfId="0" applyNumberFormat="1" applyFont="1" applyBorder="1" applyAlignment="1">
      <alignment vertical="center" wrapText="1"/>
    </xf>
    <xf numFmtId="3" fontId="23" fillId="0" borderId="22" xfId="0" applyNumberFormat="1" applyFont="1" applyBorder="1" applyAlignment="1">
      <alignment vertical="center" wrapText="1"/>
    </xf>
    <xf numFmtId="3" fontId="23" fillId="0" borderId="22"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4"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19" xfId="0" applyFont="1" applyBorder="1" applyAlignment="1">
      <alignment horizontal="center"/>
    </xf>
    <xf numFmtId="0" fontId="10" fillId="0" borderId="121"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193" fontId="7" fillId="0" borderId="106" xfId="0" applyNumberFormat="1" applyFont="1" applyFill="1" applyBorder="1" applyAlignment="1" applyProtection="1">
      <alignment vertical="center" wrapText="1"/>
      <protection locked="0"/>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193" fontId="17" fillId="2" borderId="106" xfId="0" applyNumberFormat="1" applyFont="1" applyFill="1" applyBorder="1" applyAlignment="1" applyProtection="1">
      <alignment vertical="center"/>
      <protection locked="0"/>
    </xf>
    <xf numFmtId="193" fontId="17" fillId="2" borderId="121" xfId="0" applyNumberFormat="1" applyFont="1" applyFill="1" applyBorder="1" applyAlignment="1" applyProtection="1">
      <alignment vertical="center"/>
      <protection locked="0"/>
    </xf>
    <xf numFmtId="193" fontId="9" fillId="2" borderId="121"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8"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3" xfId="0" applyFont="1" applyBorder="1"/>
    <xf numFmtId="0" fontId="6" fillId="0" borderId="24" xfId="0" applyFont="1" applyBorder="1" applyAlignment="1">
      <alignment wrapText="1"/>
    </xf>
    <xf numFmtId="169" fontId="28" fillId="37" borderId="124" xfId="20" applyBorder="1"/>
    <xf numFmtId="10" fontId="6" fillId="0" borderId="25"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193" fontId="9" fillId="2" borderId="101" xfId="0" applyNumberFormat="1" applyFont="1" applyFill="1" applyBorder="1" applyAlignment="1" applyProtection="1">
      <alignment vertical="center"/>
      <protection locked="0"/>
    </xf>
    <xf numFmtId="193" fontId="17" fillId="2" borderId="101" xfId="0" applyNumberFormat="1" applyFont="1" applyFill="1" applyBorder="1" applyAlignment="1" applyProtection="1">
      <alignment vertical="center"/>
      <protection locked="0"/>
    </xf>
    <xf numFmtId="193" fontId="17" fillId="2" borderId="115" xfId="0" applyNumberFormat="1" applyFont="1" applyFill="1" applyBorder="1" applyAlignment="1" applyProtection="1">
      <alignment vertical="center"/>
      <protection locked="0"/>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8" fillId="0" borderId="93" xfId="0" applyFont="1" applyFill="1" applyBorder="1" applyAlignment="1">
      <alignment horizontal="left" vertical="center"/>
    </xf>
    <xf numFmtId="0" fontId="108" fillId="0" borderId="91" xfId="0" applyFont="1" applyFill="1" applyBorder="1" applyAlignment="1">
      <alignment vertical="center" wrapText="1"/>
    </xf>
    <xf numFmtId="0" fontId="108" fillId="0" borderId="91"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6" xfId="0" applyFont="1" applyBorder="1" applyAlignment="1">
      <alignment horizontal="center" vertical="center" wrapText="1"/>
    </xf>
    <xf numFmtId="49" fontId="123" fillId="3" borderId="106" xfId="5" applyNumberFormat="1" applyFont="1" applyFill="1" applyBorder="1" applyAlignment="1" applyProtection="1">
      <alignment horizontal="right" vertical="center"/>
      <protection locked="0"/>
    </xf>
    <xf numFmtId="0" fontId="123" fillId="3" borderId="106" xfId="13" applyFont="1" applyFill="1" applyBorder="1" applyAlignment="1" applyProtection="1">
      <alignment horizontal="left" vertical="center" wrapText="1"/>
      <protection locked="0"/>
    </xf>
    <xf numFmtId="0" fontId="122" fillId="0" borderId="106" xfId="0" applyFont="1" applyBorder="1"/>
    <xf numFmtId="0" fontId="123" fillId="0" borderId="106" xfId="13" applyFont="1" applyFill="1" applyBorder="1" applyAlignment="1" applyProtection="1">
      <alignment horizontal="left" vertical="center" wrapText="1"/>
      <protection locked="0"/>
    </xf>
    <xf numFmtId="49" fontId="123" fillId="0" borderId="106" xfId="5" applyNumberFormat="1" applyFont="1" applyFill="1" applyBorder="1" applyAlignment="1" applyProtection="1">
      <alignment horizontal="right" vertical="center"/>
      <protection locked="0"/>
    </xf>
    <xf numFmtId="49" fontId="124" fillId="0" borderId="106"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6" xfId="0" applyFont="1" applyBorder="1" applyAlignment="1">
      <alignment horizontal="center" vertical="center"/>
    </xf>
    <xf numFmtId="0" fontId="119" fillId="0" borderId="106" xfId="0" applyFont="1" applyBorder="1" applyAlignment="1">
      <alignment horizontal="center" vertical="center" wrapText="1"/>
    </xf>
    <xf numFmtId="49" fontId="123" fillId="3" borderId="106" xfId="5" applyNumberFormat="1" applyFont="1" applyFill="1" applyBorder="1" applyAlignment="1" applyProtection="1">
      <alignment horizontal="right" vertical="center" wrapText="1"/>
      <protection locked="0"/>
    </xf>
    <xf numFmtId="0" fontId="119" fillId="0" borderId="106" xfId="0" applyFont="1" applyBorder="1"/>
    <xf numFmtId="0" fontId="119" fillId="0" borderId="106" xfId="0" applyFont="1" applyFill="1" applyBorder="1"/>
    <xf numFmtId="166" fontId="118" fillId="36" borderId="106" xfId="21413" applyFont="1" applyFill="1" applyBorder="1"/>
    <xf numFmtId="49" fontId="123" fillId="0" borderId="106" xfId="5" applyNumberFormat="1" applyFont="1" applyFill="1" applyBorder="1" applyAlignment="1" applyProtection="1">
      <alignment horizontal="right" vertical="center" wrapText="1"/>
      <protection locked="0"/>
    </xf>
    <xf numFmtId="49" fontId="124" fillId="0" borderId="106" xfId="5" applyNumberFormat="1" applyFont="1" applyFill="1" applyBorder="1" applyAlignment="1" applyProtection="1">
      <alignment horizontal="right" vertical="center" wrapText="1"/>
      <protection locked="0"/>
    </xf>
    <xf numFmtId="0" fontId="122" fillId="0" borderId="0" xfId="0" applyFont="1"/>
    <xf numFmtId="0" fontId="119" fillId="0" borderId="106" xfId="0" applyFont="1" applyBorder="1" applyAlignment="1">
      <alignment wrapText="1"/>
    </xf>
    <xf numFmtId="0" fontId="119" fillId="0" borderId="106" xfId="0" applyFont="1" applyBorder="1" applyAlignment="1">
      <alignment horizontal="left" indent="8"/>
    </xf>
    <xf numFmtId="0" fontId="119" fillId="0" borderId="0" xfId="0" applyFont="1" applyFill="1"/>
    <xf numFmtId="0" fontId="118" fillId="0" borderId="106" xfId="0" applyNumberFormat="1" applyFont="1" applyFill="1" applyBorder="1" applyAlignment="1">
      <alignment horizontal="left" vertical="center" wrapText="1"/>
    </xf>
    <xf numFmtId="0" fontId="119" fillId="0" borderId="0" xfId="0" applyFont="1" applyBorder="1"/>
    <xf numFmtId="0" fontId="122" fillId="0" borderId="106"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2" fillId="0" borderId="106" xfId="0" applyFont="1" applyFill="1" applyBorder="1" applyAlignment="1">
      <alignment horizontal="center" vertical="center" wrapText="1"/>
    </xf>
    <xf numFmtId="0" fontId="121" fillId="0" borderId="106" xfId="0" applyFont="1" applyFill="1" applyBorder="1" applyAlignment="1">
      <alignment horizontal="left" indent="1"/>
    </xf>
    <xf numFmtId="0" fontId="121" fillId="0" borderId="106" xfId="0" applyFont="1" applyFill="1" applyBorder="1" applyAlignment="1">
      <alignment horizontal="left" wrapText="1" indent="1"/>
    </xf>
    <xf numFmtId="0" fontId="118" fillId="0" borderId="106" xfId="0" applyFont="1" applyFill="1" applyBorder="1" applyAlignment="1">
      <alignment horizontal="left" indent="1"/>
    </xf>
    <xf numFmtId="0" fontId="118" fillId="0" borderId="106" xfId="0" applyNumberFormat="1" applyFont="1" applyFill="1" applyBorder="1" applyAlignment="1">
      <alignment horizontal="left" indent="1"/>
    </xf>
    <xf numFmtId="0" fontId="118" fillId="0" borderId="106" xfId="0" applyFont="1" applyFill="1" applyBorder="1" applyAlignment="1">
      <alignment horizontal="left" wrapText="1" indent="2"/>
    </xf>
    <xf numFmtId="0" fontId="121" fillId="0" borderId="106" xfId="0" applyFont="1" applyFill="1" applyBorder="1" applyAlignment="1">
      <alignment horizontal="left" vertical="center" indent="1"/>
    </xf>
    <xf numFmtId="0" fontId="119" fillId="81" borderId="106" xfId="0" applyFont="1" applyFill="1" applyBorder="1"/>
    <xf numFmtId="0" fontId="119" fillId="0" borderId="106" xfId="0" applyFont="1" applyFill="1" applyBorder="1" applyAlignment="1">
      <alignment horizontal="left" wrapText="1"/>
    </xf>
    <xf numFmtId="0" fontId="119" fillId="0" borderId="106" xfId="0" applyFont="1" applyFill="1" applyBorder="1" applyAlignment="1">
      <alignment horizontal="left" wrapText="1" indent="2"/>
    </xf>
    <xf numFmtId="0" fontId="122" fillId="0" borderId="7" xfId="0" applyFont="1" applyBorder="1"/>
    <xf numFmtId="0" fontId="122" fillId="81" borderId="106"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6" xfId="0" applyNumberFormat="1" applyFont="1" applyBorder="1" applyAlignment="1">
      <alignment horizontal="center" vertical="center" wrapText="1"/>
    </xf>
    <xf numFmtId="0" fontId="119" fillId="0" borderId="106" xfId="0" applyFont="1" applyBorder="1" applyAlignment="1">
      <alignment horizontal="center"/>
    </xf>
    <xf numFmtId="0" fontId="119" fillId="0" borderId="106" xfId="0" applyFont="1" applyBorder="1" applyAlignment="1">
      <alignment horizontal="left" indent="1"/>
    </xf>
    <xf numFmtId="0" fontId="119" fillId="0" borderId="7" xfId="0" applyFont="1" applyBorder="1"/>
    <xf numFmtId="0" fontId="119" fillId="0" borderId="106" xfId="0" applyFont="1" applyBorder="1" applyAlignment="1">
      <alignment horizontal="left" indent="2"/>
    </xf>
    <xf numFmtId="49" fontId="119" fillId="0" borderId="106" xfId="0" applyNumberFormat="1" applyFont="1" applyBorder="1" applyAlignment="1">
      <alignment horizontal="left" indent="3"/>
    </xf>
    <xf numFmtId="49" fontId="119" fillId="0" borderId="106" xfId="0" applyNumberFormat="1" applyFont="1" applyFill="1" applyBorder="1" applyAlignment="1">
      <alignment horizontal="left" indent="3"/>
    </xf>
    <xf numFmtId="49" fontId="119" fillId="0" borderId="106" xfId="0" applyNumberFormat="1" applyFont="1" applyBorder="1" applyAlignment="1">
      <alignment horizontal="left" indent="1"/>
    </xf>
    <xf numFmtId="49" fontId="119" fillId="0" borderId="106" xfId="0" applyNumberFormat="1" applyFont="1" applyFill="1" applyBorder="1" applyAlignment="1">
      <alignment horizontal="left" indent="1"/>
    </xf>
    <xf numFmtId="0" fontId="119" fillId="0" borderId="106" xfId="0" applyNumberFormat="1" applyFont="1" applyBorder="1" applyAlignment="1">
      <alignment horizontal="left" indent="1"/>
    </xf>
    <xf numFmtId="49" fontId="119" fillId="0" borderId="106" xfId="0" applyNumberFormat="1" applyFont="1" applyBorder="1" applyAlignment="1">
      <alignment horizontal="left" wrapText="1" indent="2"/>
    </xf>
    <xf numFmtId="49" fontId="119" fillId="0" borderId="106" xfId="0" applyNumberFormat="1" applyFont="1" applyFill="1" applyBorder="1" applyAlignment="1">
      <alignment horizontal="left" vertical="top" wrapText="1" indent="2"/>
    </xf>
    <xf numFmtId="49" fontId="119" fillId="0" borderId="106" xfId="0" applyNumberFormat="1" applyFont="1" applyFill="1" applyBorder="1" applyAlignment="1">
      <alignment horizontal="left" wrapText="1" indent="3"/>
    </xf>
    <xf numFmtId="49" fontId="119" fillId="0" borderId="106" xfId="0" applyNumberFormat="1" applyFont="1" applyFill="1" applyBorder="1" applyAlignment="1">
      <alignment horizontal="left" wrapText="1" indent="2"/>
    </xf>
    <xf numFmtId="0" fontId="119" fillId="0" borderId="106" xfId="0" applyNumberFormat="1" applyFont="1" applyFill="1" applyBorder="1" applyAlignment="1">
      <alignment horizontal="left" wrapText="1" indent="1"/>
    </xf>
    <xf numFmtId="0" fontId="121" fillId="0" borderId="137" xfId="0" applyNumberFormat="1" applyFont="1" applyFill="1" applyBorder="1" applyAlignment="1">
      <alignment horizontal="left" vertical="center" wrapText="1"/>
    </xf>
    <xf numFmtId="0" fontId="119" fillId="0" borderId="101"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6"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6" xfId="0" applyFont="1" applyFill="1" applyBorder="1" applyAlignment="1">
      <alignment horizontal="left" indent="1"/>
    </xf>
    <xf numFmtId="49" fontId="108" fillId="0" borderId="106" xfId="0" applyNumberFormat="1" applyFont="1" applyFill="1" applyBorder="1" applyAlignment="1">
      <alignment horizontal="right" vertical="center"/>
    </xf>
    <xf numFmtId="0" fontId="108" fillId="3" borderId="106" xfId="5" applyNumberFormat="1" applyFont="1" applyFill="1" applyBorder="1" applyAlignment="1" applyProtection="1">
      <alignment horizontal="right" vertical="center"/>
      <protection locked="0"/>
    </xf>
    <xf numFmtId="0" fontId="108" fillId="0" borderId="106" xfId="0" applyNumberFormat="1" applyFont="1" applyFill="1" applyBorder="1" applyAlignment="1">
      <alignment vertical="center" wrapText="1"/>
    </xf>
    <xf numFmtId="0" fontId="128" fillId="0" borderId="106" xfId="0" applyNumberFormat="1" applyFont="1" applyFill="1" applyBorder="1" applyAlignment="1">
      <alignment horizontal="left" vertical="center" wrapText="1"/>
    </xf>
    <xf numFmtId="0" fontId="108" fillId="0" borderId="106" xfId="0" applyNumberFormat="1" applyFont="1" applyFill="1" applyBorder="1" applyAlignment="1">
      <alignment vertical="center"/>
    </xf>
    <xf numFmtId="0" fontId="128" fillId="0" borderId="106" xfId="0" applyNumberFormat="1" applyFont="1" applyFill="1" applyBorder="1" applyAlignment="1">
      <alignment vertical="center" wrapText="1"/>
    </xf>
    <xf numFmtId="2" fontId="108" fillId="3" borderId="106" xfId="5" applyNumberFormat="1" applyFont="1" applyFill="1" applyBorder="1" applyAlignment="1" applyProtection="1">
      <alignment horizontal="right" vertical="center"/>
      <protection locked="0"/>
    </xf>
    <xf numFmtId="0" fontId="108" fillId="0" borderId="106" xfId="0" applyNumberFormat="1" applyFont="1" applyFill="1" applyBorder="1" applyAlignment="1">
      <alignment horizontal="left" vertical="center" wrapText="1"/>
    </xf>
    <xf numFmtId="0" fontId="108" fillId="0" borderId="106" xfId="0" applyNumberFormat="1" applyFont="1" applyFill="1" applyBorder="1" applyAlignment="1">
      <alignment horizontal="right" vertical="center"/>
    </xf>
    <xf numFmtId="0" fontId="129" fillId="0" borderId="0" xfId="0" applyFont="1" applyFill="1" applyBorder="1" applyAlignment="1"/>
    <xf numFmtId="0" fontId="108" fillId="0" borderId="106" xfId="12672" applyFont="1" applyFill="1" applyBorder="1" applyAlignment="1">
      <alignment horizontal="left" vertical="center" wrapText="1"/>
    </xf>
    <xf numFmtId="0" fontId="108" fillId="0" borderId="101" xfId="0" applyNumberFormat="1" applyFont="1" applyFill="1" applyBorder="1" applyAlignment="1">
      <alignment horizontal="left" vertical="top" wrapText="1"/>
    </xf>
    <xf numFmtId="0" fontId="130" fillId="0" borderId="106" xfId="0" applyFont="1" applyBorder="1"/>
    <xf numFmtId="0" fontId="128" fillId="0" borderId="106" xfId="0" applyFont="1" applyBorder="1" applyAlignment="1">
      <alignment horizontal="left" vertical="top" wrapText="1"/>
    </xf>
    <xf numFmtId="0" fontId="128" fillId="0" borderId="106" xfId="0" applyFont="1" applyBorder="1"/>
    <xf numFmtId="0" fontId="128" fillId="0" borderId="106" xfId="0" applyFont="1" applyBorder="1" applyAlignment="1">
      <alignment horizontal="left" wrapText="1" indent="2"/>
    </xf>
    <xf numFmtId="0" fontId="108" fillId="0" borderId="106" xfId="12672" applyFont="1" applyFill="1" applyBorder="1" applyAlignment="1">
      <alignment horizontal="left" vertical="center" wrapText="1" indent="2"/>
    </xf>
    <xf numFmtId="0" fontId="128" fillId="0" borderId="106" xfId="0" applyFont="1" applyBorder="1" applyAlignment="1">
      <alignment horizontal="left" vertical="top" wrapText="1" indent="2"/>
    </xf>
    <xf numFmtId="0" fontId="130" fillId="0" borderId="7" xfId="0" applyFont="1" applyBorder="1"/>
    <xf numFmtId="0" fontId="128" fillId="0" borderId="106" xfId="0" applyFont="1" applyFill="1" applyBorder="1" applyAlignment="1">
      <alignment horizontal="left" wrapText="1" indent="2"/>
    </xf>
    <xf numFmtId="0" fontId="128" fillId="0" borderId="106" xfId="0" applyFont="1" applyBorder="1" applyAlignment="1">
      <alignment horizontal="left" indent="1"/>
    </xf>
    <xf numFmtId="0" fontId="128" fillId="0" borderId="106" xfId="0" applyFont="1" applyBorder="1" applyAlignment="1">
      <alignment horizontal="left" indent="2"/>
    </xf>
    <xf numFmtId="49" fontId="128" fillId="0" borderId="106" xfId="0" applyNumberFormat="1" applyFont="1" applyFill="1" applyBorder="1" applyAlignment="1">
      <alignment horizontal="left" indent="3"/>
    </xf>
    <xf numFmtId="49" fontId="128" fillId="0" borderId="106" xfId="0" applyNumberFormat="1" applyFont="1" applyFill="1" applyBorder="1" applyAlignment="1">
      <alignment horizontal="left" vertical="center" indent="1"/>
    </xf>
    <xf numFmtId="0" fontId="108" fillId="0" borderId="106" xfId="0" applyFont="1" applyFill="1" applyBorder="1" applyAlignment="1">
      <alignment vertical="center" wrapText="1"/>
    </xf>
    <xf numFmtId="49" fontId="128" fillId="0" borderId="106" xfId="0" applyNumberFormat="1" applyFont="1" applyFill="1" applyBorder="1" applyAlignment="1">
      <alignment horizontal="left" vertical="top" wrapText="1" indent="2"/>
    </xf>
    <xf numFmtId="49" fontId="128" fillId="0" borderId="106" xfId="0" applyNumberFormat="1" applyFont="1" applyFill="1" applyBorder="1" applyAlignment="1">
      <alignment horizontal="left" vertical="top" wrapText="1"/>
    </xf>
    <xf numFmtId="49" fontId="128" fillId="0" borderId="106" xfId="0" applyNumberFormat="1" applyFont="1" applyFill="1" applyBorder="1" applyAlignment="1">
      <alignment horizontal="left" wrapText="1" indent="3"/>
    </xf>
    <xf numFmtId="49" fontId="128" fillId="0" borderId="106" xfId="0" applyNumberFormat="1" applyFont="1" applyFill="1" applyBorder="1" applyAlignment="1">
      <alignment horizontal="left" wrapText="1" indent="2"/>
    </xf>
    <xf numFmtId="49" fontId="128"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8" fillId="0" borderId="106" xfId="0" applyNumberFormat="1" applyFont="1" applyFill="1" applyBorder="1" applyAlignment="1">
      <alignment horizontal="left" vertical="center" wrapText="1" indent="3"/>
    </xf>
    <xf numFmtId="49" fontId="119" fillId="0" borderId="106" xfId="0" applyNumberFormat="1" applyFont="1" applyFill="1" applyBorder="1" applyAlignment="1">
      <alignment horizontal="left" wrapText="1" indent="1"/>
    </xf>
    <xf numFmtId="0" fontId="128" fillId="0" borderId="106" xfId="0" applyFont="1" applyBorder="1" applyAlignment="1">
      <alignment horizontal="left" vertical="center" wrapText="1" indent="2"/>
    </xf>
    <xf numFmtId="0" fontId="108" fillId="0" borderId="106"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6" xfId="0" applyNumberFormat="1" applyFont="1" applyFill="1" applyBorder="1" applyAlignment="1">
      <alignment horizontal="right" vertical="center"/>
    </xf>
    <xf numFmtId="0" fontId="108" fillId="0" borderId="106" xfId="0" applyFont="1" applyFill="1" applyBorder="1" applyAlignment="1">
      <alignment horizontal="left" vertical="center" wrapText="1"/>
    </xf>
    <xf numFmtId="0" fontId="122" fillId="0" borderId="106"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5"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6" xfId="13" applyFont="1" applyFill="1" applyBorder="1" applyAlignment="1" applyProtection="1">
      <alignment horizontal="left" vertical="center" wrapText="1"/>
      <protection locked="0"/>
    </xf>
    <xf numFmtId="0" fontId="119" fillId="0" borderId="106"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6" xfId="0" applyNumberFormat="1" applyFont="1" applyFill="1" applyBorder="1" applyAlignment="1">
      <alignment horizontal="center" vertical="center" wrapText="1"/>
    </xf>
    <xf numFmtId="0" fontId="108" fillId="0" borderId="106" xfId="0" applyFont="1" applyFill="1" applyBorder="1" applyAlignment="1">
      <alignment horizontal="left" vertical="center" wrapText="1"/>
    </xf>
    <xf numFmtId="0" fontId="25" fillId="0" borderId="123" xfId="0" applyFont="1" applyBorder="1" applyAlignment="1">
      <alignment horizontal="center"/>
    </xf>
    <xf numFmtId="0" fontId="118" fillId="0" borderId="106" xfId="0" applyNumberFormat="1" applyFont="1" applyFill="1" applyBorder="1" applyAlignment="1">
      <alignment vertical="center" wrapText="1"/>
    </xf>
    <xf numFmtId="0" fontId="118" fillId="0" borderId="106" xfId="0" applyFont="1" applyFill="1" applyBorder="1" applyAlignment="1">
      <alignment vertical="center" wrapText="1"/>
    </xf>
    <xf numFmtId="0" fontId="118" fillId="0" borderId="106" xfId="0" applyNumberFormat="1" applyFont="1" applyFill="1" applyBorder="1" applyAlignment="1">
      <alignment horizontal="left" vertical="center" wrapText="1" indent="1"/>
    </xf>
    <xf numFmtId="0" fontId="118" fillId="0" borderId="106" xfId="0" applyNumberFormat="1" applyFont="1" applyFill="1" applyBorder="1" applyAlignment="1">
      <alignment horizontal="left" vertical="center" indent="1"/>
    </xf>
    <xf numFmtId="0" fontId="127" fillId="0" borderId="106" xfId="0" applyFont="1" applyBorder="1" applyAlignment="1">
      <alignment horizontal="left" indent="2"/>
    </xf>
    <xf numFmtId="0" fontId="133" fillId="0" borderId="141" xfId="0" applyNumberFormat="1" applyFont="1" applyFill="1" applyBorder="1" applyAlignment="1">
      <alignment vertical="center" wrapText="1" readingOrder="1"/>
    </xf>
    <xf numFmtId="0" fontId="127" fillId="0" borderId="106" xfId="0" applyFont="1" applyBorder="1"/>
    <xf numFmtId="0" fontId="133" fillId="0" borderId="142" xfId="0" applyNumberFormat="1" applyFont="1" applyFill="1" applyBorder="1" applyAlignment="1">
      <alignment vertical="center" wrapText="1" readingOrder="1"/>
    </xf>
    <xf numFmtId="0" fontId="133" fillId="0" borderId="142" xfId="0" applyNumberFormat="1" applyFont="1" applyFill="1" applyBorder="1" applyAlignment="1">
      <alignment horizontal="left" vertical="center" wrapText="1" indent="1" readingOrder="1"/>
    </xf>
    <xf numFmtId="0" fontId="127" fillId="0" borderId="101" xfId="0" applyFont="1" applyBorder="1" applyAlignment="1">
      <alignment horizontal="left" indent="2"/>
    </xf>
    <xf numFmtId="0" fontId="133" fillId="0" borderId="143" xfId="0" applyNumberFormat="1" applyFont="1" applyFill="1" applyBorder="1" applyAlignment="1">
      <alignment vertical="center" wrapText="1" readingOrder="1"/>
    </xf>
    <xf numFmtId="0" fontId="127" fillId="0" borderId="101" xfId="0" applyFont="1" applyBorder="1"/>
    <xf numFmtId="0" fontId="127" fillId="0" borderId="106" xfId="0" applyFont="1" applyFill="1" applyBorder="1" applyAlignment="1">
      <alignment horizontal="left" indent="2"/>
    </xf>
    <xf numFmtId="0" fontId="134" fillId="0" borderId="106" xfId="0" applyNumberFormat="1" applyFont="1" applyFill="1" applyBorder="1" applyAlignment="1">
      <alignment vertical="center" wrapText="1" readingOrder="1"/>
    </xf>
    <xf numFmtId="0" fontId="127" fillId="0" borderId="106" xfId="0" applyFont="1" applyBorder="1" applyAlignment="1">
      <alignment horizontal="left" vertical="center" wrapText="1"/>
    </xf>
    <xf numFmtId="0" fontId="118" fillId="0" borderId="106" xfId="0" applyFont="1" applyFill="1" applyBorder="1" applyAlignment="1">
      <alignment horizontal="left" vertical="center" wrapText="1"/>
    </xf>
    <xf numFmtId="0" fontId="0" fillId="0" borderId="7" xfId="0" applyBorder="1"/>
    <xf numFmtId="0" fontId="133" fillId="0" borderId="142" xfId="0" applyNumberFormat="1" applyFont="1" applyFill="1" applyBorder="1" applyAlignment="1">
      <alignment horizontal="left" vertical="center" wrapText="1" readingOrder="1"/>
    </xf>
    <xf numFmtId="0" fontId="127" fillId="0" borderId="106" xfId="0" applyFont="1" applyBorder="1" applyAlignment="1">
      <alignment horizontal="left" indent="3"/>
    </xf>
    <xf numFmtId="165" fontId="7" fillId="0" borderId="106" xfId="20961" applyNumberFormat="1" applyFont="1" applyFill="1" applyBorder="1" applyAlignment="1" applyProtection="1">
      <alignment vertical="center" wrapText="1"/>
      <protection locked="0"/>
    </xf>
    <xf numFmtId="9" fontId="9" fillId="2" borderId="106" xfId="20961" applyFont="1" applyFill="1" applyBorder="1" applyAlignment="1" applyProtection="1">
      <alignment vertical="center"/>
      <protection locked="0"/>
    </xf>
    <xf numFmtId="9" fontId="17" fillId="2" borderId="106" xfId="20961" applyFont="1" applyFill="1" applyBorder="1" applyAlignment="1" applyProtection="1">
      <alignment vertical="center"/>
      <protection locked="0"/>
    </xf>
    <xf numFmtId="9" fontId="17" fillId="2" borderId="121" xfId="20961" applyFont="1" applyFill="1" applyBorder="1" applyAlignment="1" applyProtection="1">
      <alignment vertical="center"/>
      <protection locked="0"/>
    </xf>
    <xf numFmtId="9" fontId="9" fillId="2" borderId="121" xfId="20961" applyFont="1" applyFill="1" applyBorder="1" applyAlignment="1" applyProtection="1">
      <alignment vertical="center"/>
      <protection locked="0"/>
    </xf>
    <xf numFmtId="193" fontId="9" fillId="36" borderId="106" xfId="7" applyNumberFormat="1" applyFont="1" applyFill="1" applyBorder="1" applyAlignment="1" applyProtection="1">
      <alignment horizontal="right"/>
    </xf>
    <xf numFmtId="9" fontId="4" fillId="0" borderId="121" xfId="20961" applyFont="1" applyBorder="1" applyAlignment="1"/>
    <xf numFmtId="9" fontId="4" fillId="0" borderId="25" xfId="20961" applyFont="1" applyBorder="1" applyAlignment="1"/>
    <xf numFmtId="164" fontId="4" fillId="0" borderId="12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26" xfId="7" applyNumberFormat="1" applyFont="1" applyFill="1" applyBorder="1" applyAlignment="1">
      <alignment vertical="center"/>
    </xf>
    <xf numFmtId="43" fontId="4" fillId="0" borderId="28" xfId="7" applyFont="1" applyFill="1" applyBorder="1" applyAlignment="1">
      <alignment vertical="center"/>
    </xf>
    <xf numFmtId="43" fontId="4" fillId="0" borderId="19" xfId="7" applyFont="1" applyFill="1" applyBorder="1" applyAlignment="1">
      <alignment vertical="center"/>
    </xf>
    <xf numFmtId="43" fontId="4" fillId="0" borderId="102" xfId="7" applyFont="1" applyFill="1" applyBorder="1" applyAlignment="1">
      <alignment vertical="center"/>
    </xf>
    <xf numFmtId="43" fontId="4" fillId="0" borderId="115" xfId="7" applyFont="1" applyFill="1" applyBorder="1" applyAlignment="1">
      <alignment vertical="center"/>
    </xf>
    <xf numFmtId="9" fontId="4" fillId="0" borderId="100" xfId="20961" applyFont="1" applyFill="1" applyBorder="1" applyAlignment="1">
      <alignment vertical="center"/>
    </xf>
    <xf numFmtId="9" fontId="4" fillId="0" borderId="117" xfId="20961" applyFont="1" applyFill="1" applyBorder="1" applyAlignment="1">
      <alignment vertical="center"/>
    </xf>
    <xf numFmtId="9" fontId="115" fillId="80" borderId="106" xfId="20961" applyFont="1" applyFill="1" applyBorder="1" applyAlignment="1" applyProtection="1">
      <alignment horizontal="right" vertical="center"/>
    </xf>
    <xf numFmtId="164" fontId="119" fillId="0" borderId="106" xfId="7" applyNumberFormat="1" applyFont="1" applyBorder="1"/>
    <xf numFmtId="164" fontId="122" fillId="0" borderId="106" xfId="7" applyNumberFormat="1" applyFont="1" applyBorder="1"/>
    <xf numFmtId="164" fontId="119" fillId="0" borderId="106" xfId="0" applyNumberFormat="1" applyFont="1" applyBorder="1"/>
    <xf numFmtId="164" fontId="119" fillId="0" borderId="106" xfId="7" applyNumberFormat="1" applyFont="1" applyBorder="1" applyAlignment="1">
      <alignment horizontal="left" indent="1"/>
    </xf>
    <xf numFmtId="164" fontId="119" fillId="82" borderId="106" xfId="7" applyNumberFormat="1" applyFont="1" applyFill="1" applyBorder="1"/>
    <xf numFmtId="164" fontId="122" fillId="0" borderId="7" xfId="7" applyNumberFormat="1" applyFont="1" applyBorder="1"/>
    <xf numFmtId="164" fontId="119" fillId="0" borderId="106" xfId="7" applyNumberFormat="1" applyFont="1" applyBorder="1" applyAlignment="1">
      <alignment horizontal="left" indent="2"/>
    </xf>
    <xf numFmtId="164" fontId="119" fillId="0" borderId="106" xfId="7" applyNumberFormat="1" applyFont="1" applyFill="1" applyBorder="1" applyAlignment="1">
      <alignment horizontal="left" indent="3"/>
    </xf>
    <xf numFmtId="164" fontId="119" fillId="0" borderId="106" xfId="7" applyNumberFormat="1" applyFont="1" applyFill="1" applyBorder="1" applyAlignment="1">
      <alignment horizontal="left" indent="1"/>
    </xf>
    <xf numFmtId="164" fontId="119" fillId="83" borderId="106" xfId="7" applyNumberFormat="1" applyFont="1" applyFill="1" applyBorder="1"/>
    <xf numFmtId="164" fontId="119" fillId="0" borderId="106" xfId="7" applyNumberFormat="1" applyFont="1" applyFill="1" applyBorder="1" applyAlignment="1">
      <alignment horizontal="left" vertical="top" wrapText="1" indent="2"/>
    </xf>
    <xf numFmtId="164" fontId="119" fillId="0" borderId="106" xfId="7" applyNumberFormat="1" applyFont="1" applyFill="1" applyBorder="1"/>
    <xf numFmtId="164" fontId="119" fillId="0" borderId="106" xfId="7" applyNumberFormat="1" applyFont="1" applyFill="1" applyBorder="1" applyAlignment="1">
      <alignment horizontal="left" wrapText="1" indent="3"/>
    </xf>
    <xf numFmtId="164" fontId="119" fillId="0" borderId="106" xfId="7" applyNumberFormat="1" applyFont="1" applyFill="1" applyBorder="1" applyAlignment="1">
      <alignment horizontal="left" wrapText="1" indent="2"/>
    </xf>
    <xf numFmtId="164" fontId="119" fillId="0" borderId="106" xfId="7" applyNumberFormat="1" applyFont="1" applyFill="1" applyBorder="1" applyAlignment="1">
      <alignment horizontal="left" wrapText="1" indent="1"/>
    </xf>
    <xf numFmtId="164" fontId="118" fillId="0" borderId="106" xfId="7" applyNumberFormat="1" applyFont="1" applyFill="1" applyBorder="1" applyAlignment="1">
      <alignment horizontal="left" vertical="center" wrapText="1"/>
    </xf>
    <xf numFmtId="164" fontId="119" fillId="0" borderId="106" xfId="7" applyNumberFormat="1" applyFont="1" applyBorder="1" applyAlignment="1">
      <alignment horizontal="center" vertical="center" wrapText="1"/>
    </xf>
    <xf numFmtId="164" fontId="119" fillId="0" borderId="106" xfId="7" applyNumberFormat="1" applyFont="1" applyBorder="1" applyAlignment="1">
      <alignment horizontal="center" vertical="center"/>
    </xf>
    <xf numFmtId="164" fontId="121" fillId="0" borderId="106" xfId="7" applyNumberFormat="1" applyFont="1" applyFill="1" applyBorder="1" applyAlignment="1">
      <alignment horizontal="left" vertical="center" wrapText="1"/>
    </xf>
    <xf numFmtId="9" fontId="127" fillId="0" borderId="106" xfId="20961" applyFont="1" applyBorder="1"/>
    <xf numFmtId="9" fontId="127" fillId="0" borderId="101" xfId="20961" applyFont="1" applyBorder="1"/>
    <xf numFmtId="43" fontId="127" fillId="0" borderId="106" xfId="7" applyFont="1" applyBorder="1"/>
    <xf numFmtId="43" fontId="127" fillId="0" borderId="101" xfId="7" applyFont="1" applyBorder="1"/>
    <xf numFmtId="164" fontId="127" fillId="0" borderId="106" xfId="7" applyNumberFormat="1" applyFont="1" applyBorder="1"/>
    <xf numFmtId="164" fontId="127" fillId="0" borderId="101" xfId="7" applyNumberFormat="1" applyFont="1" applyBorder="1"/>
    <xf numFmtId="164" fontId="135" fillId="0" borderId="106" xfId="7" applyNumberFormat="1" applyFont="1" applyBorder="1"/>
    <xf numFmtId="10" fontId="127" fillId="0" borderId="106" xfId="20961" applyNumberFormat="1" applyFont="1" applyBorder="1"/>
    <xf numFmtId="164" fontId="122" fillId="0" borderId="106" xfId="7" applyNumberFormat="1" applyFont="1" applyBorder="1" applyAlignment="1">
      <alignment horizontal="center" vertical="center"/>
    </xf>
    <xf numFmtId="164" fontId="122" fillId="0" borderId="106" xfId="7" applyNumberFormat="1" applyFont="1" applyFill="1" applyBorder="1"/>
    <xf numFmtId="9" fontId="4" fillId="0" borderId="22" xfId="20961" applyFont="1" applyBorder="1" applyAlignment="1"/>
    <xf numFmtId="164" fontId="4" fillId="0" borderId="106" xfId="7" applyNumberFormat="1" applyFont="1" applyBorder="1" applyAlignment="1">
      <alignment horizontal="center" vertical="center"/>
    </xf>
    <xf numFmtId="165" fontId="127" fillId="0" borderId="106" xfId="20961" applyNumberFormat="1" applyFont="1" applyBorder="1"/>
    <xf numFmtId="165" fontId="127" fillId="0" borderId="101" xfId="20961" applyNumberFormat="1" applyFont="1" applyBorder="1"/>
    <xf numFmtId="193" fontId="0" fillId="0" borderId="0" xfId="0" applyNumberFormat="1"/>
    <xf numFmtId="10" fontId="9" fillId="2" borderId="106" xfId="20961" applyNumberFormat="1" applyFont="1" applyFill="1" applyBorder="1" applyAlignment="1" applyProtection="1">
      <alignment vertical="center"/>
      <protection locked="0"/>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28" xfId="0" applyFont="1" applyFill="1" applyBorder="1" applyAlignment="1" applyProtection="1">
      <alignment horizontal="center"/>
    </xf>
    <xf numFmtId="0" fontId="9" fillId="0" borderId="29"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2"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121" xfId="0" applyFont="1" applyBorder="1" applyAlignment="1">
      <alignment horizontal="center" vertical="center" wrapText="1"/>
    </xf>
    <xf numFmtId="0" fontId="121" fillId="0" borderId="128" xfId="0" applyNumberFormat="1" applyFont="1" applyFill="1" applyBorder="1" applyAlignment="1">
      <alignment horizontal="left" vertical="center" wrapText="1"/>
    </xf>
    <xf numFmtId="0" fontId="121" fillId="0" borderId="129"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2"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5" xfId="0" applyNumberFormat="1" applyFont="1" applyFill="1" applyBorder="1" applyAlignment="1">
      <alignment horizontal="left" vertical="center" wrapText="1"/>
    </xf>
    <xf numFmtId="0" fontId="122" fillId="0" borderId="102" xfId="0" applyFont="1" applyFill="1" applyBorder="1" applyAlignment="1">
      <alignment horizontal="center" vertical="center" wrapText="1"/>
    </xf>
    <xf numFmtId="0" fontId="122" fillId="0" borderId="120" xfId="0" applyFont="1" applyFill="1" applyBorder="1" applyAlignment="1">
      <alignment horizontal="center" vertical="center" wrapText="1"/>
    </xf>
    <xf numFmtId="0" fontId="122" fillId="0" borderId="130" xfId="0" applyFont="1" applyFill="1" applyBorder="1" applyAlignment="1">
      <alignment horizontal="center" vertical="center" wrapText="1"/>
    </xf>
    <xf numFmtId="0" fontId="122" fillId="0" borderId="57" xfId="0" applyFont="1" applyFill="1" applyBorder="1" applyAlignment="1">
      <alignment horizontal="center" vertical="center" wrapText="1"/>
    </xf>
    <xf numFmtId="0" fontId="122" fillId="0" borderId="133"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1"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6" xfId="0" applyFont="1" applyBorder="1" applyAlignment="1">
      <alignment horizontal="center" vertical="center" wrapText="1"/>
    </xf>
    <xf numFmtId="0" fontId="126" fillId="0" borderId="106" xfId="0" applyFont="1" applyFill="1" applyBorder="1" applyAlignment="1">
      <alignment horizontal="center" vertical="center"/>
    </xf>
    <xf numFmtId="0" fontId="126" fillId="0" borderId="102" xfId="0" applyFont="1" applyFill="1" applyBorder="1" applyAlignment="1">
      <alignment horizontal="center" vertical="center"/>
    </xf>
    <xf numFmtId="0" fontId="126" fillId="0" borderId="130" xfId="0" applyFont="1" applyFill="1" applyBorder="1" applyAlignment="1">
      <alignment horizontal="center" vertical="center"/>
    </xf>
    <xf numFmtId="0" fontId="126" fillId="0" borderId="57"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6" xfId="0" applyFont="1" applyFill="1" applyBorder="1" applyAlignment="1">
      <alignment horizontal="center" vertical="center" wrapText="1"/>
    </xf>
    <xf numFmtId="0" fontId="122" fillId="0" borderId="136" xfId="0" applyFont="1" applyFill="1" applyBorder="1" applyAlignment="1">
      <alignment horizontal="center" vertical="center" wrapText="1"/>
    </xf>
    <xf numFmtId="0" fontId="122" fillId="0" borderId="137"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19" fillId="0" borderId="104" xfId="0" applyFont="1" applyFill="1" applyBorder="1" applyAlignment="1">
      <alignment horizontal="center" vertical="center" wrapText="1"/>
    </xf>
    <xf numFmtId="0" fontId="119" fillId="0" borderId="105"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1" xfId="0" applyFont="1" applyBorder="1" applyAlignment="1">
      <alignment horizontal="center" vertical="center" wrapText="1"/>
    </xf>
    <xf numFmtId="0" fontId="121" fillId="0" borderId="102" xfId="0" applyNumberFormat="1" applyFont="1" applyFill="1" applyBorder="1" applyAlignment="1">
      <alignment horizontal="left" vertical="top" wrapText="1"/>
    </xf>
    <xf numFmtId="0" fontId="121" fillId="0" borderId="130" xfId="0" applyNumberFormat="1" applyFont="1" applyFill="1" applyBorder="1" applyAlignment="1">
      <alignment horizontal="left" vertical="top" wrapText="1"/>
    </xf>
    <xf numFmtId="0" fontId="121" fillId="0" borderId="136" xfId="0" applyNumberFormat="1" applyFont="1" applyFill="1" applyBorder="1" applyAlignment="1">
      <alignment horizontal="left" vertical="top" wrapText="1"/>
    </xf>
    <xf numFmtId="0" fontId="121" fillId="0" borderId="137" xfId="0" applyNumberFormat="1" applyFont="1" applyFill="1" applyBorder="1" applyAlignment="1">
      <alignment horizontal="left" vertical="top" wrapText="1"/>
    </xf>
    <xf numFmtId="0" fontId="121" fillId="0" borderId="57"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2" xfId="0" applyFont="1" applyFill="1" applyBorder="1" applyAlignment="1">
      <alignment horizontal="center" vertical="center"/>
    </xf>
    <xf numFmtId="0" fontId="119" fillId="0" borderId="120" xfId="0" applyFont="1" applyFill="1" applyBorder="1" applyAlignment="1">
      <alignment horizontal="center" vertical="center"/>
    </xf>
    <xf numFmtId="0" fontId="119" fillId="0" borderId="130" xfId="0" applyFont="1" applyFill="1" applyBorder="1" applyAlignment="1">
      <alignment horizontal="center" vertical="center"/>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102" xfId="0" applyFont="1" applyBorder="1" applyAlignment="1">
      <alignment horizontal="center" vertical="top" wrapText="1"/>
    </xf>
    <xf numFmtId="0" fontId="119" fillId="0" borderId="120" xfId="0" applyFont="1" applyBorder="1" applyAlignment="1">
      <alignment horizontal="center" vertical="top" wrapText="1"/>
    </xf>
    <xf numFmtId="0" fontId="119" fillId="0" borderId="130" xfId="0" applyFont="1" applyBorder="1" applyAlignment="1">
      <alignment horizontal="center" vertical="top" wrapText="1"/>
    </xf>
    <xf numFmtId="0" fontId="119" fillId="0" borderId="102" xfId="0" applyFont="1" applyFill="1" applyBorder="1" applyAlignment="1">
      <alignment horizontal="center" vertical="top" wrapText="1"/>
    </xf>
    <xf numFmtId="0" fontId="119" fillId="0" borderId="104" xfId="0" applyFont="1" applyFill="1" applyBorder="1" applyAlignment="1">
      <alignment horizontal="center" vertical="top" wrapText="1"/>
    </xf>
    <xf numFmtId="0" fontId="119" fillId="0" borderId="105" xfId="0" applyFont="1" applyFill="1" applyBorder="1" applyAlignment="1">
      <alignment horizontal="center" vertical="top" wrapText="1"/>
    </xf>
    <xf numFmtId="0" fontId="119" fillId="0" borderId="101" xfId="0" applyFont="1" applyBorder="1" applyAlignment="1">
      <alignment horizontal="center" vertical="top" wrapText="1"/>
    </xf>
    <xf numFmtId="0" fontId="119" fillId="0" borderId="7" xfId="0" applyFont="1" applyBorder="1" applyAlignment="1">
      <alignment horizontal="center" vertical="top" wrapText="1"/>
    </xf>
    <xf numFmtId="0" fontId="121" fillId="0" borderId="139" xfId="0" applyNumberFormat="1" applyFont="1" applyFill="1" applyBorder="1" applyAlignment="1">
      <alignment horizontal="left" vertical="top" wrapText="1"/>
    </xf>
    <xf numFmtId="0" fontId="121" fillId="0" borderId="140" xfId="0" applyNumberFormat="1" applyFont="1" applyFill="1" applyBorder="1" applyAlignment="1">
      <alignment horizontal="left" vertical="top" wrapText="1"/>
    </xf>
    <xf numFmtId="0" fontId="132" fillId="0" borderId="106" xfId="0" applyFont="1" applyBorder="1" applyAlignment="1">
      <alignment horizontal="center" vertical="center"/>
    </xf>
    <xf numFmtId="0" fontId="127" fillId="0" borderId="106" xfId="0" applyFont="1" applyBorder="1" applyAlignment="1">
      <alignment horizontal="center" vertical="center" wrapText="1"/>
    </xf>
    <xf numFmtId="0" fontId="127" fillId="0" borderId="101" xfId="0" applyFont="1" applyBorder="1" applyAlignment="1">
      <alignment horizontal="center" vertical="center" wrapText="1"/>
    </xf>
    <xf numFmtId="0" fontId="108" fillId="0" borderId="107"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8" fillId="0" borderId="107" xfId="0" applyFont="1" applyFill="1" applyBorder="1" applyAlignment="1">
      <alignment horizontal="left"/>
    </xf>
    <xf numFmtId="0" fontId="108" fillId="0" borderId="105" xfId="0" applyFont="1" applyFill="1" applyBorder="1" applyAlignment="1">
      <alignment horizontal="left"/>
    </xf>
    <xf numFmtId="0" fontId="108" fillId="3" borderId="107" xfId="0" applyFont="1" applyFill="1" applyBorder="1" applyAlignment="1">
      <alignment vertical="center" wrapText="1"/>
    </xf>
    <xf numFmtId="0" fontId="108" fillId="3" borderId="105" xfId="0" applyFont="1" applyFill="1" applyBorder="1" applyAlignment="1">
      <alignment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0" fontId="108" fillId="0" borderId="106" xfId="0"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7"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07" xfId="0" applyFont="1" applyFill="1" applyBorder="1" applyAlignment="1">
      <alignment vertical="center" wrapText="1"/>
    </xf>
    <xf numFmtId="0" fontId="108" fillId="0" borderId="105"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8" fillId="0" borderId="57" xfId="0" applyFont="1" applyFill="1" applyBorder="1" applyAlignment="1">
      <alignment vertical="center" wrapText="1"/>
    </xf>
    <xf numFmtId="0" fontId="108" fillId="0" borderId="11" xfId="0" applyFont="1" applyFill="1" applyBorder="1" applyAlignment="1">
      <alignmen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3" borderId="107" xfId="0" applyFont="1" applyFill="1" applyBorder="1" applyAlignment="1">
      <alignment horizontal="left" vertical="center" wrapText="1"/>
    </xf>
    <xf numFmtId="0" fontId="108" fillId="3" borderId="105"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8" fillId="78" borderId="107" xfId="0" applyFont="1" applyFill="1" applyBorder="1" applyAlignment="1">
      <alignment vertical="center" wrapText="1"/>
    </xf>
    <xf numFmtId="0" fontId="108" fillId="78" borderId="105" xfId="0" applyFont="1" applyFill="1" applyBorder="1" applyAlignment="1">
      <alignment vertical="center" wrapText="1"/>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96" xfId="0" applyFont="1" applyFill="1" applyBorder="1" applyAlignment="1">
      <alignment horizontal="center" vertical="center"/>
    </xf>
    <xf numFmtId="0" fontId="107" fillId="76" borderId="106" xfId="0" applyFont="1" applyFill="1" applyBorder="1" applyAlignment="1">
      <alignment horizontal="center" vertical="center" wrapText="1"/>
    </xf>
    <xf numFmtId="0" fontId="107" fillId="0" borderId="106" xfId="0" applyFont="1" applyFill="1" applyBorder="1" applyAlignment="1">
      <alignment horizontal="center" vertical="center"/>
    </xf>
    <xf numFmtId="0" fontId="108" fillId="0" borderId="107" xfId="13" applyFont="1" applyFill="1" applyBorder="1" applyAlignment="1" applyProtection="1">
      <alignment horizontal="left" vertical="top" wrapText="1"/>
      <protection locked="0"/>
    </xf>
    <xf numFmtId="0" fontId="108" fillId="0" borderId="105"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8" fillId="3" borderId="105" xfId="13" applyFont="1" applyFill="1" applyBorder="1" applyAlignment="1" applyProtection="1">
      <alignment horizontal="left" vertical="top" wrapText="1"/>
      <protection locked="0"/>
    </xf>
    <xf numFmtId="0" fontId="107" fillId="0" borderId="92" xfId="0" applyFont="1" applyFill="1" applyBorder="1" applyAlignment="1">
      <alignment horizontal="center" vertical="center"/>
    </xf>
    <xf numFmtId="0" fontId="108" fillId="0" borderId="107" xfId="0" applyNumberFormat="1" applyFont="1" applyFill="1" applyBorder="1" applyAlignment="1">
      <alignment horizontal="left" vertical="center" wrapText="1"/>
    </xf>
    <xf numFmtId="0" fontId="108" fillId="0" borderId="105" xfId="0" applyNumberFormat="1" applyFont="1" applyFill="1" applyBorder="1" applyAlignment="1">
      <alignment horizontal="left" vertical="center" wrapText="1"/>
    </xf>
    <xf numFmtId="0" fontId="107" fillId="76" borderId="107" xfId="0" applyFont="1" applyFill="1" applyBorder="1" applyAlignment="1">
      <alignment horizontal="center" vertical="center" wrapText="1"/>
    </xf>
    <xf numFmtId="0" fontId="107" fillId="76" borderId="105" xfId="0" applyFont="1" applyFill="1" applyBorder="1" applyAlignment="1">
      <alignment horizontal="center" vertical="center" wrapText="1"/>
    </xf>
    <xf numFmtId="0" fontId="108" fillId="0" borderId="107" xfId="0" applyNumberFormat="1" applyFont="1" applyFill="1" applyBorder="1" applyAlignment="1">
      <alignment horizontal="left" vertical="top" wrapText="1"/>
    </xf>
    <xf numFmtId="0" fontId="108" fillId="0" borderId="105" xfId="0" applyNumberFormat="1" applyFont="1" applyFill="1" applyBorder="1" applyAlignment="1">
      <alignment horizontal="left" vertical="top" wrapText="1"/>
    </xf>
    <xf numFmtId="0" fontId="108" fillId="0" borderId="101" xfId="12672" applyFont="1" applyFill="1" applyBorder="1" applyAlignment="1">
      <alignment horizontal="left" vertical="center" wrapText="1"/>
    </xf>
    <xf numFmtId="0" fontId="108" fillId="0" borderId="138"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49" fontId="108" fillId="0" borderId="101" xfId="0" applyNumberFormat="1" applyFont="1" applyFill="1" applyBorder="1" applyAlignment="1">
      <alignment horizontal="center" vertical="center"/>
    </xf>
    <xf numFmtId="49" fontId="108" fillId="0" borderId="138"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8" fillId="0" borderId="106" xfId="0" applyFont="1" applyFill="1" applyBorder="1" applyAlignment="1">
      <alignment horizontal="left" vertical="top" wrapText="1"/>
    </xf>
    <xf numFmtId="0" fontId="108" fillId="0" borderId="106" xfId="0" applyNumberFormat="1" applyFont="1" applyFill="1" applyBorder="1" applyAlignment="1">
      <alignment horizontal="left" vertical="top" wrapText="1"/>
    </xf>
    <xf numFmtId="0" fontId="108"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23" activePane="bottomRight" state="frozen"/>
      <selection pane="topRight" activeCell="B1" sqref="B1"/>
      <selection pane="bottomLeft" activeCell="A8" sqref="A8"/>
      <selection pane="bottomRight" activeCell="C31" sqref="C3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254</v>
      </c>
      <c r="C1" s="94"/>
    </row>
    <row r="2" spans="1:3" s="185" customFormat="1" ht="15.75">
      <c r="A2" s="241">
        <v>1</v>
      </c>
      <c r="B2" s="186" t="s">
        <v>255</v>
      </c>
      <c r="C2" s="183" t="s">
        <v>1011</v>
      </c>
    </row>
    <row r="3" spans="1:3" s="185" customFormat="1" ht="15.75">
      <c r="A3" s="241">
        <v>2</v>
      </c>
      <c r="B3" s="187" t="s">
        <v>256</v>
      </c>
      <c r="C3" s="183" t="s">
        <v>1012</v>
      </c>
    </row>
    <row r="4" spans="1:3" s="185" customFormat="1" ht="15.75">
      <c r="A4" s="241">
        <v>3</v>
      </c>
      <c r="B4" s="187" t="s">
        <v>257</v>
      </c>
      <c r="C4" s="183" t="s">
        <v>1013</v>
      </c>
    </row>
    <row r="5" spans="1:3" s="185" customFormat="1" ht="15.75">
      <c r="A5" s="242">
        <v>4</v>
      </c>
      <c r="B5" s="190" t="s">
        <v>258</v>
      </c>
      <c r="C5" s="183" t="s">
        <v>1014</v>
      </c>
    </row>
    <row r="6" spans="1:3" s="189" customFormat="1" ht="65.25" customHeight="1">
      <c r="A6" s="731" t="s">
        <v>489</v>
      </c>
      <c r="B6" s="732"/>
      <c r="C6" s="732"/>
    </row>
    <row r="7" spans="1:3">
      <c r="A7" s="403" t="s">
        <v>404</v>
      </c>
      <c r="B7" s="404" t="s">
        <v>259</v>
      </c>
    </row>
    <row r="8" spans="1:3">
      <c r="A8" s="405">
        <v>1</v>
      </c>
      <c r="B8" s="401" t="s">
        <v>224</v>
      </c>
    </row>
    <row r="9" spans="1:3">
      <c r="A9" s="405">
        <v>2</v>
      </c>
      <c r="B9" s="401" t="s">
        <v>260</v>
      </c>
    </row>
    <row r="10" spans="1:3">
      <c r="A10" s="405">
        <v>3</v>
      </c>
      <c r="B10" s="401" t="s">
        <v>261</v>
      </c>
    </row>
    <row r="11" spans="1:3">
      <c r="A11" s="405">
        <v>4</v>
      </c>
      <c r="B11" s="401" t="s">
        <v>262</v>
      </c>
      <c r="C11" s="184"/>
    </row>
    <row r="12" spans="1:3">
      <c r="A12" s="405">
        <v>5</v>
      </c>
      <c r="B12" s="401" t="s">
        <v>188</v>
      </c>
    </row>
    <row r="13" spans="1:3">
      <c r="A13" s="405">
        <v>6</v>
      </c>
      <c r="B13" s="406" t="s">
        <v>150</v>
      </c>
    </row>
    <row r="14" spans="1:3">
      <c r="A14" s="405">
        <v>7</v>
      </c>
      <c r="B14" s="401" t="s">
        <v>263</v>
      </c>
    </row>
    <row r="15" spans="1:3">
      <c r="A15" s="405">
        <v>8</v>
      </c>
      <c r="B15" s="401" t="s">
        <v>266</v>
      </c>
    </row>
    <row r="16" spans="1:3">
      <c r="A16" s="405">
        <v>9</v>
      </c>
      <c r="B16" s="401" t="s">
        <v>89</v>
      </c>
    </row>
    <row r="17" spans="1:2">
      <c r="A17" s="407" t="s">
        <v>546</v>
      </c>
      <c r="B17" s="401" t="s">
        <v>526</v>
      </c>
    </row>
    <row r="18" spans="1:2">
      <c r="A18" s="405">
        <v>10</v>
      </c>
      <c r="B18" s="401" t="s">
        <v>269</v>
      </c>
    </row>
    <row r="19" spans="1:2">
      <c r="A19" s="405">
        <v>11</v>
      </c>
      <c r="B19" s="406" t="s">
        <v>250</v>
      </c>
    </row>
    <row r="20" spans="1:2">
      <c r="A20" s="405">
        <v>12</v>
      </c>
      <c r="B20" s="406" t="s">
        <v>247</v>
      </c>
    </row>
    <row r="21" spans="1:2">
      <c r="A21" s="405">
        <v>13</v>
      </c>
      <c r="B21" s="408" t="s">
        <v>460</v>
      </c>
    </row>
    <row r="22" spans="1:2">
      <c r="A22" s="405">
        <v>14</v>
      </c>
      <c r="B22" s="409" t="s">
        <v>519</v>
      </c>
    </row>
    <row r="23" spans="1:2">
      <c r="A23" s="410">
        <v>15</v>
      </c>
      <c r="B23" s="406" t="s">
        <v>78</v>
      </c>
    </row>
    <row r="24" spans="1:2">
      <c r="A24" s="410">
        <v>15.1</v>
      </c>
      <c r="B24" s="401" t="s">
        <v>555</v>
      </c>
    </row>
    <row r="25" spans="1:2">
      <c r="A25" s="410">
        <v>16</v>
      </c>
      <c r="B25" s="401" t="s">
        <v>623</v>
      </c>
    </row>
    <row r="26" spans="1:2">
      <c r="A26" s="410">
        <v>17</v>
      </c>
      <c r="B26" s="401" t="s">
        <v>935</v>
      </c>
    </row>
    <row r="27" spans="1:2">
      <c r="A27" s="410">
        <v>18</v>
      </c>
      <c r="B27" s="401" t="s">
        <v>953</v>
      </c>
    </row>
    <row r="28" spans="1:2">
      <c r="A28" s="410">
        <v>19</v>
      </c>
      <c r="B28" s="401" t="s">
        <v>954</v>
      </c>
    </row>
    <row r="29" spans="1:2">
      <c r="A29" s="410">
        <v>20</v>
      </c>
      <c r="B29" s="409" t="s">
        <v>722</v>
      </c>
    </row>
    <row r="30" spans="1:2">
      <c r="A30" s="410">
        <v>21</v>
      </c>
      <c r="B30" s="401" t="s">
        <v>740</v>
      </c>
    </row>
    <row r="31" spans="1:2">
      <c r="A31" s="410">
        <v>22</v>
      </c>
      <c r="B31" s="634" t="s">
        <v>757</v>
      </c>
    </row>
    <row r="32" spans="1:2" ht="26.25">
      <c r="A32" s="410">
        <v>23</v>
      </c>
      <c r="B32" s="634" t="s">
        <v>936</v>
      </c>
    </row>
    <row r="33" spans="1:2">
      <c r="A33" s="410">
        <v>24</v>
      </c>
      <c r="B33" s="401" t="s">
        <v>937</v>
      </c>
    </row>
    <row r="34" spans="1:2">
      <c r="A34" s="410">
        <v>25</v>
      </c>
      <c r="B34" s="401" t="s">
        <v>938</v>
      </c>
    </row>
    <row r="35" spans="1:2">
      <c r="A35" s="405">
        <v>26</v>
      </c>
      <c r="B35" s="409"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52"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სს "ხალიკ ბანკი საქართველო"</v>
      </c>
      <c r="D1" s="2"/>
      <c r="E1" s="2"/>
      <c r="F1" s="2"/>
    </row>
    <row r="2" spans="1:6" s="22" customFormat="1" ht="15.75" customHeight="1">
      <c r="A2" s="22" t="s">
        <v>190</v>
      </c>
      <c r="B2" s="487">
        <f>'1. key ratios'!B2</f>
        <v>44469</v>
      </c>
    </row>
    <row r="3" spans="1:6" s="22" customFormat="1" ht="15.75" customHeight="1"/>
    <row r="4" spans="1:6" ht="15.75" thickBot="1">
      <c r="A4" s="5" t="s">
        <v>413</v>
      </c>
      <c r="B4" s="61" t="s">
        <v>89</v>
      </c>
    </row>
    <row r="5" spans="1:6">
      <c r="A5" s="135" t="s">
        <v>27</v>
      </c>
      <c r="B5" s="136"/>
      <c r="C5" s="137" t="s">
        <v>28</v>
      </c>
    </row>
    <row r="6" spans="1:6">
      <c r="A6" s="138">
        <v>1</v>
      </c>
      <c r="B6" s="83" t="s">
        <v>29</v>
      </c>
      <c r="C6" s="281">
        <f>SUM(C7:C11)</f>
        <v>110971057</v>
      </c>
    </row>
    <row r="7" spans="1:6">
      <c r="A7" s="138">
        <v>2</v>
      </c>
      <c r="B7" s="80" t="s">
        <v>30</v>
      </c>
      <c r="C7" s="282">
        <v>76000000</v>
      </c>
    </row>
    <row r="8" spans="1:6">
      <c r="A8" s="138">
        <v>3</v>
      </c>
      <c r="B8" s="74" t="s">
        <v>31</v>
      </c>
      <c r="C8" s="282">
        <v>0</v>
      </c>
    </row>
    <row r="9" spans="1:6">
      <c r="A9" s="138">
        <v>4</v>
      </c>
      <c r="B9" s="74" t="s">
        <v>32</v>
      </c>
      <c r="C9" s="282">
        <v>1964386</v>
      </c>
    </row>
    <row r="10" spans="1:6">
      <c r="A10" s="138">
        <v>5</v>
      </c>
      <c r="B10" s="74" t="s">
        <v>33</v>
      </c>
      <c r="C10" s="282">
        <v>0</v>
      </c>
    </row>
    <row r="11" spans="1:6">
      <c r="A11" s="138">
        <v>6</v>
      </c>
      <c r="B11" s="81" t="s">
        <v>34</v>
      </c>
      <c r="C11" s="282">
        <v>33006671</v>
      </c>
    </row>
    <row r="12" spans="1:6" s="4" customFormat="1">
      <c r="A12" s="138">
        <v>7</v>
      </c>
      <c r="B12" s="83" t="s">
        <v>35</v>
      </c>
      <c r="C12" s="283">
        <f>SUM(C13:C27)</f>
        <v>6553813</v>
      </c>
    </row>
    <row r="13" spans="1:6" s="4" customFormat="1">
      <c r="A13" s="138">
        <v>8</v>
      </c>
      <c r="B13" s="82" t="s">
        <v>36</v>
      </c>
      <c r="C13" s="282">
        <v>1964386</v>
      </c>
    </row>
    <row r="14" spans="1:6" s="4" customFormat="1" ht="25.5">
      <c r="A14" s="138">
        <v>9</v>
      </c>
      <c r="B14" s="75" t="s">
        <v>37</v>
      </c>
      <c r="C14" s="282">
        <v>0</v>
      </c>
    </row>
    <row r="15" spans="1:6" s="4" customFormat="1">
      <c r="A15" s="138">
        <v>10</v>
      </c>
      <c r="B15" s="76" t="s">
        <v>38</v>
      </c>
      <c r="C15" s="282">
        <v>4589427</v>
      </c>
    </row>
    <row r="16" spans="1:6" s="4" customFormat="1">
      <c r="A16" s="138">
        <v>11</v>
      </c>
      <c r="B16" s="77" t="s">
        <v>39</v>
      </c>
      <c r="C16" s="282">
        <v>0</v>
      </c>
    </row>
    <row r="17" spans="1:3" s="4" customFormat="1">
      <c r="A17" s="138">
        <v>12</v>
      </c>
      <c r="B17" s="76" t="s">
        <v>40</v>
      </c>
      <c r="C17" s="282">
        <v>0</v>
      </c>
    </row>
    <row r="18" spans="1:3" s="4" customFormat="1">
      <c r="A18" s="138">
        <v>13</v>
      </c>
      <c r="B18" s="76" t="s">
        <v>41</v>
      </c>
      <c r="C18" s="282">
        <v>0</v>
      </c>
    </row>
    <row r="19" spans="1:3" s="4" customFormat="1">
      <c r="A19" s="138">
        <v>14</v>
      </c>
      <c r="B19" s="76" t="s">
        <v>42</v>
      </c>
      <c r="C19" s="282">
        <v>0</v>
      </c>
    </row>
    <row r="20" spans="1:3" s="4" customFormat="1" ht="25.5">
      <c r="A20" s="138">
        <v>15</v>
      </c>
      <c r="B20" s="76" t="s">
        <v>43</v>
      </c>
      <c r="C20" s="282">
        <v>0</v>
      </c>
    </row>
    <row r="21" spans="1:3" s="4" customFormat="1" ht="25.5">
      <c r="A21" s="138">
        <v>16</v>
      </c>
      <c r="B21" s="75" t="s">
        <v>44</v>
      </c>
      <c r="C21" s="282">
        <v>0</v>
      </c>
    </row>
    <row r="22" spans="1:3" s="4" customFormat="1">
      <c r="A22" s="138">
        <v>17</v>
      </c>
      <c r="B22" s="139" t="s">
        <v>45</v>
      </c>
      <c r="C22" s="282">
        <v>0</v>
      </c>
    </row>
    <row r="23" spans="1:3" s="4" customFormat="1" ht="25.5">
      <c r="A23" s="138">
        <v>18</v>
      </c>
      <c r="B23" s="75" t="s">
        <v>46</v>
      </c>
      <c r="C23" s="282">
        <v>0</v>
      </c>
    </row>
    <row r="24" spans="1:3" s="4" customFormat="1" ht="25.5">
      <c r="A24" s="138">
        <v>19</v>
      </c>
      <c r="B24" s="75" t="s">
        <v>47</v>
      </c>
      <c r="C24" s="282">
        <v>0</v>
      </c>
    </row>
    <row r="25" spans="1:3" s="4" customFormat="1" ht="25.5">
      <c r="A25" s="138">
        <v>20</v>
      </c>
      <c r="B25" s="78" t="s">
        <v>48</v>
      </c>
      <c r="C25" s="282">
        <v>0</v>
      </c>
    </row>
    <row r="26" spans="1:3" s="4" customFormat="1">
      <c r="A26" s="138">
        <v>21</v>
      </c>
      <c r="B26" s="78" t="s">
        <v>49</v>
      </c>
      <c r="C26" s="282">
        <v>0</v>
      </c>
    </row>
    <row r="27" spans="1:3" s="4" customFormat="1" ht="25.5">
      <c r="A27" s="138">
        <v>22</v>
      </c>
      <c r="B27" s="78" t="s">
        <v>50</v>
      </c>
      <c r="C27" s="282">
        <v>0</v>
      </c>
    </row>
    <row r="28" spans="1:3" s="4" customFormat="1">
      <c r="A28" s="138">
        <v>23</v>
      </c>
      <c r="B28" s="84" t="s">
        <v>24</v>
      </c>
      <c r="C28" s="283">
        <f>C6-C12</f>
        <v>104417244</v>
      </c>
    </row>
    <row r="29" spans="1:3" s="4" customFormat="1">
      <c r="A29" s="140"/>
      <c r="B29" s="79"/>
      <c r="C29" s="284"/>
    </row>
    <row r="30" spans="1:3" s="4" customFormat="1">
      <c r="A30" s="140">
        <v>24</v>
      </c>
      <c r="B30" s="84" t="s">
        <v>51</v>
      </c>
      <c r="C30" s="283">
        <f>C31+C34</f>
        <v>0</v>
      </c>
    </row>
    <row r="31" spans="1:3" s="4" customFormat="1">
      <c r="A31" s="140">
        <v>25</v>
      </c>
      <c r="B31" s="74" t="s">
        <v>52</v>
      </c>
      <c r="C31" s="285">
        <f>C32+C33</f>
        <v>0</v>
      </c>
    </row>
    <row r="32" spans="1:3" s="4" customFormat="1">
      <c r="A32" s="140">
        <v>26</v>
      </c>
      <c r="B32" s="181" t="s">
        <v>53</v>
      </c>
      <c r="C32" s="282">
        <v>0</v>
      </c>
    </row>
    <row r="33" spans="1:3" s="4" customFormat="1">
      <c r="A33" s="140">
        <v>27</v>
      </c>
      <c r="B33" s="181" t="s">
        <v>54</v>
      </c>
      <c r="C33" s="282">
        <v>0</v>
      </c>
    </row>
    <row r="34" spans="1:3" s="4" customFormat="1">
      <c r="A34" s="140">
        <v>28</v>
      </c>
      <c r="B34" s="74" t="s">
        <v>55</v>
      </c>
      <c r="C34" s="282">
        <v>0</v>
      </c>
    </row>
    <row r="35" spans="1:3" s="4" customFormat="1">
      <c r="A35" s="140">
        <v>29</v>
      </c>
      <c r="B35" s="84" t="s">
        <v>56</v>
      </c>
      <c r="C35" s="283">
        <f>SUM(C36:C40)</f>
        <v>0</v>
      </c>
    </row>
    <row r="36" spans="1:3" s="4" customFormat="1">
      <c r="A36" s="140">
        <v>30</v>
      </c>
      <c r="B36" s="75" t="s">
        <v>57</v>
      </c>
      <c r="C36" s="282">
        <v>0</v>
      </c>
    </row>
    <row r="37" spans="1:3" s="4" customFormat="1">
      <c r="A37" s="140">
        <v>31</v>
      </c>
      <c r="B37" s="76" t="s">
        <v>58</v>
      </c>
      <c r="C37" s="282">
        <v>0</v>
      </c>
    </row>
    <row r="38" spans="1:3" s="4" customFormat="1" ht="25.5">
      <c r="A38" s="140">
        <v>32</v>
      </c>
      <c r="B38" s="75" t="s">
        <v>59</v>
      </c>
      <c r="C38" s="282">
        <v>0</v>
      </c>
    </row>
    <row r="39" spans="1:3" s="4" customFormat="1" ht="25.5">
      <c r="A39" s="140">
        <v>33</v>
      </c>
      <c r="B39" s="75" t="s">
        <v>47</v>
      </c>
      <c r="C39" s="282">
        <v>0</v>
      </c>
    </row>
    <row r="40" spans="1:3" s="4" customFormat="1" ht="25.5">
      <c r="A40" s="140">
        <v>34</v>
      </c>
      <c r="B40" s="78" t="s">
        <v>60</v>
      </c>
      <c r="C40" s="282">
        <v>0</v>
      </c>
    </row>
    <row r="41" spans="1:3" s="4" customFormat="1">
      <c r="A41" s="140">
        <v>35</v>
      </c>
      <c r="B41" s="84" t="s">
        <v>25</v>
      </c>
      <c r="C41" s="283">
        <f>C30-C35</f>
        <v>0</v>
      </c>
    </row>
    <row r="42" spans="1:3" s="4" customFormat="1">
      <c r="A42" s="140"/>
      <c r="B42" s="79"/>
      <c r="C42" s="284"/>
    </row>
    <row r="43" spans="1:3" s="4" customFormat="1">
      <c r="A43" s="140">
        <v>36</v>
      </c>
      <c r="B43" s="85" t="s">
        <v>61</v>
      </c>
      <c r="C43" s="283">
        <f>SUM(C44:C46)</f>
        <v>40966363.270000003</v>
      </c>
    </row>
    <row r="44" spans="1:3" s="4" customFormat="1">
      <c r="A44" s="140">
        <v>37</v>
      </c>
      <c r="B44" s="74" t="s">
        <v>62</v>
      </c>
      <c r="C44" s="282">
        <v>31228000</v>
      </c>
    </row>
    <row r="45" spans="1:3" s="4" customFormat="1">
      <c r="A45" s="140">
        <v>38</v>
      </c>
      <c r="B45" s="74" t="s">
        <v>63</v>
      </c>
      <c r="C45" s="282">
        <v>0</v>
      </c>
    </row>
    <row r="46" spans="1:3" s="4" customFormat="1">
      <c r="A46" s="140">
        <v>39</v>
      </c>
      <c r="B46" s="74" t="s">
        <v>64</v>
      </c>
      <c r="C46" s="282">
        <v>9738363.2700000014</v>
      </c>
    </row>
    <row r="47" spans="1:3" s="4" customFormat="1">
      <c r="A47" s="140">
        <v>40</v>
      </c>
      <c r="B47" s="85" t="s">
        <v>65</v>
      </c>
      <c r="C47" s="283">
        <f>SUM(C48:C51)</f>
        <v>0</v>
      </c>
    </row>
    <row r="48" spans="1:3" s="4" customFormat="1">
      <c r="A48" s="140">
        <v>41</v>
      </c>
      <c r="B48" s="75" t="s">
        <v>66</v>
      </c>
      <c r="C48" s="282">
        <v>0</v>
      </c>
    </row>
    <row r="49" spans="1:3" s="4" customFormat="1">
      <c r="A49" s="140">
        <v>42</v>
      </c>
      <c r="B49" s="76" t="s">
        <v>67</v>
      </c>
      <c r="C49" s="282">
        <v>0</v>
      </c>
    </row>
    <row r="50" spans="1:3" s="4" customFormat="1" ht="25.5">
      <c r="A50" s="140">
        <v>43</v>
      </c>
      <c r="B50" s="75" t="s">
        <v>68</v>
      </c>
      <c r="C50" s="282">
        <v>0</v>
      </c>
    </row>
    <row r="51" spans="1:3" s="4" customFormat="1" ht="25.5">
      <c r="A51" s="140">
        <v>44</v>
      </c>
      <c r="B51" s="75" t="s">
        <v>47</v>
      </c>
      <c r="C51" s="282">
        <v>0</v>
      </c>
    </row>
    <row r="52" spans="1:3" s="4" customFormat="1" ht="15.75" thickBot="1">
      <c r="A52" s="141">
        <v>45</v>
      </c>
      <c r="B52" s="142" t="s">
        <v>26</v>
      </c>
      <c r="C52" s="286">
        <f>C43-C47</f>
        <v>40966363.270000003</v>
      </c>
    </row>
    <row r="55" spans="1:3">
      <c r="B55" s="2" t="s">
        <v>226</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7" sqref="D7:D21"/>
    </sheetView>
  </sheetViews>
  <sheetFormatPr defaultColWidth="9.28515625" defaultRowHeight="12.75"/>
  <cols>
    <col min="1" max="1" width="10.7109375" style="350" bestFit="1" customWidth="1"/>
    <col min="2" max="2" width="59" style="350" customWidth="1"/>
    <col min="3" max="3" width="16.7109375" style="350" bestFit="1" customWidth="1"/>
    <col min="4" max="4" width="22.28515625" style="350" customWidth="1"/>
    <col min="5" max="16384" width="9.28515625" style="350"/>
  </cols>
  <sheetData>
    <row r="1" spans="1:4" ht="15">
      <c r="A1" s="18" t="s">
        <v>189</v>
      </c>
      <c r="B1" s="17" t="str">
        <f>Info!C2</f>
        <v>სს "ხალიკ ბანკი საქართველო"</v>
      </c>
    </row>
    <row r="2" spans="1:4" s="22" customFormat="1" ht="15.75" customHeight="1">
      <c r="A2" s="22" t="s">
        <v>190</v>
      </c>
      <c r="B2" s="487">
        <f>'1. key ratios'!B2</f>
        <v>44469</v>
      </c>
    </row>
    <row r="3" spans="1:4" s="22" customFormat="1" ht="15.75" customHeight="1"/>
    <row r="4" spans="1:4" ht="13.5" thickBot="1">
      <c r="A4" s="351" t="s">
        <v>525</v>
      </c>
      <c r="B4" s="388" t="s">
        <v>526</v>
      </c>
    </row>
    <row r="5" spans="1:4" s="389" customFormat="1">
      <c r="A5" s="750" t="s">
        <v>527</v>
      </c>
      <c r="B5" s="751"/>
      <c r="C5" s="378" t="s">
        <v>528</v>
      </c>
      <c r="D5" s="379" t="s">
        <v>529</v>
      </c>
    </row>
    <row r="6" spans="1:4" s="390" customFormat="1">
      <c r="A6" s="380">
        <v>1</v>
      </c>
      <c r="B6" s="381" t="s">
        <v>530</v>
      </c>
      <c r="C6" s="381"/>
      <c r="D6" s="382"/>
    </row>
    <row r="7" spans="1:4" s="390" customFormat="1">
      <c r="A7" s="383" t="s">
        <v>531</v>
      </c>
      <c r="B7" s="384" t="s">
        <v>532</v>
      </c>
      <c r="C7" s="442">
        <v>4.4999999999999998E-2</v>
      </c>
      <c r="D7" s="437">
        <f>C7*'5. RWA'!$C$13</f>
        <v>37673897.81292358</v>
      </c>
    </row>
    <row r="8" spans="1:4" s="390" customFormat="1">
      <c r="A8" s="383" t="s">
        <v>533</v>
      </c>
      <c r="B8" s="384" t="s">
        <v>534</v>
      </c>
      <c r="C8" s="443">
        <v>0.06</v>
      </c>
      <c r="D8" s="437">
        <f>C8*'5. RWA'!$C$13</f>
        <v>50231863.750564776</v>
      </c>
    </row>
    <row r="9" spans="1:4" s="390" customFormat="1">
      <c r="A9" s="383" t="s">
        <v>535</v>
      </c>
      <c r="B9" s="384" t="s">
        <v>536</v>
      </c>
      <c r="C9" s="443">
        <v>0.08</v>
      </c>
      <c r="D9" s="437">
        <f>C9*'5. RWA'!$C$13</f>
        <v>66975818.334086373</v>
      </c>
    </row>
    <row r="10" spans="1:4" s="390" customFormat="1">
      <c r="A10" s="380" t="s">
        <v>537</v>
      </c>
      <c r="B10" s="381" t="s">
        <v>538</v>
      </c>
      <c r="C10" s="444"/>
      <c r="D10" s="438"/>
    </row>
    <row r="11" spans="1:4" s="391" customFormat="1">
      <c r="A11" s="385" t="s">
        <v>539</v>
      </c>
      <c r="B11" s="386" t="s">
        <v>601</v>
      </c>
      <c r="C11" s="445">
        <v>0</v>
      </c>
      <c r="D11" s="439">
        <f>C11*'5. RWA'!$C$13</f>
        <v>0</v>
      </c>
    </row>
    <row r="12" spans="1:4" s="391" customFormat="1">
      <c r="A12" s="385" t="s">
        <v>540</v>
      </c>
      <c r="B12" s="386" t="s">
        <v>541</v>
      </c>
      <c r="C12" s="445">
        <v>0</v>
      </c>
      <c r="D12" s="439">
        <f>C12*'5. RWA'!$C$13</f>
        <v>0</v>
      </c>
    </row>
    <row r="13" spans="1:4" s="391" customFormat="1">
      <c r="A13" s="385" t="s">
        <v>542</v>
      </c>
      <c r="B13" s="386" t="s">
        <v>543</v>
      </c>
      <c r="C13" s="445"/>
      <c r="D13" s="439">
        <f>C13*'5. RWA'!$C$13</f>
        <v>0</v>
      </c>
    </row>
    <row r="14" spans="1:4" s="390" customFormat="1">
      <c r="A14" s="380" t="s">
        <v>544</v>
      </c>
      <c r="B14" s="381" t="s">
        <v>599</v>
      </c>
      <c r="C14" s="446"/>
      <c r="D14" s="438"/>
    </row>
    <row r="15" spans="1:4" s="390" customFormat="1">
      <c r="A15" s="402" t="s">
        <v>547</v>
      </c>
      <c r="B15" s="386" t="s">
        <v>600</v>
      </c>
      <c r="C15" s="445">
        <v>1.7065599041931813E-2</v>
      </c>
      <c r="D15" s="439">
        <f>C15*'5. RWA'!$C$13</f>
        <v>14287280.764934793</v>
      </c>
    </row>
    <row r="16" spans="1:4" s="390" customFormat="1">
      <c r="A16" s="402" t="s">
        <v>548</v>
      </c>
      <c r="B16" s="386" t="s">
        <v>550</v>
      </c>
      <c r="C16" s="445">
        <v>2.2785974481696163E-2</v>
      </c>
      <c r="D16" s="439">
        <f>C16*'5. RWA'!$C$13</f>
        <v>19076366.093140125</v>
      </c>
    </row>
    <row r="17" spans="1:6" s="390" customFormat="1">
      <c r="A17" s="402" t="s">
        <v>549</v>
      </c>
      <c r="B17" s="386" t="s">
        <v>597</v>
      </c>
      <c r="C17" s="445">
        <v>4.8606299435132151E-2</v>
      </c>
      <c r="D17" s="439">
        <f>C17*'5. RWA'!$C$13</f>
        <v>40693083.510745198</v>
      </c>
    </row>
    <row r="18" spans="1:6" s="389" customFormat="1">
      <c r="A18" s="752" t="s">
        <v>598</v>
      </c>
      <c r="B18" s="753"/>
      <c r="C18" s="447" t="s">
        <v>528</v>
      </c>
      <c r="D18" s="440" t="s">
        <v>529</v>
      </c>
    </row>
    <row r="19" spans="1:6" s="390" customFormat="1">
      <c r="A19" s="387">
        <v>4</v>
      </c>
      <c r="B19" s="386" t="s">
        <v>24</v>
      </c>
      <c r="C19" s="445">
        <f>C7+C11+C12+C13+C15</f>
        <v>6.2065599041931811E-2</v>
      </c>
      <c r="D19" s="437">
        <f>C19*'5. RWA'!$C$13</f>
        <v>51961178.577858374</v>
      </c>
    </row>
    <row r="20" spans="1:6" s="390" customFormat="1">
      <c r="A20" s="387">
        <v>5</v>
      </c>
      <c r="B20" s="386" t="s">
        <v>90</v>
      </c>
      <c r="C20" s="445">
        <f>C8+C11+C12+C13+C16</f>
        <v>8.2785974481696167E-2</v>
      </c>
      <c r="D20" s="437">
        <f>C20*'5. RWA'!$C$13</f>
        <v>69308229.843704909</v>
      </c>
    </row>
    <row r="21" spans="1:6" s="390" customFormat="1" ht="13.5" thickBot="1">
      <c r="A21" s="392" t="s">
        <v>545</v>
      </c>
      <c r="B21" s="393" t="s">
        <v>89</v>
      </c>
      <c r="C21" s="448">
        <f>C9+C11+C12+C13+C17</f>
        <v>0.12860629943513216</v>
      </c>
      <c r="D21" s="441">
        <f>C21*'5. RWA'!$C$13</f>
        <v>107668901.84483157</v>
      </c>
    </row>
    <row r="22" spans="1:6">
      <c r="F22" s="351"/>
    </row>
    <row r="23" spans="1:6" ht="63.75">
      <c r="B23" s="24"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41" activePane="bottomRight" state="frozen"/>
      <selection pane="topRight" activeCell="B1" sqref="B1"/>
      <selection pane="bottomLeft" activeCell="A5" sqref="A5"/>
      <selection pane="bottomRight" activeCell="C38" sqref="C38:C44"/>
    </sheetView>
  </sheetViews>
  <sheetFormatPr defaultRowHeight="15.75"/>
  <cols>
    <col min="1" max="1" width="10.7109375" style="70" customWidth="1"/>
    <col min="2" max="2" width="91.7109375" style="70" customWidth="1"/>
    <col min="3" max="3" width="53.28515625" style="70" customWidth="1"/>
    <col min="4" max="4" width="32.28515625" style="70" customWidth="1"/>
    <col min="5" max="5" width="9.42578125" customWidth="1"/>
  </cols>
  <sheetData>
    <row r="1" spans="1:6">
      <c r="A1" s="18" t="s">
        <v>189</v>
      </c>
      <c r="B1" s="20" t="str">
        <f>Info!C2</f>
        <v>სს "ხალიკ ბანკი საქართველო"</v>
      </c>
      <c r="E1" s="2"/>
      <c r="F1" s="2"/>
    </row>
    <row r="2" spans="1:6" s="22" customFormat="1" ht="15.75" customHeight="1">
      <c r="A2" s="22" t="s">
        <v>190</v>
      </c>
      <c r="B2" s="487">
        <f>'1. key ratios'!B2</f>
        <v>44469</v>
      </c>
    </row>
    <row r="3" spans="1:6" s="22" customFormat="1" ht="15.75" customHeight="1">
      <c r="A3" s="27"/>
    </row>
    <row r="4" spans="1:6" s="22" customFormat="1" ht="15.75" customHeight="1" thickBot="1">
      <c r="A4" s="22" t="s">
        <v>414</v>
      </c>
      <c r="B4" s="205" t="s">
        <v>269</v>
      </c>
      <c r="D4" s="207" t="s">
        <v>94</v>
      </c>
    </row>
    <row r="5" spans="1:6" ht="38.25">
      <c r="A5" s="154" t="s">
        <v>27</v>
      </c>
      <c r="B5" s="155" t="s">
        <v>232</v>
      </c>
      <c r="C5" s="156" t="s">
        <v>237</v>
      </c>
      <c r="D5" s="206" t="s">
        <v>270</v>
      </c>
    </row>
    <row r="6" spans="1:6">
      <c r="A6" s="143">
        <v>1</v>
      </c>
      <c r="B6" s="86" t="s">
        <v>155</v>
      </c>
      <c r="C6" s="287">
        <v>13360079</v>
      </c>
      <c r="D6" s="144"/>
      <c r="E6" s="8"/>
    </row>
    <row r="7" spans="1:6">
      <c r="A7" s="143">
        <v>2</v>
      </c>
      <c r="B7" s="87" t="s">
        <v>156</v>
      </c>
      <c r="C7" s="287">
        <v>139562862</v>
      </c>
      <c r="D7" s="145"/>
      <c r="E7" s="8"/>
    </row>
    <row r="8" spans="1:6">
      <c r="A8" s="143">
        <v>3</v>
      </c>
      <c r="B8" s="87" t="s">
        <v>157</v>
      </c>
      <c r="C8" s="287">
        <v>37497746</v>
      </c>
      <c r="D8" s="145"/>
      <c r="E8" s="8"/>
    </row>
    <row r="9" spans="1:6">
      <c r="A9" s="143">
        <v>4</v>
      </c>
      <c r="B9" s="87" t="s">
        <v>186</v>
      </c>
      <c r="C9" s="287">
        <v>0</v>
      </c>
      <c r="D9" s="145"/>
      <c r="E9" s="8"/>
    </row>
    <row r="10" spans="1:6">
      <c r="A10" s="143">
        <v>5</v>
      </c>
      <c r="B10" s="87" t="s">
        <v>158</v>
      </c>
      <c r="C10" s="287">
        <v>16596916</v>
      </c>
      <c r="D10" s="145"/>
      <c r="E10" s="8"/>
    </row>
    <row r="11" spans="1:6">
      <c r="A11" s="143">
        <v>6.1</v>
      </c>
      <c r="B11" s="87" t="s">
        <v>159</v>
      </c>
      <c r="C11" s="287">
        <v>630748110</v>
      </c>
      <c r="D11" s="146"/>
      <c r="E11" s="9"/>
    </row>
    <row r="12" spans="1:6">
      <c r="A12" s="143">
        <v>6.2</v>
      </c>
      <c r="B12" s="88" t="s">
        <v>160</v>
      </c>
      <c r="C12" s="287">
        <v>-38361641</v>
      </c>
      <c r="D12" s="146"/>
      <c r="E12" s="9"/>
    </row>
    <row r="13" spans="1:6">
      <c r="A13" s="143" t="s">
        <v>486</v>
      </c>
      <c r="B13" s="89" t="s">
        <v>487</v>
      </c>
      <c r="C13" s="287">
        <v>9601555.8300000075</v>
      </c>
      <c r="D13" s="146"/>
      <c r="E13" s="9"/>
    </row>
    <row r="14" spans="1:6">
      <c r="A14" s="143" t="s">
        <v>621</v>
      </c>
      <c r="B14" s="89" t="s">
        <v>610</v>
      </c>
      <c r="C14" s="287">
        <v>0</v>
      </c>
      <c r="D14" s="146"/>
      <c r="E14" s="9"/>
    </row>
    <row r="15" spans="1:6">
      <c r="A15" s="143">
        <v>6</v>
      </c>
      <c r="B15" s="87" t="s">
        <v>161</v>
      </c>
      <c r="C15" s="290">
        <f>SUM(C11:C12)</f>
        <v>592386469</v>
      </c>
      <c r="D15" s="146"/>
      <c r="E15" s="8"/>
    </row>
    <row r="16" spans="1:6">
      <c r="A16" s="143">
        <v>7</v>
      </c>
      <c r="B16" s="87" t="s">
        <v>162</v>
      </c>
      <c r="C16" s="287">
        <v>6807715</v>
      </c>
      <c r="D16" s="145"/>
      <c r="E16" s="8"/>
    </row>
    <row r="17" spans="1:5">
      <c r="A17" s="143">
        <v>8</v>
      </c>
      <c r="B17" s="87" t="s">
        <v>163</v>
      </c>
      <c r="C17" s="287">
        <v>7916742.4400000004</v>
      </c>
      <c r="D17" s="145"/>
      <c r="E17" s="8"/>
    </row>
    <row r="18" spans="1:5">
      <c r="A18" s="143">
        <v>9</v>
      </c>
      <c r="B18" s="87" t="s">
        <v>164</v>
      </c>
      <c r="C18" s="287">
        <v>54000</v>
      </c>
      <c r="D18" s="145"/>
      <c r="E18" s="8"/>
    </row>
    <row r="19" spans="1:5">
      <c r="A19" s="143">
        <v>9.1</v>
      </c>
      <c r="B19" s="89" t="s">
        <v>246</v>
      </c>
      <c r="C19" s="287">
        <v>0</v>
      </c>
      <c r="D19" s="145"/>
      <c r="E19" s="8"/>
    </row>
    <row r="20" spans="1:5">
      <c r="A20" s="143">
        <v>9.1999999999999993</v>
      </c>
      <c r="B20" s="89" t="s">
        <v>236</v>
      </c>
      <c r="C20" s="287">
        <v>0</v>
      </c>
      <c r="D20" s="145"/>
      <c r="E20" s="8"/>
    </row>
    <row r="21" spans="1:5">
      <c r="A21" s="143">
        <v>9.3000000000000007</v>
      </c>
      <c r="B21" s="89" t="s">
        <v>235</v>
      </c>
      <c r="C21" s="287">
        <v>0</v>
      </c>
      <c r="D21" s="145"/>
      <c r="E21" s="8"/>
    </row>
    <row r="22" spans="1:5">
      <c r="A22" s="143">
        <v>10</v>
      </c>
      <c r="B22" s="87" t="s">
        <v>165</v>
      </c>
      <c r="C22" s="287">
        <v>20707120</v>
      </c>
      <c r="D22" s="145"/>
      <c r="E22" s="8"/>
    </row>
    <row r="23" spans="1:5">
      <c r="A23" s="143">
        <v>10.1</v>
      </c>
      <c r="B23" s="89" t="s">
        <v>234</v>
      </c>
      <c r="C23" s="287">
        <v>4589427</v>
      </c>
      <c r="D23" s="243" t="s">
        <v>440</v>
      </c>
      <c r="E23" s="8"/>
    </row>
    <row r="24" spans="1:5">
      <c r="A24" s="143">
        <v>11</v>
      </c>
      <c r="B24" s="90" t="s">
        <v>166</v>
      </c>
      <c r="C24" s="287">
        <v>11801398.589999914</v>
      </c>
      <c r="D24" s="147"/>
      <c r="E24" s="8"/>
    </row>
    <row r="25" spans="1:5">
      <c r="A25" s="143">
        <v>12</v>
      </c>
      <c r="B25" s="92" t="s">
        <v>167</v>
      </c>
      <c r="C25" s="288">
        <f>SUM(C6:C10,C15:C18,C22,C24)</f>
        <v>846691048.02999997</v>
      </c>
      <c r="D25" s="148"/>
      <c r="E25" s="7"/>
    </row>
    <row r="26" spans="1:5">
      <c r="A26" s="143">
        <v>13</v>
      </c>
      <c r="B26" s="87" t="s">
        <v>168</v>
      </c>
      <c r="C26" s="287">
        <v>60687964</v>
      </c>
      <c r="D26" s="149"/>
      <c r="E26" s="8"/>
    </row>
    <row r="27" spans="1:5">
      <c r="A27" s="143">
        <v>14</v>
      </c>
      <c r="B27" s="87" t="s">
        <v>169</v>
      </c>
      <c r="C27" s="287">
        <v>168772344.94</v>
      </c>
      <c r="D27" s="145"/>
      <c r="E27" s="8"/>
    </row>
    <row r="28" spans="1:5">
      <c r="A28" s="143">
        <v>15</v>
      </c>
      <c r="B28" s="87" t="s">
        <v>170</v>
      </c>
      <c r="C28" s="287">
        <v>20980119.84</v>
      </c>
      <c r="D28" s="145"/>
      <c r="E28" s="8"/>
    </row>
    <row r="29" spans="1:5">
      <c r="A29" s="143">
        <v>16</v>
      </c>
      <c r="B29" s="87" t="s">
        <v>171</v>
      </c>
      <c r="C29" s="287">
        <v>89818835.810000017</v>
      </c>
      <c r="D29" s="145"/>
      <c r="E29" s="8"/>
    </row>
    <row r="30" spans="1:5">
      <c r="A30" s="143">
        <v>17</v>
      </c>
      <c r="B30" s="87" t="s">
        <v>172</v>
      </c>
      <c r="C30" s="287">
        <v>0</v>
      </c>
      <c r="D30" s="145"/>
      <c r="E30" s="8"/>
    </row>
    <row r="31" spans="1:5">
      <c r="A31" s="143">
        <v>18</v>
      </c>
      <c r="B31" s="87" t="s">
        <v>173</v>
      </c>
      <c r="C31" s="287">
        <v>338744970</v>
      </c>
      <c r="D31" s="145"/>
      <c r="E31" s="8"/>
    </row>
    <row r="32" spans="1:5">
      <c r="A32" s="143">
        <v>19</v>
      </c>
      <c r="B32" s="87" t="s">
        <v>174</v>
      </c>
      <c r="C32" s="287">
        <v>7608903</v>
      </c>
      <c r="D32" s="145"/>
      <c r="E32" s="8"/>
    </row>
    <row r="33" spans="1:5">
      <c r="A33" s="143">
        <v>20</v>
      </c>
      <c r="B33" s="87" t="s">
        <v>96</v>
      </c>
      <c r="C33" s="287">
        <v>17878853.440000001</v>
      </c>
      <c r="D33" s="145"/>
      <c r="E33" s="8"/>
    </row>
    <row r="34" spans="1:5">
      <c r="A34" s="658">
        <v>20.100000000000001</v>
      </c>
      <c r="B34" s="91" t="s">
        <v>962</v>
      </c>
      <c r="C34" s="287">
        <v>0</v>
      </c>
      <c r="D34" s="147"/>
      <c r="E34" s="8"/>
    </row>
    <row r="35" spans="1:5">
      <c r="A35" s="143">
        <v>21</v>
      </c>
      <c r="B35" s="90" t="s">
        <v>175</v>
      </c>
      <c r="C35" s="287">
        <v>31228000</v>
      </c>
      <c r="D35" s="147"/>
      <c r="E35" s="8"/>
    </row>
    <row r="36" spans="1:5">
      <c r="A36" s="143">
        <v>21.1</v>
      </c>
      <c r="B36" s="91" t="s">
        <v>960</v>
      </c>
      <c r="C36" s="287">
        <v>31228000</v>
      </c>
      <c r="D36" s="150"/>
      <c r="E36" s="8"/>
    </row>
    <row r="37" spans="1:5">
      <c r="A37" s="143">
        <v>22</v>
      </c>
      <c r="B37" s="92" t="s">
        <v>176</v>
      </c>
      <c r="C37" s="288">
        <f>SUM(C26:C35)</f>
        <v>735719991.03000009</v>
      </c>
      <c r="D37" s="148"/>
      <c r="E37" s="7"/>
    </row>
    <row r="38" spans="1:5">
      <c r="A38" s="143">
        <v>23</v>
      </c>
      <c r="B38" s="90" t="s">
        <v>177</v>
      </c>
      <c r="C38" s="287">
        <v>76000000</v>
      </c>
      <c r="D38" s="145"/>
      <c r="E38" s="8"/>
    </row>
    <row r="39" spans="1:5">
      <c r="A39" s="143">
        <v>24</v>
      </c>
      <c r="B39" s="90" t="s">
        <v>178</v>
      </c>
      <c r="C39" s="287">
        <v>0</v>
      </c>
      <c r="D39" s="145"/>
      <c r="E39" s="8"/>
    </row>
    <row r="40" spans="1:5">
      <c r="A40" s="143">
        <v>25</v>
      </c>
      <c r="B40" s="90" t="s">
        <v>233</v>
      </c>
      <c r="C40" s="287">
        <v>0</v>
      </c>
      <c r="D40" s="145"/>
      <c r="E40" s="8"/>
    </row>
    <row r="41" spans="1:5">
      <c r="A41" s="143">
        <v>26</v>
      </c>
      <c r="B41" s="90" t="s">
        <v>180</v>
      </c>
      <c r="C41" s="287">
        <v>0</v>
      </c>
      <c r="D41" s="145"/>
      <c r="E41" s="8"/>
    </row>
    <row r="42" spans="1:5">
      <c r="A42" s="143">
        <v>27</v>
      </c>
      <c r="B42" s="90" t="s">
        <v>181</v>
      </c>
      <c r="C42" s="287">
        <v>0</v>
      </c>
      <c r="D42" s="145"/>
      <c r="E42" s="8"/>
    </row>
    <row r="43" spans="1:5">
      <c r="A43" s="143">
        <v>28</v>
      </c>
      <c r="B43" s="90" t="s">
        <v>182</v>
      </c>
      <c r="C43" s="287">
        <v>33006671</v>
      </c>
      <c r="D43" s="145"/>
      <c r="E43" s="8"/>
    </row>
    <row r="44" spans="1:5">
      <c r="A44" s="143">
        <v>29</v>
      </c>
      <c r="B44" s="90" t="s">
        <v>36</v>
      </c>
      <c r="C44" s="287">
        <v>1964386</v>
      </c>
      <c r="D44" s="145"/>
      <c r="E44" s="8"/>
    </row>
    <row r="45" spans="1:5" ht="16.5" thickBot="1">
      <c r="A45" s="151">
        <v>30</v>
      </c>
      <c r="B45" s="152" t="s">
        <v>183</v>
      </c>
      <c r="C45" s="289">
        <f>SUM(C38:C44)</f>
        <v>110971057</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14" activePane="bottomRight" state="frozen"/>
      <selection pane="topRight" activeCell="C1" sqref="C1"/>
      <selection pane="bottomLeft" activeCell="A8" sqref="A8"/>
      <selection pane="bottomRight" activeCell="S22" sqref="S22"/>
    </sheetView>
  </sheetViews>
  <sheetFormatPr defaultColWidth="9.28515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9.425781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28515625" style="13"/>
  </cols>
  <sheetData>
    <row r="1" spans="1:19">
      <c r="A1" s="2" t="s">
        <v>189</v>
      </c>
      <c r="B1" s="350" t="str">
        <f>Info!C2</f>
        <v>სს "ხალიკ ბანკი საქართველო"</v>
      </c>
    </row>
    <row r="2" spans="1:19">
      <c r="A2" s="2" t="s">
        <v>190</v>
      </c>
      <c r="B2" s="487">
        <f>'1. key ratios'!B2</f>
        <v>44469</v>
      </c>
    </row>
    <row r="4" spans="1:19" ht="39" thickBot="1">
      <c r="A4" s="69" t="s">
        <v>415</v>
      </c>
      <c r="B4" s="318" t="s">
        <v>457</v>
      </c>
    </row>
    <row r="5" spans="1:19">
      <c r="A5" s="132"/>
      <c r="B5" s="134"/>
      <c r="C5" s="118" t="s">
        <v>0</v>
      </c>
      <c r="D5" s="118" t="s">
        <v>1</v>
      </c>
      <c r="E5" s="118" t="s">
        <v>2</v>
      </c>
      <c r="F5" s="118" t="s">
        <v>3</v>
      </c>
      <c r="G5" s="118" t="s">
        <v>4</v>
      </c>
      <c r="H5" s="118" t="s">
        <v>6</v>
      </c>
      <c r="I5" s="118" t="s">
        <v>238</v>
      </c>
      <c r="J5" s="118" t="s">
        <v>239</v>
      </c>
      <c r="K5" s="118" t="s">
        <v>240</v>
      </c>
      <c r="L5" s="118" t="s">
        <v>241</v>
      </c>
      <c r="M5" s="118" t="s">
        <v>242</v>
      </c>
      <c r="N5" s="118" t="s">
        <v>243</v>
      </c>
      <c r="O5" s="118" t="s">
        <v>444</v>
      </c>
      <c r="P5" s="118" t="s">
        <v>445</v>
      </c>
      <c r="Q5" s="118" t="s">
        <v>446</v>
      </c>
      <c r="R5" s="309" t="s">
        <v>447</v>
      </c>
      <c r="S5" s="119" t="s">
        <v>448</v>
      </c>
    </row>
    <row r="6" spans="1:19" ht="46.5" customHeight="1">
      <c r="A6" s="158"/>
      <c r="B6" s="758" t="s">
        <v>449</v>
      </c>
      <c r="C6" s="756">
        <v>0</v>
      </c>
      <c r="D6" s="757"/>
      <c r="E6" s="756">
        <v>0.2</v>
      </c>
      <c r="F6" s="757"/>
      <c r="G6" s="756">
        <v>0.35</v>
      </c>
      <c r="H6" s="757"/>
      <c r="I6" s="756">
        <v>0.5</v>
      </c>
      <c r="J6" s="757"/>
      <c r="K6" s="756">
        <v>0.75</v>
      </c>
      <c r="L6" s="757"/>
      <c r="M6" s="756">
        <v>1</v>
      </c>
      <c r="N6" s="757"/>
      <c r="O6" s="756">
        <v>1.5</v>
      </c>
      <c r="P6" s="757"/>
      <c r="Q6" s="756">
        <v>2.5</v>
      </c>
      <c r="R6" s="757"/>
      <c r="S6" s="754" t="s">
        <v>251</v>
      </c>
    </row>
    <row r="7" spans="1:19">
      <c r="A7" s="158"/>
      <c r="B7" s="759"/>
      <c r="C7" s="317" t="s">
        <v>442</v>
      </c>
      <c r="D7" s="317" t="s">
        <v>443</v>
      </c>
      <c r="E7" s="317" t="s">
        <v>442</v>
      </c>
      <c r="F7" s="317" t="s">
        <v>443</v>
      </c>
      <c r="G7" s="317" t="s">
        <v>442</v>
      </c>
      <c r="H7" s="317" t="s">
        <v>443</v>
      </c>
      <c r="I7" s="317" t="s">
        <v>442</v>
      </c>
      <c r="J7" s="317" t="s">
        <v>443</v>
      </c>
      <c r="K7" s="317" t="s">
        <v>442</v>
      </c>
      <c r="L7" s="317" t="s">
        <v>443</v>
      </c>
      <c r="M7" s="317" t="s">
        <v>442</v>
      </c>
      <c r="N7" s="317" t="s">
        <v>443</v>
      </c>
      <c r="O7" s="317" t="s">
        <v>442</v>
      </c>
      <c r="P7" s="317" t="s">
        <v>443</v>
      </c>
      <c r="Q7" s="317" t="s">
        <v>442</v>
      </c>
      <c r="R7" s="317" t="s">
        <v>443</v>
      </c>
      <c r="S7" s="755"/>
    </row>
    <row r="8" spans="1:19" s="162" customFormat="1">
      <c r="A8" s="122">
        <v>1</v>
      </c>
      <c r="B8" s="180" t="s">
        <v>217</v>
      </c>
      <c r="C8" s="291">
        <v>27023572</v>
      </c>
      <c r="D8" s="291"/>
      <c r="E8" s="291">
        <v>0</v>
      </c>
      <c r="F8" s="310"/>
      <c r="G8" s="291">
        <v>0</v>
      </c>
      <c r="H8" s="291"/>
      <c r="I8" s="291">
        <v>0</v>
      </c>
      <c r="J8" s="291"/>
      <c r="K8" s="291">
        <v>0</v>
      </c>
      <c r="L8" s="291"/>
      <c r="M8" s="291">
        <v>129136206</v>
      </c>
      <c r="N8" s="291">
        <v>0</v>
      </c>
      <c r="O8" s="291">
        <v>0</v>
      </c>
      <c r="P8" s="291"/>
      <c r="Q8" s="291">
        <v>0</v>
      </c>
      <c r="R8" s="310"/>
      <c r="S8" s="323">
        <f>$C$6*SUM(C8:D8)+$E$6*SUM(E8:F8)+$G$6*SUM(G8:H8)+$I$6*SUM(I8:J8)+$K$6*SUM(K8:L8)+$M$6*SUM(M8:N8)+$O$6*SUM(O8:P8)+$Q$6*SUM(Q8:R8)</f>
        <v>129136206</v>
      </c>
    </row>
    <row r="9" spans="1:19" s="162" customFormat="1">
      <c r="A9" s="122">
        <v>2</v>
      </c>
      <c r="B9" s="180" t="s">
        <v>218</v>
      </c>
      <c r="C9" s="291">
        <v>0</v>
      </c>
      <c r="D9" s="291"/>
      <c r="E9" s="291">
        <v>0</v>
      </c>
      <c r="F9" s="291"/>
      <c r="G9" s="291">
        <v>0</v>
      </c>
      <c r="H9" s="291"/>
      <c r="I9" s="291">
        <v>0</v>
      </c>
      <c r="J9" s="291"/>
      <c r="K9" s="291">
        <v>0</v>
      </c>
      <c r="L9" s="291"/>
      <c r="M9" s="291">
        <v>0</v>
      </c>
      <c r="N9" s="291">
        <v>0</v>
      </c>
      <c r="O9" s="291">
        <v>0</v>
      </c>
      <c r="P9" s="291"/>
      <c r="Q9" s="291">
        <v>0</v>
      </c>
      <c r="R9" s="310"/>
      <c r="S9" s="323">
        <f t="shared" ref="S9:S21" si="0">$C$6*SUM(C9:D9)+$E$6*SUM(E9:F9)+$G$6*SUM(G9:H9)+$I$6*SUM(I9:J9)+$K$6*SUM(K9:L9)+$M$6*SUM(M9:N9)+$O$6*SUM(O9:P9)+$Q$6*SUM(Q9:R9)</f>
        <v>0</v>
      </c>
    </row>
    <row r="10" spans="1:19" s="162" customFormat="1">
      <c r="A10" s="122">
        <v>3</v>
      </c>
      <c r="B10" s="180" t="s">
        <v>219</v>
      </c>
      <c r="C10" s="291">
        <v>0</v>
      </c>
      <c r="D10" s="291"/>
      <c r="E10" s="291">
        <v>0</v>
      </c>
      <c r="F10" s="291"/>
      <c r="G10" s="291">
        <v>0</v>
      </c>
      <c r="H10" s="291"/>
      <c r="I10" s="291">
        <v>0</v>
      </c>
      <c r="J10" s="291"/>
      <c r="K10" s="291">
        <v>0</v>
      </c>
      <c r="L10" s="291"/>
      <c r="M10" s="291">
        <v>0</v>
      </c>
      <c r="N10" s="291">
        <v>0</v>
      </c>
      <c r="O10" s="291">
        <v>0</v>
      </c>
      <c r="P10" s="291"/>
      <c r="Q10" s="291">
        <v>0</v>
      </c>
      <c r="R10" s="310"/>
      <c r="S10" s="323">
        <f t="shared" si="0"/>
        <v>0</v>
      </c>
    </row>
    <row r="11" spans="1:19" s="162" customFormat="1">
      <c r="A11" s="122">
        <v>4</v>
      </c>
      <c r="B11" s="180" t="s">
        <v>220</v>
      </c>
      <c r="C11" s="291">
        <v>0</v>
      </c>
      <c r="D11" s="291"/>
      <c r="E11" s="291">
        <v>0</v>
      </c>
      <c r="F11" s="291"/>
      <c r="G11" s="291">
        <v>0</v>
      </c>
      <c r="H11" s="291"/>
      <c r="I11" s="291">
        <v>0</v>
      </c>
      <c r="J11" s="291"/>
      <c r="K11" s="291">
        <v>0</v>
      </c>
      <c r="L11" s="291"/>
      <c r="M11" s="291">
        <v>0</v>
      </c>
      <c r="N11" s="291">
        <v>0</v>
      </c>
      <c r="O11" s="291">
        <v>0</v>
      </c>
      <c r="P11" s="291"/>
      <c r="Q11" s="291">
        <v>0</v>
      </c>
      <c r="R11" s="310"/>
      <c r="S11" s="323">
        <f t="shared" si="0"/>
        <v>0</v>
      </c>
    </row>
    <row r="12" spans="1:19" s="162" customFormat="1">
      <c r="A12" s="122">
        <v>5</v>
      </c>
      <c r="B12" s="180" t="s">
        <v>221</v>
      </c>
      <c r="C12" s="291">
        <v>0</v>
      </c>
      <c r="D12" s="291"/>
      <c r="E12" s="291">
        <v>0</v>
      </c>
      <c r="F12" s="291"/>
      <c r="G12" s="291">
        <v>0</v>
      </c>
      <c r="H12" s="291"/>
      <c r="I12" s="291">
        <v>0</v>
      </c>
      <c r="J12" s="291"/>
      <c r="K12" s="291">
        <v>0</v>
      </c>
      <c r="L12" s="291"/>
      <c r="M12" s="291">
        <v>0</v>
      </c>
      <c r="N12" s="291">
        <v>0</v>
      </c>
      <c r="O12" s="291">
        <v>0</v>
      </c>
      <c r="P12" s="291"/>
      <c r="Q12" s="291">
        <v>0</v>
      </c>
      <c r="R12" s="310"/>
      <c r="S12" s="323">
        <f t="shared" si="0"/>
        <v>0</v>
      </c>
    </row>
    <row r="13" spans="1:19" s="162" customFormat="1">
      <c r="A13" s="122">
        <v>6</v>
      </c>
      <c r="B13" s="180" t="s">
        <v>222</v>
      </c>
      <c r="C13" s="291">
        <v>0</v>
      </c>
      <c r="D13" s="291"/>
      <c r="E13" s="291">
        <v>23258214</v>
      </c>
      <c r="F13" s="291"/>
      <c r="G13" s="291">
        <v>0</v>
      </c>
      <c r="H13" s="291"/>
      <c r="I13" s="291">
        <v>14205333.440000001</v>
      </c>
      <c r="J13" s="291"/>
      <c r="K13" s="291">
        <v>0</v>
      </c>
      <c r="L13" s="291"/>
      <c r="M13" s="291">
        <v>34198.559999999998</v>
      </c>
      <c r="N13" s="291">
        <v>0</v>
      </c>
      <c r="O13" s="291">
        <v>0</v>
      </c>
      <c r="P13" s="291"/>
      <c r="Q13" s="291">
        <v>0</v>
      </c>
      <c r="R13" s="310"/>
      <c r="S13" s="323">
        <f t="shared" si="0"/>
        <v>11788508.08</v>
      </c>
    </row>
    <row r="14" spans="1:19" s="162" customFormat="1">
      <c r="A14" s="122">
        <v>7</v>
      </c>
      <c r="B14" s="180" t="s">
        <v>74</v>
      </c>
      <c r="C14" s="291">
        <v>0</v>
      </c>
      <c r="D14" s="291"/>
      <c r="E14" s="291">
        <v>0</v>
      </c>
      <c r="F14" s="291"/>
      <c r="G14" s="291">
        <v>0</v>
      </c>
      <c r="H14" s="291"/>
      <c r="I14" s="291">
        <v>0</v>
      </c>
      <c r="J14" s="291"/>
      <c r="K14" s="291">
        <v>0</v>
      </c>
      <c r="L14" s="291"/>
      <c r="M14" s="291">
        <v>447256594.37</v>
      </c>
      <c r="N14" s="291">
        <v>10146248.639000002</v>
      </c>
      <c r="O14" s="291">
        <v>0</v>
      </c>
      <c r="P14" s="291"/>
      <c r="Q14" s="291">
        <v>0</v>
      </c>
      <c r="R14" s="310"/>
      <c r="S14" s="323">
        <f t="shared" si="0"/>
        <v>457402843.009</v>
      </c>
    </row>
    <row r="15" spans="1:19" s="162" customFormat="1">
      <c r="A15" s="122">
        <v>8</v>
      </c>
      <c r="B15" s="180" t="s">
        <v>75</v>
      </c>
      <c r="C15" s="291">
        <v>0</v>
      </c>
      <c r="D15" s="291"/>
      <c r="E15" s="291">
        <v>0</v>
      </c>
      <c r="F15" s="291"/>
      <c r="G15" s="291">
        <v>0</v>
      </c>
      <c r="H15" s="291"/>
      <c r="I15" s="291">
        <v>0</v>
      </c>
      <c r="J15" s="291"/>
      <c r="K15" s="291">
        <v>0</v>
      </c>
      <c r="L15" s="291"/>
      <c r="M15" s="291">
        <v>0</v>
      </c>
      <c r="N15" s="291">
        <v>0</v>
      </c>
      <c r="O15" s="291">
        <v>0</v>
      </c>
      <c r="P15" s="291"/>
      <c r="Q15" s="291">
        <v>0</v>
      </c>
      <c r="R15" s="310"/>
      <c r="S15" s="323">
        <f t="shared" si="0"/>
        <v>0</v>
      </c>
    </row>
    <row r="16" spans="1:19" s="162" customFormat="1">
      <c r="A16" s="122">
        <v>9</v>
      </c>
      <c r="B16" s="180" t="s">
        <v>76</v>
      </c>
      <c r="C16" s="291">
        <v>0</v>
      </c>
      <c r="D16" s="291"/>
      <c r="E16" s="291">
        <v>0</v>
      </c>
      <c r="F16" s="291"/>
      <c r="G16" s="291">
        <v>0</v>
      </c>
      <c r="H16" s="291"/>
      <c r="I16" s="291">
        <v>0</v>
      </c>
      <c r="J16" s="291"/>
      <c r="K16" s="291">
        <v>0</v>
      </c>
      <c r="L16" s="291"/>
      <c r="M16" s="291">
        <v>0</v>
      </c>
      <c r="N16" s="291">
        <v>0</v>
      </c>
      <c r="O16" s="291">
        <v>0</v>
      </c>
      <c r="P16" s="291"/>
      <c r="Q16" s="291">
        <v>0</v>
      </c>
      <c r="R16" s="310"/>
      <c r="S16" s="323">
        <f t="shared" si="0"/>
        <v>0</v>
      </c>
    </row>
    <row r="17" spans="1:19" s="162" customFormat="1">
      <c r="A17" s="122">
        <v>10</v>
      </c>
      <c r="B17" s="180" t="s">
        <v>70</v>
      </c>
      <c r="C17" s="291">
        <v>0</v>
      </c>
      <c r="D17" s="291"/>
      <c r="E17" s="291">
        <v>0</v>
      </c>
      <c r="F17" s="291"/>
      <c r="G17" s="291">
        <v>0</v>
      </c>
      <c r="H17" s="291"/>
      <c r="I17" s="291">
        <v>0</v>
      </c>
      <c r="J17" s="291"/>
      <c r="K17" s="291">
        <v>0</v>
      </c>
      <c r="L17" s="291"/>
      <c r="M17" s="291">
        <v>14844045.369999999</v>
      </c>
      <c r="N17" s="291">
        <v>1105.9749999999999</v>
      </c>
      <c r="O17" s="291">
        <v>0</v>
      </c>
      <c r="P17" s="291"/>
      <c r="Q17" s="291">
        <v>0</v>
      </c>
      <c r="R17" s="310"/>
      <c r="S17" s="323">
        <f t="shared" si="0"/>
        <v>14845151.344999999</v>
      </c>
    </row>
    <row r="18" spans="1:19" s="162" customFormat="1">
      <c r="A18" s="122">
        <v>11</v>
      </c>
      <c r="B18" s="180" t="s">
        <v>71</v>
      </c>
      <c r="C18" s="291">
        <v>0</v>
      </c>
      <c r="D18" s="291"/>
      <c r="E18" s="291">
        <v>0</v>
      </c>
      <c r="F18" s="291"/>
      <c r="G18" s="291">
        <v>0</v>
      </c>
      <c r="H18" s="291"/>
      <c r="I18" s="291">
        <v>0</v>
      </c>
      <c r="J18" s="291"/>
      <c r="K18" s="291">
        <v>0</v>
      </c>
      <c r="L18" s="291"/>
      <c r="M18" s="291">
        <v>33537054.400000021</v>
      </c>
      <c r="N18" s="291">
        <v>31613.378999999997</v>
      </c>
      <c r="O18" s="291">
        <v>1722565.9699999997</v>
      </c>
      <c r="P18" s="291"/>
      <c r="Q18" s="291">
        <v>0</v>
      </c>
      <c r="R18" s="310"/>
      <c r="S18" s="323">
        <f t="shared" si="0"/>
        <v>36152516.73400002</v>
      </c>
    </row>
    <row r="19" spans="1:19" s="162" customFormat="1">
      <c r="A19" s="122">
        <v>12</v>
      </c>
      <c r="B19" s="180" t="s">
        <v>72</v>
      </c>
      <c r="C19" s="291">
        <v>0</v>
      </c>
      <c r="D19" s="291"/>
      <c r="E19" s="291">
        <v>0</v>
      </c>
      <c r="F19" s="291"/>
      <c r="G19" s="291">
        <v>0</v>
      </c>
      <c r="H19" s="291"/>
      <c r="I19" s="291">
        <v>0</v>
      </c>
      <c r="J19" s="291"/>
      <c r="K19" s="291">
        <v>0</v>
      </c>
      <c r="L19" s="291"/>
      <c r="M19" s="291">
        <v>0</v>
      </c>
      <c r="N19" s="291">
        <v>0</v>
      </c>
      <c r="O19" s="291">
        <v>0</v>
      </c>
      <c r="P19" s="291"/>
      <c r="Q19" s="291">
        <v>0</v>
      </c>
      <c r="R19" s="310"/>
      <c r="S19" s="323">
        <f t="shared" si="0"/>
        <v>0</v>
      </c>
    </row>
    <row r="20" spans="1:19" s="162" customFormat="1">
      <c r="A20" s="122">
        <v>13</v>
      </c>
      <c r="B20" s="180" t="s">
        <v>73</v>
      </c>
      <c r="C20" s="291">
        <v>0</v>
      </c>
      <c r="D20" s="291"/>
      <c r="E20" s="291">
        <v>0</v>
      </c>
      <c r="F20" s="291"/>
      <c r="G20" s="291">
        <v>0</v>
      </c>
      <c r="H20" s="291"/>
      <c r="I20" s="291">
        <v>0</v>
      </c>
      <c r="J20" s="291"/>
      <c r="K20" s="291">
        <v>0</v>
      </c>
      <c r="L20" s="291"/>
      <c r="M20" s="291">
        <v>0</v>
      </c>
      <c r="N20" s="291">
        <v>0</v>
      </c>
      <c r="O20" s="291">
        <v>0</v>
      </c>
      <c r="P20" s="291"/>
      <c r="Q20" s="291">
        <v>0</v>
      </c>
      <c r="R20" s="310"/>
      <c r="S20" s="323">
        <f t="shared" si="0"/>
        <v>0</v>
      </c>
    </row>
    <row r="21" spans="1:19" s="162" customFormat="1">
      <c r="A21" s="122">
        <v>14</v>
      </c>
      <c r="B21" s="180" t="s">
        <v>249</v>
      </c>
      <c r="C21" s="291">
        <v>13360079</v>
      </c>
      <c r="D21" s="291"/>
      <c r="E21" s="291">
        <v>0</v>
      </c>
      <c r="F21" s="291"/>
      <c r="G21" s="291">
        <v>0</v>
      </c>
      <c r="H21" s="291"/>
      <c r="I21" s="291">
        <v>0</v>
      </c>
      <c r="J21" s="291"/>
      <c r="K21" s="291">
        <v>0</v>
      </c>
      <c r="L21" s="291"/>
      <c r="M21" s="291">
        <v>147325313.7421999</v>
      </c>
      <c r="N21" s="291">
        <v>519854.47299999988</v>
      </c>
      <c r="O21" s="291">
        <v>0</v>
      </c>
      <c r="P21" s="291"/>
      <c r="Q21" s="291">
        <v>0</v>
      </c>
      <c r="R21" s="310"/>
      <c r="S21" s="323">
        <f t="shared" si="0"/>
        <v>147845168.21519989</v>
      </c>
    </row>
    <row r="22" spans="1:19" ht="13.5" thickBot="1">
      <c r="A22" s="104"/>
      <c r="B22" s="164" t="s">
        <v>69</v>
      </c>
      <c r="C22" s="292">
        <f>SUM(C8:C21)</f>
        <v>40383651</v>
      </c>
      <c r="D22" s="292">
        <f t="shared" ref="D22:S22" si="1">SUM(D8:D21)</f>
        <v>0</v>
      </c>
      <c r="E22" s="292">
        <f t="shared" si="1"/>
        <v>23258214</v>
      </c>
      <c r="F22" s="292">
        <f t="shared" si="1"/>
        <v>0</v>
      </c>
      <c r="G22" s="292">
        <f t="shared" si="1"/>
        <v>0</v>
      </c>
      <c r="H22" s="292">
        <f t="shared" si="1"/>
        <v>0</v>
      </c>
      <c r="I22" s="292">
        <f t="shared" si="1"/>
        <v>14205333.440000001</v>
      </c>
      <c r="J22" s="292">
        <f t="shared" si="1"/>
        <v>0</v>
      </c>
      <c r="K22" s="292">
        <f t="shared" si="1"/>
        <v>0</v>
      </c>
      <c r="L22" s="292">
        <f t="shared" si="1"/>
        <v>0</v>
      </c>
      <c r="M22" s="292">
        <f t="shared" si="1"/>
        <v>772133412.44219995</v>
      </c>
      <c r="N22" s="292">
        <f t="shared" si="1"/>
        <v>10698822.466000002</v>
      </c>
      <c r="O22" s="292">
        <f t="shared" si="1"/>
        <v>1722565.9699999997</v>
      </c>
      <c r="P22" s="292">
        <f t="shared" si="1"/>
        <v>0</v>
      </c>
      <c r="Q22" s="292">
        <f t="shared" si="1"/>
        <v>0</v>
      </c>
      <c r="R22" s="292">
        <f t="shared" si="1"/>
        <v>0</v>
      </c>
      <c r="S22" s="324">
        <f t="shared" si="1"/>
        <v>797170393.38319993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I7" activePane="bottomRight" state="frozen"/>
      <selection pane="topRight" activeCell="C1" sqref="C1"/>
      <selection pane="bottomLeft" activeCell="A6" sqref="A6"/>
      <selection pane="bottomRight" activeCell="U20" sqref="C7:U20"/>
    </sheetView>
  </sheetViews>
  <sheetFormatPr defaultColWidth="9.28515625" defaultRowHeight="12.75"/>
  <cols>
    <col min="1" max="1" width="10.5703125" style="2" bestFit="1" customWidth="1"/>
    <col min="2" max="2" width="74.5703125" style="2"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3"/>
  </cols>
  <sheetData>
    <row r="1" spans="1:22">
      <c r="A1" s="2" t="s">
        <v>189</v>
      </c>
      <c r="B1" s="350" t="str">
        <f>Info!C2</f>
        <v>სს "ხალიკ ბანკი საქართველო"</v>
      </c>
    </row>
    <row r="2" spans="1:22">
      <c r="A2" s="2" t="s">
        <v>190</v>
      </c>
      <c r="B2" s="487">
        <f>'1. key ratios'!B2</f>
        <v>44469</v>
      </c>
    </row>
    <row r="4" spans="1:22" ht="27.75" thickBot="1">
      <c r="A4" s="2" t="s">
        <v>416</v>
      </c>
      <c r="B4" s="319" t="s">
        <v>458</v>
      </c>
      <c r="V4" s="207" t="s">
        <v>94</v>
      </c>
    </row>
    <row r="5" spans="1:22">
      <c r="A5" s="102"/>
      <c r="B5" s="103"/>
      <c r="C5" s="760" t="s">
        <v>199</v>
      </c>
      <c r="D5" s="761"/>
      <c r="E5" s="761"/>
      <c r="F5" s="761"/>
      <c r="G5" s="761"/>
      <c r="H5" s="761"/>
      <c r="I5" s="761"/>
      <c r="J5" s="761"/>
      <c r="K5" s="761"/>
      <c r="L5" s="762"/>
      <c r="M5" s="760" t="s">
        <v>200</v>
      </c>
      <c r="N5" s="761"/>
      <c r="O5" s="761"/>
      <c r="P5" s="761"/>
      <c r="Q5" s="761"/>
      <c r="R5" s="761"/>
      <c r="S5" s="762"/>
      <c r="T5" s="765" t="s">
        <v>456</v>
      </c>
      <c r="U5" s="765" t="s">
        <v>455</v>
      </c>
      <c r="V5" s="763" t="s">
        <v>201</v>
      </c>
    </row>
    <row r="6" spans="1:22" s="69" customFormat="1" ht="140.25">
      <c r="A6" s="120"/>
      <c r="B6" s="182"/>
      <c r="C6" s="100" t="s">
        <v>202</v>
      </c>
      <c r="D6" s="99" t="s">
        <v>203</v>
      </c>
      <c r="E6" s="96" t="s">
        <v>204</v>
      </c>
      <c r="F6" s="320" t="s">
        <v>450</v>
      </c>
      <c r="G6" s="99" t="s">
        <v>205</v>
      </c>
      <c r="H6" s="99" t="s">
        <v>206</v>
      </c>
      <c r="I6" s="99" t="s">
        <v>207</v>
      </c>
      <c r="J6" s="99" t="s">
        <v>248</v>
      </c>
      <c r="K6" s="99" t="s">
        <v>208</v>
      </c>
      <c r="L6" s="101" t="s">
        <v>209</v>
      </c>
      <c r="M6" s="100" t="s">
        <v>210</v>
      </c>
      <c r="N6" s="99" t="s">
        <v>211</v>
      </c>
      <c r="O6" s="99" t="s">
        <v>212</v>
      </c>
      <c r="P6" s="99" t="s">
        <v>213</v>
      </c>
      <c r="Q6" s="99" t="s">
        <v>214</v>
      </c>
      <c r="R6" s="99" t="s">
        <v>215</v>
      </c>
      <c r="S6" s="101" t="s">
        <v>216</v>
      </c>
      <c r="T6" s="766"/>
      <c r="U6" s="766"/>
      <c r="V6" s="764"/>
    </row>
    <row r="7" spans="1:22" s="162" customFormat="1">
      <c r="A7" s="163">
        <v>1</v>
      </c>
      <c r="B7" s="161" t="s">
        <v>217</v>
      </c>
      <c r="C7" s="293">
        <v>0</v>
      </c>
      <c r="D7" s="291">
        <v>0</v>
      </c>
      <c r="E7" s="291"/>
      <c r="F7" s="291"/>
      <c r="G7" s="291"/>
      <c r="H7" s="291"/>
      <c r="I7" s="291"/>
      <c r="J7" s="291"/>
      <c r="K7" s="291"/>
      <c r="L7" s="294"/>
      <c r="M7" s="293">
        <v>0</v>
      </c>
      <c r="N7" s="291"/>
      <c r="O7" s="291"/>
      <c r="P7" s="291"/>
      <c r="Q7" s="291"/>
      <c r="R7" s="291"/>
      <c r="S7" s="294"/>
      <c r="T7" s="314">
        <v>0</v>
      </c>
      <c r="U7" s="313"/>
      <c r="V7" s="295">
        <f>SUM(C7:S7)</f>
        <v>0</v>
      </c>
    </row>
    <row r="8" spans="1:22" s="162" customFormat="1">
      <c r="A8" s="163">
        <v>2</v>
      </c>
      <c r="B8" s="161" t="s">
        <v>218</v>
      </c>
      <c r="C8" s="293">
        <v>0</v>
      </c>
      <c r="D8" s="291">
        <v>0</v>
      </c>
      <c r="E8" s="291"/>
      <c r="F8" s="291"/>
      <c r="G8" s="291"/>
      <c r="H8" s="291"/>
      <c r="I8" s="291"/>
      <c r="J8" s="291"/>
      <c r="K8" s="291"/>
      <c r="L8" s="294"/>
      <c r="M8" s="293">
        <v>0</v>
      </c>
      <c r="N8" s="291"/>
      <c r="O8" s="291"/>
      <c r="P8" s="291"/>
      <c r="Q8" s="291"/>
      <c r="R8" s="291"/>
      <c r="S8" s="294"/>
      <c r="T8" s="313">
        <v>0</v>
      </c>
      <c r="U8" s="313"/>
      <c r="V8" s="295">
        <f t="shared" ref="V8:V20" si="0">SUM(C8:S8)</f>
        <v>0</v>
      </c>
    </row>
    <row r="9" spans="1:22" s="162" customFormat="1">
      <c r="A9" s="163">
        <v>3</v>
      </c>
      <c r="B9" s="161" t="s">
        <v>219</v>
      </c>
      <c r="C9" s="293">
        <v>0</v>
      </c>
      <c r="D9" s="291">
        <v>0</v>
      </c>
      <c r="E9" s="291"/>
      <c r="F9" s="291"/>
      <c r="G9" s="291"/>
      <c r="H9" s="291"/>
      <c r="I9" s="291"/>
      <c r="J9" s="291"/>
      <c r="K9" s="291"/>
      <c r="L9" s="294"/>
      <c r="M9" s="293">
        <v>0</v>
      </c>
      <c r="N9" s="291"/>
      <c r="O9" s="291"/>
      <c r="P9" s="291"/>
      <c r="Q9" s="291"/>
      <c r="R9" s="291"/>
      <c r="S9" s="294"/>
      <c r="T9" s="313">
        <v>0</v>
      </c>
      <c r="U9" s="313"/>
      <c r="V9" s="295">
        <f>SUM(C9:S9)</f>
        <v>0</v>
      </c>
    </row>
    <row r="10" spans="1:22" s="162" customFormat="1">
      <c r="A10" s="163">
        <v>4</v>
      </c>
      <c r="B10" s="161" t="s">
        <v>220</v>
      </c>
      <c r="C10" s="293">
        <v>0</v>
      </c>
      <c r="D10" s="291">
        <v>0</v>
      </c>
      <c r="E10" s="291"/>
      <c r="F10" s="291"/>
      <c r="G10" s="291"/>
      <c r="H10" s="291"/>
      <c r="I10" s="291"/>
      <c r="J10" s="291"/>
      <c r="K10" s="291"/>
      <c r="L10" s="294"/>
      <c r="M10" s="293">
        <v>0</v>
      </c>
      <c r="N10" s="291"/>
      <c r="O10" s="291"/>
      <c r="P10" s="291"/>
      <c r="Q10" s="291"/>
      <c r="R10" s="291"/>
      <c r="S10" s="294"/>
      <c r="T10" s="313">
        <v>0</v>
      </c>
      <c r="U10" s="313"/>
      <c r="V10" s="295">
        <f t="shared" si="0"/>
        <v>0</v>
      </c>
    </row>
    <row r="11" spans="1:22" s="162" customFormat="1">
      <c r="A11" s="163">
        <v>5</v>
      </c>
      <c r="B11" s="161" t="s">
        <v>221</v>
      </c>
      <c r="C11" s="293">
        <v>0</v>
      </c>
      <c r="D11" s="291">
        <v>0</v>
      </c>
      <c r="E11" s="291"/>
      <c r="F11" s="291"/>
      <c r="G11" s="291"/>
      <c r="H11" s="291"/>
      <c r="I11" s="291"/>
      <c r="J11" s="291"/>
      <c r="K11" s="291"/>
      <c r="L11" s="294"/>
      <c r="M11" s="293">
        <v>0</v>
      </c>
      <c r="N11" s="291"/>
      <c r="O11" s="291"/>
      <c r="P11" s="291"/>
      <c r="Q11" s="291"/>
      <c r="R11" s="291"/>
      <c r="S11" s="294"/>
      <c r="T11" s="313">
        <v>0</v>
      </c>
      <c r="U11" s="313"/>
      <c r="V11" s="295">
        <f t="shared" si="0"/>
        <v>0</v>
      </c>
    </row>
    <row r="12" spans="1:22" s="162" customFormat="1">
      <c r="A12" s="163">
        <v>6</v>
      </c>
      <c r="B12" s="161" t="s">
        <v>222</v>
      </c>
      <c r="C12" s="293">
        <v>0</v>
      </c>
      <c r="D12" s="291">
        <v>0</v>
      </c>
      <c r="E12" s="291"/>
      <c r="F12" s="291"/>
      <c r="G12" s="291"/>
      <c r="H12" s="291"/>
      <c r="I12" s="291"/>
      <c r="J12" s="291"/>
      <c r="K12" s="291"/>
      <c r="L12" s="294"/>
      <c r="M12" s="293">
        <v>0</v>
      </c>
      <c r="N12" s="291"/>
      <c r="O12" s="291"/>
      <c r="P12" s="291"/>
      <c r="Q12" s="291"/>
      <c r="R12" s="291"/>
      <c r="S12" s="294"/>
      <c r="T12" s="313">
        <v>0</v>
      </c>
      <c r="U12" s="313"/>
      <c r="V12" s="295">
        <f t="shared" si="0"/>
        <v>0</v>
      </c>
    </row>
    <row r="13" spans="1:22" s="162" customFormat="1">
      <c r="A13" s="163">
        <v>7</v>
      </c>
      <c r="B13" s="161" t="s">
        <v>74</v>
      </c>
      <c r="C13" s="293">
        <v>0</v>
      </c>
      <c r="D13" s="291">
        <v>10166119.984999999</v>
      </c>
      <c r="E13" s="291"/>
      <c r="F13" s="291"/>
      <c r="G13" s="291"/>
      <c r="H13" s="291"/>
      <c r="I13" s="291"/>
      <c r="J13" s="291"/>
      <c r="K13" s="291"/>
      <c r="L13" s="294"/>
      <c r="M13" s="293">
        <v>536016.99879999994</v>
      </c>
      <c r="N13" s="291"/>
      <c r="O13" s="291"/>
      <c r="P13" s="291"/>
      <c r="Q13" s="291"/>
      <c r="R13" s="291"/>
      <c r="S13" s="294"/>
      <c r="T13" s="313">
        <v>10362954.9988</v>
      </c>
      <c r="U13" s="313">
        <v>339181.98499999999</v>
      </c>
      <c r="V13" s="295">
        <f t="shared" si="0"/>
        <v>10702136.9838</v>
      </c>
    </row>
    <row r="14" spans="1:22" s="162" customFormat="1">
      <c r="A14" s="163">
        <v>8</v>
      </c>
      <c r="B14" s="161" t="s">
        <v>75</v>
      </c>
      <c r="C14" s="293">
        <v>0</v>
      </c>
      <c r="D14" s="291">
        <v>0</v>
      </c>
      <c r="E14" s="291"/>
      <c r="F14" s="291"/>
      <c r="G14" s="291"/>
      <c r="H14" s="291"/>
      <c r="I14" s="291"/>
      <c r="J14" s="291"/>
      <c r="K14" s="291"/>
      <c r="L14" s="294"/>
      <c r="M14" s="293">
        <v>0</v>
      </c>
      <c r="N14" s="291"/>
      <c r="O14" s="291"/>
      <c r="P14" s="291"/>
      <c r="Q14" s="291"/>
      <c r="R14" s="291"/>
      <c r="S14" s="294"/>
      <c r="T14" s="313">
        <v>0</v>
      </c>
      <c r="U14" s="313"/>
      <c r="V14" s="295">
        <f t="shared" si="0"/>
        <v>0</v>
      </c>
    </row>
    <row r="15" spans="1:22" s="162" customFormat="1">
      <c r="A15" s="163">
        <v>9</v>
      </c>
      <c r="B15" s="161" t="s">
        <v>76</v>
      </c>
      <c r="C15" s="293">
        <v>0</v>
      </c>
      <c r="D15" s="291">
        <v>0</v>
      </c>
      <c r="E15" s="291"/>
      <c r="F15" s="291"/>
      <c r="G15" s="291"/>
      <c r="H15" s="291"/>
      <c r="I15" s="291"/>
      <c r="J15" s="291"/>
      <c r="K15" s="291"/>
      <c r="L15" s="294"/>
      <c r="M15" s="293">
        <v>0</v>
      </c>
      <c r="N15" s="291"/>
      <c r="O15" s="291"/>
      <c r="P15" s="291"/>
      <c r="Q15" s="291"/>
      <c r="R15" s="291"/>
      <c r="S15" s="294"/>
      <c r="T15" s="313">
        <v>0</v>
      </c>
      <c r="U15" s="313"/>
      <c r="V15" s="295">
        <f t="shared" si="0"/>
        <v>0</v>
      </c>
    </row>
    <row r="16" spans="1:22" s="162" customFormat="1">
      <c r="A16" s="163">
        <v>10</v>
      </c>
      <c r="B16" s="161" t="s">
        <v>70</v>
      </c>
      <c r="C16" s="293">
        <v>0</v>
      </c>
      <c r="D16" s="291">
        <v>0</v>
      </c>
      <c r="E16" s="291"/>
      <c r="F16" s="291"/>
      <c r="G16" s="291"/>
      <c r="H16" s="291"/>
      <c r="I16" s="291"/>
      <c r="J16" s="291"/>
      <c r="K16" s="291"/>
      <c r="L16" s="294"/>
      <c r="M16" s="293">
        <v>0</v>
      </c>
      <c r="N16" s="291"/>
      <c r="O16" s="291"/>
      <c r="P16" s="291"/>
      <c r="Q16" s="291"/>
      <c r="R16" s="291"/>
      <c r="S16" s="294"/>
      <c r="T16" s="313">
        <v>0</v>
      </c>
      <c r="U16" s="313"/>
      <c r="V16" s="295">
        <f t="shared" si="0"/>
        <v>0</v>
      </c>
    </row>
    <row r="17" spans="1:22" s="162" customFormat="1">
      <c r="A17" s="163">
        <v>11</v>
      </c>
      <c r="B17" s="161" t="s">
        <v>71</v>
      </c>
      <c r="C17" s="293">
        <v>0</v>
      </c>
      <c r="D17" s="291">
        <v>172594</v>
      </c>
      <c r="E17" s="291"/>
      <c r="F17" s="291"/>
      <c r="G17" s="291"/>
      <c r="H17" s="291"/>
      <c r="I17" s="291"/>
      <c r="J17" s="291"/>
      <c r="K17" s="291"/>
      <c r="L17" s="294"/>
      <c r="M17" s="293">
        <v>46614.4084</v>
      </c>
      <c r="N17" s="291"/>
      <c r="O17" s="291"/>
      <c r="P17" s="291"/>
      <c r="Q17" s="291"/>
      <c r="R17" s="291"/>
      <c r="S17" s="294"/>
      <c r="T17" s="313">
        <v>219208.40840000001</v>
      </c>
      <c r="U17" s="313"/>
      <c r="V17" s="295">
        <f t="shared" si="0"/>
        <v>219208.40840000001</v>
      </c>
    </row>
    <row r="18" spans="1:22" s="162" customFormat="1">
      <c r="A18" s="163">
        <v>12</v>
      </c>
      <c r="B18" s="161" t="s">
        <v>72</v>
      </c>
      <c r="C18" s="293">
        <v>0</v>
      </c>
      <c r="D18" s="291">
        <v>0</v>
      </c>
      <c r="E18" s="291"/>
      <c r="F18" s="291"/>
      <c r="G18" s="291"/>
      <c r="H18" s="291"/>
      <c r="I18" s="291"/>
      <c r="J18" s="291"/>
      <c r="K18" s="291"/>
      <c r="L18" s="294"/>
      <c r="M18" s="293">
        <v>0</v>
      </c>
      <c r="N18" s="291"/>
      <c r="O18" s="291"/>
      <c r="P18" s="291"/>
      <c r="Q18" s="291"/>
      <c r="R18" s="291"/>
      <c r="S18" s="294"/>
      <c r="T18" s="313">
        <v>0</v>
      </c>
      <c r="U18" s="313"/>
      <c r="V18" s="295">
        <f t="shared" si="0"/>
        <v>0</v>
      </c>
    </row>
    <row r="19" spans="1:22" s="162" customFormat="1">
      <c r="A19" s="163">
        <v>13</v>
      </c>
      <c r="B19" s="161" t="s">
        <v>73</v>
      </c>
      <c r="C19" s="293">
        <v>0</v>
      </c>
      <c r="D19" s="291">
        <v>0</v>
      </c>
      <c r="E19" s="291"/>
      <c r="F19" s="291"/>
      <c r="G19" s="291"/>
      <c r="H19" s="291"/>
      <c r="I19" s="291"/>
      <c r="J19" s="291"/>
      <c r="K19" s="291"/>
      <c r="L19" s="294"/>
      <c r="M19" s="293">
        <v>0</v>
      </c>
      <c r="N19" s="291"/>
      <c r="O19" s="291"/>
      <c r="P19" s="291"/>
      <c r="Q19" s="291"/>
      <c r="R19" s="291"/>
      <c r="S19" s="294"/>
      <c r="T19" s="313">
        <v>0</v>
      </c>
      <c r="U19" s="313"/>
      <c r="V19" s="295">
        <f t="shared" si="0"/>
        <v>0</v>
      </c>
    </row>
    <row r="20" spans="1:22" s="162" customFormat="1">
      <c r="A20" s="163">
        <v>14</v>
      </c>
      <c r="B20" s="161" t="s">
        <v>249</v>
      </c>
      <c r="C20" s="293">
        <v>0</v>
      </c>
      <c r="D20" s="291">
        <v>1645779</v>
      </c>
      <c r="E20" s="291"/>
      <c r="F20" s="291"/>
      <c r="G20" s="291"/>
      <c r="H20" s="291"/>
      <c r="I20" s="291"/>
      <c r="J20" s="291"/>
      <c r="K20" s="291"/>
      <c r="L20" s="294"/>
      <c r="M20" s="293">
        <v>42187.532800000001</v>
      </c>
      <c r="N20" s="291"/>
      <c r="O20" s="291"/>
      <c r="P20" s="291"/>
      <c r="Q20" s="291"/>
      <c r="R20" s="291"/>
      <c r="S20" s="294"/>
      <c r="T20" s="313">
        <v>1687966.5327999999</v>
      </c>
      <c r="U20" s="313"/>
      <c r="V20" s="295">
        <f t="shared" si="0"/>
        <v>1687966.5327999999</v>
      </c>
    </row>
    <row r="21" spans="1:22" ht="13.5" thickBot="1">
      <c r="A21" s="104"/>
      <c r="B21" s="105" t="s">
        <v>69</v>
      </c>
      <c r="C21" s="296">
        <f>SUM(C7:C20)</f>
        <v>0</v>
      </c>
      <c r="D21" s="292">
        <f t="shared" ref="D21:V21" si="1">SUM(D7:D20)</f>
        <v>11984492.984999999</v>
      </c>
      <c r="E21" s="292">
        <f t="shared" si="1"/>
        <v>0</v>
      </c>
      <c r="F21" s="292">
        <f t="shared" si="1"/>
        <v>0</v>
      </c>
      <c r="G21" s="292">
        <f t="shared" si="1"/>
        <v>0</v>
      </c>
      <c r="H21" s="292">
        <f t="shared" si="1"/>
        <v>0</v>
      </c>
      <c r="I21" s="292">
        <f t="shared" si="1"/>
        <v>0</v>
      </c>
      <c r="J21" s="292">
        <f t="shared" si="1"/>
        <v>0</v>
      </c>
      <c r="K21" s="292">
        <f t="shared" si="1"/>
        <v>0</v>
      </c>
      <c r="L21" s="297">
        <f t="shared" si="1"/>
        <v>0</v>
      </c>
      <c r="M21" s="296">
        <f t="shared" si="1"/>
        <v>624818.93999999994</v>
      </c>
      <c r="N21" s="292">
        <f t="shared" si="1"/>
        <v>0</v>
      </c>
      <c r="O21" s="292">
        <f t="shared" si="1"/>
        <v>0</v>
      </c>
      <c r="P21" s="292">
        <f t="shared" si="1"/>
        <v>0</v>
      </c>
      <c r="Q21" s="292">
        <f t="shared" si="1"/>
        <v>0</v>
      </c>
      <c r="R21" s="292">
        <f t="shared" si="1"/>
        <v>0</v>
      </c>
      <c r="S21" s="297">
        <f t="shared" si="1"/>
        <v>0</v>
      </c>
      <c r="T21" s="297">
        <f>SUM(T7:T20)</f>
        <v>12270129.939999999</v>
      </c>
      <c r="U21" s="297">
        <f t="shared" si="1"/>
        <v>339181.98499999999</v>
      </c>
      <c r="V21" s="298">
        <f t="shared" si="1"/>
        <v>12609311.924999999</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11" activePane="bottomRight" state="frozen"/>
      <selection activeCell="L18" sqref="L18"/>
      <selection pane="topRight" activeCell="L18" sqref="L18"/>
      <selection pane="bottomLeft" activeCell="L18" sqref="L18"/>
      <selection pane="bottomRight" activeCell="H8" sqref="H8:H21"/>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3"/>
  </cols>
  <sheetData>
    <row r="1" spans="1:9">
      <c r="A1" s="2" t="s">
        <v>189</v>
      </c>
      <c r="B1" s="350" t="str">
        <f>Info!C2</f>
        <v>სს "ხალიკ ბანკი საქართველო"</v>
      </c>
    </row>
    <row r="2" spans="1:9">
      <c r="A2" s="2" t="s">
        <v>190</v>
      </c>
      <c r="B2" s="487">
        <f>'1. key ratios'!B2</f>
        <v>44469</v>
      </c>
    </row>
    <row r="4" spans="1:9" ht="13.5" thickBot="1">
      <c r="A4" s="2" t="s">
        <v>417</v>
      </c>
      <c r="B4" s="316" t="s">
        <v>459</v>
      </c>
    </row>
    <row r="5" spans="1:9">
      <c r="A5" s="102"/>
      <c r="B5" s="159"/>
      <c r="C5" s="165" t="s">
        <v>0</v>
      </c>
      <c r="D5" s="165" t="s">
        <v>1</v>
      </c>
      <c r="E5" s="165" t="s">
        <v>2</v>
      </c>
      <c r="F5" s="165" t="s">
        <v>3</v>
      </c>
      <c r="G5" s="311" t="s">
        <v>4</v>
      </c>
      <c r="H5" s="166" t="s">
        <v>6</v>
      </c>
      <c r="I5" s="25"/>
    </row>
    <row r="6" spans="1:9" ht="15" customHeight="1">
      <c r="A6" s="158"/>
      <c r="B6" s="23"/>
      <c r="C6" s="767" t="s">
        <v>451</v>
      </c>
      <c r="D6" s="771" t="s">
        <v>472</v>
      </c>
      <c r="E6" s="772"/>
      <c r="F6" s="767" t="s">
        <v>478</v>
      </c>
      <c r="G6" s="767" t="s">
        <v>479</v>
      </c>
      <c r="H6" s="769" t="s">
        <v>453</v>
      </c>
      <c r="I6" s="25"/>
    </row>
    <row r="7" spans="1:9" ht="76.5">
      <c r="A7" s="158"/>
      <c r="B7" s="23"/>
      <c r="C7" s="768"/>
      <c r="D7" s="315" t="s">
        <v>454</v>
      </c>
      <c r="E7" s="315" t="s">
        <v>452</v>
      </c>
      <c r="F7" s="768"/>
      <c r="G7" s="768"/>
      <c r="H7" s="770"/>
      <c r="I7" s="25"/>
    </row>
    <row r="8" spans="1:9">
      <c r="A8" s="93">
        <v>1</v>
      </c>
      <c r="B8" s="75" t="s">
        <v>217</v>
      </c>
      <c r="C8" s="299">
        <v>156159778</v>
      </c>
      <c r="D8" s="300">
        <v>0</v>
      </c>
      <c r="E8" s="299">
        <v>0</v>
      </c>
      <c r="F8" s="299">
        <v>129136206</v>
      </c>
      <c r="G8" s="312">
        <v>129136206</v>
      </c>
      <c r="H8" s="321">
        <f>IFERROR(G8/(C8+E8)," ")</f>
        <v>0.82694921607790706</v>
      </c>
    </row>
    <row r="9" spans="1:9" ht="15" customHeight="1">
      <c r="A9" s="93">
        <v>2</v>
      </c>
      <c r="B9" s="75" t="s">
        <v>218</v>
      </c>
      <c r="C9" s="299">
        <v>0</v>
      </c>
      <c r="D9" s="300">
        <v>0</v>
      </c>
      <c r="E9" s="299">
        <v>0</v>
      </c>
      <c r="F9" s="299">
        <v>0</v>
      </c>
      <c r="G9" s="312">
        <v>0</v>
      </c>
      <c r="H9" s="321" t="str">
        <f t="shared" ref="H9:H21" si="0">IFERROR(G9/(C9+E9)," ")</f>
        <v xml:space="preserve"> </v>
      </c>
    </row>
    <row r="10" spans="1:9">
      <c r="A10" s="93">
        <v>3</v>
      </c>
      <c r="B10" s="75" t="s">
        <v>219</v>
      </c>
      <c r="C10" s="299">
        <v>0</v>
      </c>
      <c r="D10" s="300">
        <v>0</v>
      </c>
      <c r="E10" s="299">
        <v>0</v>
      </c>
      <c r="F10" s="299">
        <v>0</v>
      </c>
      <c r="G10" s="312">
        <v>0</v>
      </c>
      <c r="H10" s="321" t="str">
        <f t="shared" si="0"/>
        <v xml:space="preserve"> </v>
      </c>
    </row>
    <row r="11" spans="1:9">
      <c r="A11" s="93">
        <v>4</v>
      </c>
      <c r="B11" s="75" t="s">
        <v>220</v>
      </c>
      <c r="C11" s="299">
        <v>0</v>
      </c>
      <c r="D11" s="300">
        <v>0</v>
      </c>
      <c r="E11" s="299">
        <v>0</v>
      </c>
      <c r="F11" s="299">
        <v>0</v>
      </c>
      <c r="G11" s="312">
        <v>0</v>
      </c>
      <c r="H11" s="321" t="str">
        <f t="shared" si="0"/>
        <v xml:space="preserve"> </v>
      </c>
    </row>
    <row r="12" spans="1:9">
      <c r="A12" s="93">
        <v>5</v>
      </c>
      <c r="B12" s="75" t="s">
        <v>221</v>
      </c>
      <c r="C12" s="299">
        <v>0</v>
      </c>
      <c r="D12" s="300">
        <v>0</v>
      </c>
      <c r="E12" s="299">
        <v>0</v>
      </c>
      <c r="F12" s="299">
        <v>0</v>
      </c>
      <c r="G12" s="312">
        <v>0</v>
      </c>
      <c r="H12" s="321" t="str">
        <f t="shared" si="0"/>
        <v xml:space="preserve"> </v>
      </c>
    </row>
    <row r="13" spans="1:9">
      <c r="A13" s="93">
        <v>6</v>
      </c>
      <c r="B13" s="75" t="s">
        <v>222</v>
      </c>
      <c r="C13" s="299">
        <v>37497746</v>
      </c>
      <c r="D13" s="300">
        <v>0</v>
      </c>
      <c r="E13" s="299">
        <v>0</v>
      </c>
      <c r="F13" s="299">
        <v>11788508.08</v>
      </c>
      <c r="G13" s="312">
        <v>11788508.08</v>
      </c>
      <c r="H13" s="321">
        <f t="shared" si="0"/>
        <v>0.31437911174714339</v>
      </c>
    </row>
    <row r="14" spans="1:9">
      <c r="A14" s="93">
        <v>7</v>
      </c>
      <c r="B14" s="75" t="s">
        <v>74</v>
      </c>
      <c r="C14" s="299">
        <v>447256594.37</v>
      </c>
      <c r="D14" s="300">
        <v>38517637.970000014</v>
      </c>
      <c r="E14" s="299">
        <v>10146248.639000002</v>
      </c>
      <c r="F14" s="300">
        <v>457402843.009</v>
      </c>
      <c r="G14" s="362">
        <v>446700706.02520001</v>
      </c>
      <c r="H14" s="321">
        <f t="shared" si="0"/>
        <v>0.97660238201976057</v>
      </c>
    </row>
    <row r="15" spans="1:9">
      <c r="A15" s="93">
        <v>8</v>
      </c>
      <c r="B15" s="75" t="s">
        <v>75</v>
      </c>
      <c r="C15" s="299">
        <v>0</v>
      </c>
      <c r="D15" s="300">
        <v>0</v>
      </c>
      <c r="E15" s="299">
        <v>0</v>
      </c>
      <c r="F15" s="300">
        <v>0</v>
      </c>
      <c r="G15" s="362">
        <v>0</v>
      </c>
      <c r="H15" s="321" t="str">
        <f t="shared" si="0"/>
        <v xml:space="preserve"> </v>
      </c>
    </row>
    <row r="16" spans="1:9">
      <c r="A16" s="93">
        <v>9</v>
      </c>
      <c r="B16" s="75" t="s">
        <v>76</v>
      </c>
      <c r="C16" s="299">
        <v>0</v>
      </c>
      <c r="D16" s="300">
        <v>0</v>
      </c>
      <c r="E16" s="299">
        <v>0</v>
      </c>
      <c r="F16" s="300">
        <v>0</v>
      </c>
      <c r="G16" s="362">
        <v>0</v>
      </c>
      <c r="H16" s="321" t="str">
        <f t="shared" si="0"/>
        <v xml:space="preserve"> </v>
      </c>
    </row>
    <row r="17" spans="1:8">
      <c r="A17" s="93">
        <v>10</v>
      </c>
      <c r="B17" s="75" t="s">
        <v>70</v>
      </c>
      <c r="C17" s="299">
        <v>14844045.369999999</v>
      </c>
      <c r="D17" s="300">
        <v>2211.9499999999998</v>
      </c>
      <c r="E17" s="299">
        <v>1105.9749999999999</v>
      </c>
      <c r="F17" s="300">
        <v>14845151.344999999</v>
      </c>
      <c r="G17" s="362">
        <v>14845151.344999999</v>
      </c>
      <c r="H17" s="321">
        <f t="shared" si="0"/>
        <v>1</v>
      </c>
    </row>
    <row r="18" spans="1:8">
      <c r="A18" s="93">
        <v>11</v>
      </c>
      <c r="B18" s="75" t="s">
        <v>71</v>
      </c>
      <c r="C18" s="299">
        <v>35259620.37000002</v>
      </c>
      <c r="D18" s="300">
        <v>100768.01999999999</v>
      </c>
      <c r="E18" s="299">
        <v>31613.378999999997</v>
      </c>
      <c r="F18" s="300">
        <v>36152516.73400002</v>
      </c>
      <c r="G18" s="362">
        <v>35933308.325600021</v>
      </c>
      <c r="H18" s="321">
        <f t="shared" si="0"/>
        <v>1.0181935996107869</v>
      </c>
    </row>
    <row r="19" spans="1:8">
      <c r="A19" s="93">
        <v>12</v>
      </c>
      <c r="B19" s="75" t="s">
        <v>72</v>
      </c>
      <c r="C19" s="299">
        <v>0</v>
      </c>
      <c r="D19" s="300">
        <v>0</v>
      </c>
      <c r="E19" s="299">
        <v>0</v>
      </c>
      <c r="F19" s="300">
        <v>0</v>
      </c>
      <c r="G19" s="362">
        <v>0</v>
      </c>
      <c r="H19" s="321" t="str">
        <f t="shared" si="0"/>
        <v xml:space="preserve"> </v>
      </c>
    </row>
    <row r="20" spans="1:8">
      <c r="A20" s="93">
        <v>13</v>
      </c>
      <c r="B20" s="75" t="s">
        <v>73</v>
      </c>
      <c r="C20" s="299">
        <v>0</v>
      </c>
      <c r="D20" s="300">
        <v>0</v>
      </c>
      <c r="E20" s="299">
        <v>0</v>
      </c>
      <c r="F20" s="300">
        <v>0</v>
      </c>
      <c r="G20" s="362">
        <v>0</v>
      </c>
      <c r="H20" s="321" t="str">
        <f t="shared" si="0"/>
        <v xml:space="preserve"> </v>
      </c>
    </row>
    <row r="21" spans="1:8">
      <c r="A21" s="93">
        <v>14</v>
      </c>
      <c r="B21" s="75" t="s">
        <v>249</v>
      </c>
      <c r="C21" s="299">
        <v>160685392.7421999</v>
      </c>
      <c r="D21" s="300">
        <v>1785436.4299999997</v>
      </c>
      <c r="E21" s="299">
        <v>519854.47299999988</v>
      </c>
      <c r="F21" s="300">
        <v>147845168.21519989</v>
      </c>
      <c r="G21" s="362">
        <v>146157201.6823999</v>
      </c>
      <c r="H21" s="321">
        <f t="shared" si="0"/>
        <v>0.90665288014656431</v>
      </c>
    </row>
    <row r="22" spans="1:8" ht="13.5" thickBot="1">
      <c r="A22" s="160"/>
      <c r="B22" s="167" t="s">
        <v>69</v>
      </c>
      <c r="C22" s="292">
        <f>SUM(C8:C21)</f>
        <v>851703176.85219991</v>
      </c>
      <c r="D22" s="292">
        <f>SUM(D8:D21)</f>
        <v>40406054.37000002</v>
      </c>
      <c r="E22" s="292">
        <f>SUM(E8:E21)</f>
        <v>10698822.466000002</v>
      </c>
      <c r="F22" s="292">
        <f>SUM(F8:F21)</f>
        <v>797170393.38319993</v>
      </c>
      <c r="G22" s="292">
        <f>SUM(G8:G21)</f>
        <v>784561081.45819998</v>
      </c>
      <c r="H22" s="322">
        <f>G22/(C22+E22)</f>
        <v>0.90973940468419645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K25" sqref="F23:K25"/>
    </sheetView>
  </sheetViews>
  <sheetFormatPr defaultColWidth="9.28515625" defaultRowHeight="12.75"/>
  <cols>
    <col min="1" max="1" width="10.5703125" style="350" bestFit="1" customWidth="1"/>
    <col min="2" max="2" width="104.28515625" style="350" customWidth="1"/>
    <col min="3" max="11" width="12.7109375" style="350" customWidth="1"/>
    <col min="12" max="16384" width="9.28515625" style="350"/>
  </cols>
  <sheetData>
    <row r="1" spans="1:11">
      <c r="A1" s="350" t="s">
        <v>189</v>
      </c>
      <c r="B1" s="350" t="str">
        <f>Info!C2</f>
        <v>სს "ხალიკ ბანკი საქართველო"</v>
      </c>
    </row>
    <row r="2" spans="1:11">
      <c r="A2" s="350" t="s">
        <v>190</v>
      </c>
      <c r="B2" s="487">
        <f>'1. key ratios'!B2</f>
        <v>44469</v>
      </c>
      <c r="C2" s="351"/>
      <c r="D2" s="351"/>
    </row>
    <row r="3" spans="1:11">
      <c r="B3" s="351"/>
      <c r="C3" s="351"/>
      <c r="D3" s="351"/>
    </row>
    <row r="4" spans="1:11" ht="13.5" thickBot="1">
      <c r="A4" s="350" t="s">
        <v>520</v>
      </c>
      <c r="B4" s="316" t="s">
        <v>519</v>
      </c>
      <c r="C4" s="351"/>
      <c r="D4" s="351"/>
    </row>
    <row r="5" spans="1:11" ht="30" customHeight="1">
      <c r="A5" s="776"/>
      <c r="B5" s="777"/>
      <c r="C5" s="774" t="s">
        <v>552</v>
      </c>
      <c r="D5" s="774"/>
      <c r="E5" s="774"/>
      <c r="F5" s="774" t="s">
        <v>553</v>
      </c>
      <c r="G5" s="774"/>
      <c r="H5" s="774"/>
      <c r="I5" s="774" t="s">
        <v>554</v>
      </c>
      <c r="J5" s="774"/>
      <c r="K5" s="775"/>
    </row>
    <row r="6" spans="1:11">
      <c r="A6" s="348"/>
      <c r="B6" s="349"/>
      <c r="C6" s="352" t="s">
        <v>28</v>
      </c>
      <c r="D6" s="352" t="s">
        <v>97</v>
      </c>
      <c r="E6" s="352" t="s">
        <v>69</v>
      </c>
      <c r="F6" s="352" t="s">
        <v>28</v>
      </c>
      <c r="G6" s="352" t="s">
        <v>97</v>
      </c>
      <c r="H6" s="352" t="s">
        <v>69</v>
      </c>
      <c r="I6" s="352" t="s">
        <v>28</v>
      </c>
      <c r="J6" s="352" t="s">
        <v>97</v>
      </c>
      <c r="K6" s="354" t="s">
        <v>69</v>
      </c>
    </row>
    <row r="7" spans="1:11">
      <c r="A7" s="355" t="s">
        <v>490</v>
      </c>
      <c r="B7" s="347"/>
      <c r="C7" s="347"/>
      <c r="D7" s="347"/>
      <c r="E7" s="347"/>
      <c r="F7" s="347"/>
      <c r="G7" s="347"/>
      <c r="H7" s="347"/>
      <c r="I7" s="347"/>
      <c r="J7" s="347"/>
      <c r="K7" s="356"/>
    </row>
    <row r="8" spans="1:11">
      <c r="A8" s="346">
        <v>1</v>
      </c>
      <c r="B8" s="330" t="s">
        <v>490</v>
      </c>
      <c r="C8" s="328"/>
      <c r="D8" s="328"/>
      <c r="E8" s="328"/>
      <c r="F8" s="331">
        <v>49208181.985081419</v>
      </c>
      <c r="G8" s="331">
        <v>116460950.45635459</v>
      </c>
      <c r="H8" s="331">
        <v>165669132.44143599</v>
      </c>
      <c r="I8" s="331">
        <v>28047467.126126185</v>
      </c>
      <c r="J8" s="331">
        <v>100237263.61590683</v>
      </c>
      <c r="K8" s="686">
        <f>SUM(I8:J8)</f>
        <v>128284730.74203302</v>
      </c>
    </row>
    <row r="9" spans="1:11">
      <c r="A9" s="355" t="s">
        <v>491</v>
      </c>
      <c r="B9" s="347"/>
      <c r="C9" s="347"/>
      <c r="D9" s="347"/>
      <c r="E9" s="347"/>
      <c r="F9" s="347"/>
      <c r="G9" s="347"/>
      <c r="H9" s="347"/>
      <c r="I9" s="347"/>
      <c r="J9" s="347"/>
      <c r="K9" s="356"/>
    </row>
    <row r="10" spans="1:11">
      <c r="A10" s="357">
        <v>2</v>
      </c>
      <c r="B10" s="332" t="s">
        <v>492</v>
      </c>
      <c r="C10" s="687">
        <v>11879726.580149323</v>
      </c>
      <c r="D10" s="687">
        <v>45095452.984627128</v>
      </c>
      <c r="E10" s="687">
        <f>SUM(C10:D10)</f>
        <v>56975179.56477645</v>
      </c>
      <c r="F10" s="687">
        <v>2562923.9049552255</v>
      </c>
      <c r="G10" s="687">
        <v>10723011.005941041</v>
      </c>
      <c r="H10" s="687">
        <f>SUM(F10:G10)</f>
        <v>13285934.910896266</v>
      </c>
      <c r="I10" s="687">
        <v>638565.06810447818</v>
      </c>
      <c r="J10" s="687">
        <v>2652157.9592238809</v>
      </c>
      <c r="K10" s="686">
        <f>SUM(I10:J10)</f>
        <v>3290723.027328359</v>
      </c>
    </row>
    <row r="11" spans="1:11">
      <c r="A11" s="357">
        <v>3</v>
      </c>
      <c r="B11" s="332" t="s">
        <v>493</v>
      </c>
      <c r="C11" s="687">
        <v>104111118.37776119</v>
      </c>
      <c r="D11" s="687">
        <v>470868892.79552233</v>
      </c>
      <c r="E11" s="687">
        <f t="shared" ref="E11:E21" si="0">SUM(C11:D11)</f>
        <v>574980011.17328358</v>
      </c>
      <c r="F11" s="687">
        <v>75424747.358466431</v>
      </c>
      <c r="G11" s="687">
        <v>56258925.002526157</v>
      </c>
      <c r="H11" s="687">
        <f t="shared" ref="H11:H16" si="1">SUM(F11:G11)</f>
        <v>131683672.36099258</v>
      </c>
      <c r="I11" s="687">
        <v>70044789.687768668</v>
      </c>
      <c r="J11" s="687">
        <v>44414146.829343282</v>
      </c>
      <c r="K11" s="686">
        <f t="shared" ref="K11:K16" si="2">SUM(I11:J11)</f>
        <v>114458936.51711196</v>
      </c>
    </row>
    <row r="12" spans="1:11">
      <c r="A12" s="357">
        <v>4</v>
      </c>
      <c r="B12" s="332" t="s">
        <v>494</v>
      </c>
      <c r="C12" s="687">
        <v>0</v>
      </c>
      <c r="D12" s="687">
        <v>0</v>
      </c>
      <c r="E12" s="687">
        <f t="shared" si="0"/>
        <v>0</v>
      </c>
      <c r="F12" s="687">
        <v>0</v>
      </c>
      <c r="G12" s="687">
        <v>0</v>
      </c>
      <c r="H12" s="687">
        <f t="shared" si="1"/>
        <v>0</v>
      </c>
      <c r="I12" s="687">
        <v>0</v>
      </c>
      <c r="J12" s="687">
        <v>0</v>
      </c>
      <c r="K12" s="686">
        <f t="shared" si="2"/>
        <v>0</v>
      </c>
    </row>
    <row r="13" spans="1:11">
      <c r="A13" s="357">
        <v>5</v>
      </c>
      <c r="B13" s="332" t="s">
        <v>495</v>
      </c>
      <c r="C13" s="687">
        <v>20080258.44462686</v>
      </c>
      <c r="D13" s="687">
        <v>15605843.550447758</v>
      </c>
      <c r="E13" s="687">
        <f t="shared" si="0"/>
        <v>35686101.995074615</v>
      </c>
      <c r="F13" s="687">
        <v>6098114.4548076661</v>
      </c>
      <c r="G13" s="687">
        <v>6236929.1081141774</v>
      </c>
      <c r="H13" s="687">
        <f t="shared" si="1"/>
        <v>12335043.562921844</v>
      </c>
      <c r="I13" s="687">
        <v>1600347.566910448</v>
      </c>
      <c r="J13" s="687">
        <v>1475282.8429477613</v>
      </c>
      <c r="K13" s="686">
        <f t="shared" si="2"/>
        <v>3075630.4098582091</v>
      </c>
    </row>
    <row r="14" spans="1:11">
      <c r="A14" s="357">
        <v>6</v>
      </c>
      <c r="B14" s="332" t="s">
        <v>510</v>
      </c>
      <c r="C14" s="687">
        <v>0</v>
      </c>
      <c r="D14" s="687">
        <v>0</v>
      </c>
      <c r="E14" s="687">
        <f t="shared" si="0"/>
        <v>0</v>
      </c>
      <c r="F14" s="687">
        <v>0</v>
      </c>
      <c r="G14" s="687">
        <v>0</v>
      </c>
      <c r="H14" s="687">
        <f t="shared" si="1"/>
        <v>0</v>
      </c>
      <c r="I14" s="687">
        <v>0</v>
      </c>
      <c r="J14" s="687">
        <v>0</v>
      </c>
      <c r="K14" s="686">
        <f t="shared" si="2"/>
        <v>0</v>
      </c>
    </row>
    <row r="15" spans="1:11">
      <c r="A15" s="357">
        <v>7</v>
      </c>
      <c r="B15" s="332" t="s">
        <v>497</v>
      </c>
      <c r="C15" s="687">
        <v>3489421.761044777</v>
      </c>
      <c r="D15" s="687">
        <v>24117776.821343284</v>
      </c>
      <c r="E15" s="687">
        <f t="shared" si="0"/>
        <v>27607198.582388062</v>
      </c>
      <c r="F15" s="687">
        <v>736484.25955223874</v>
      </c>
      <c r="G15" s="687">
        <v>18840561.697734054</v>
      </c>
      <c r="H15" s="687">
        <f t="shared" si="1"/>
        <v>19577045.957286295</v>
      </c>
      <c r="I15" s="687">
        <v>736484.25955223874</v>
      </c>
      <c r="J15" s="687">
        <v>18840561.697734054</v>
      </c>
      <c r="K15" s="686">
        <f t="shared" si="2"/>
        <v>19577045.957286295</v>
      </c>
    </row>
    <row r="16" spans="1:11">
      <c r="A16" s="357">
        <v>8</v>
      </c>
      <c r="B16" s="333" t="s">
        <v>498</v>
      </c>
      <c r="C16" s="687">
        <v>139560525.16358215</v>
      </c>
      <c r="D16" s="687">
        <v>555687966.15194046</v>
      </c>
      <c r="E16" s="687">
        <f t="shared" si="0"/>
        <v>695248491.31552267</v>
      </c>
      <c r="F16" s="687">
        <v>84822269.977781564</v>
      </c>
      <c r="G16" s="687">
        <v>92059426.814315438</v>
      </c>
      <c r="H16" s="687">
        <f t="shared" si="1"/>
        <v>176881696.792097</v>
      </c>
      <c r="I16" s="687">
        <v>73020186.58233583</v>
      </c>
      <c r="J16" s="687">
        <v>67382149.32924898</v>
      </c>
      <c r="K16" s="686">
        <f t="shared" si="2"/>
        <v>140402335.91158479</v>
      </c>
    </row>
    <row r="17" spans="1:11">
      <c r="A17" s="355" t="s">
        <v>499</v>
      </c>
      <c r="B17" s="347"/>
      <c r="C17" s="347"/>
      <c r="D17" s="347"/>
      <c r="E17" s="347"/>
      <c r="F17" s="347"/>
      <c r="G17" s="347"/>
      <c r="H17" s="347"/>
      <c r="I17" s="347"/>
      <c r="J17" s="347"/>
      <c r="K17" s="356"/>
    </row>
    <row r="18" spans="1:11">
      <c r="A18" s="357">
        <v>9</v>
      </c>
      <c r="B18" s="332" t="s">
        <v>500</v>
      </c>
      <c r="C18" s="687">
        <v>0</v>
      </c>
      <c r="D18" s="687">
        <v>0</v>
      </c>
      <c r="E18" s="687">
        <f t="shared" si="0"/>
        <v>0</v>
      </c>
      <c r="F18" s="687">
        <v>0</v>
      </c>
      <c r="G18" s="687">
        <v>0</v>
      </c>
      <c r="H18" s="687">
        <f t="shared" ref="H18:H21" si="3">SUM(F18:G18)</f>
        <v>0</v>
      </c>
      <c r="I18" s="687">
        <v>0</v>
      </c>
      <c r="J18" s="687">
        <v>0</v>
      </c>
      <c r="K18" s="686">
        <f t="shared" ref="K18:K21" si="4">SUM(I18:J18)</f>
        <v>0</v>
      </c>
    </row>
    <row r="19" spans="1:11">
      <c r="A19" s="357">
        <v>10</v>
      </c>
      <c r="B19" s="332" t="s">
        <v>501</v>
      </c>
      <c r="C19" s="687">
        <v>160865480.95626864</v>
      </c>
      <c r="D19" s="687">
        <v>314745130.70492542</v>
      </c>
      <c r="E19" s="687">
        <f t="shared" si="0"/>
        <v>475610611.66119409</v>
      </c>
      <c r="F19" s="687">
        <v>2999237.6100746272</v>
      </c>
      <c r="G19" s="687">
        <v>4410169.1432835814</v>
      </c>
      <c r="H19" s="687">
        <f t="shared" si="3"/>
        <v>7409406.7533582086</v>
      </c>
      <c r="I19" s="687">
        <v>24159952.469029855</v>
      </c>
      <c r="J19" s="687">
        <v>22673411.754626863</v>
      </c>
      <c r="K19" s="686">
        <f t="shared" si="4"/>
        <v>46833364.223656714</v>
      </c>
    </row>
    <row r="20" spans="1:11">
      <c r="A20" s="357">
        <v>11</v>
      </c>
      <c r="B20" s="332" t="s">
        <v>502</v>
      </c>
      <c r="C20" s="687">
        <v>17593696.683134325</v>
      </c>
      <c r="D20" s="687">
        <v>4870261.4744776115</v>
      </c>
      <c r="E20" s="687">
        <f t="shared" si="0"/>
        <v>22463958.157611936</v>
      </c>
      <c r="F20" s="687">
        <v>17506504.08404851</v>
      </c>
      <c r="G20" s="687">
        <v>5157023.7220554855</v>
      </c>
      <c r="H20" s="687">
        <f t="shared" si="3"/>
        <v>22663527.806103997</v>
      </c>
      <c r="I20" s="687">
        <v>17506504.08404851</v>
      </c>
      <c r="J20" s="687">
        <v>5157023.7220554855</v>
      </c>
      <c r="K20" s="686">
        <f t="shared" si="4"/>
        <v>22663527.806103997</v>
      </c>
    </row>
    <row r="21" spans="1:11" ht="13.5" thickBot="1">
      <c r="A21" s="226">
        <v>12</v>
      </c>
      <c r="B21" s="358" t="s">
        <v>503</v>
      </c>
      <c r="C21" s="688">
        <v>178459177.63940296</v>
      </c>
      <c r="D21" s="688">
        <v>319615392.17940313</v>
      </c>
      <c r="E21" s="688">
        <f t="shared" si="0"/>
        <v>498074569.81880605</v>
      </c>
      <c r="F21" s="688">
        <v>20505741.694123134</v>
      </c>
      <c r="G21" s="688">
        <v>9567192.8653390668</v>
      </c>
      <c r="H21" s="688">
        <f t="shared" si="3"/>
        <v>30072934.559462201</v>
      </c>
      <c r="I21" s="688">
        <v>41666456.553078361</v>
      </c>
      <c r="J21" s="688">
        <v>27830435.47668235</v>
      </c>
      <c r="K21" s="686">
        <f t="shared" si="4"/>
        <v>69496892.029760718</v>
      </c>
    </row>
    <row r="22" spans="1:11" ht="38.25" customHeight="1" thickBot="1">
      <c r="A22" s="344"/>
      <c r="B22" s="345"/>
      <c r="C22" s="345"/>
      <c r="D22" s="345"/>
      <c r="E22" s="345"/>
      <c r="F22" s="773" t="s">
        <v>504</v>
      </c>
      <c r="G22" s="774"/>
      <c r="H22" s="774"/>
      <c r="I22" s="773" t="s">
        <v>505</v>
      </c>
      <c r="J22" s="774"/>
      <c r="K22" s="775"/>
    </row>
    <row r="23" spans="1:11">
      <c r="A23" s="337">
        <v>13</v>
      </c>
      <c r="B23" s="334" t="s">
        <v>490</v>
      </c>
      <c r="C23" s="343"/>
      <c r="D23" s="343"/>
      <c r="E23" s="343"/>
      <c r="F23" s="689">
        <v>49208181.985081419</v>
      </c>
      <c r="G23" s="689">
        <v>116460950.45635459</v>
      </c>
      <c r="H23" s="689">
        <v>165669132.44143599</v>
      </c>
      <c r="I23" s="689">
        <v>28047467.126126185</v>
      </c>
      <c r="J23" s="689">
        <v>100237263.61590683</v>
      </c>
      <c r="K23" s="690">
        <v>128284730.74203302</v>
      </c>
    </row>
    <row r="24" spans="1:11" ht="13.5" thickBot="1">
      <c r="A24" s="338">
        <v>14</v>
      </c>
      <c r="B24" s="335" t="s">
        <v>506</v>
      </c>
      <c r="C24" s="359"/>
      <c r="D24" s="341"/>
      <c r="E24" s="342"/>
      <c r="F24" s="691">
        <v>64316528.28365843</v>
      </c>
      <c r="G24" s="691">
        <v>82492233.948976368</v>
      </c>
      <c r="H24" s="691">
        <v>146808762.23263481</v>
      </c>
      <c r="I24" s="691">
        <v>31353730.029257469</v>
      </c>
      <c r="J24" s="691">
        <v>39551713.85256663</v>
      </c>
      <c r="K24" s="692">
        <v>70905443.881824076</v>
      </c>
    </row>
    <row r="25" spans="1:11" ht="13.5" thickBot="1">
      <c r="A25" s="339">
        <v>15</v>
      </c>
      <c r="B25" s="336" t="s">
        <v>507</v>
      </c>
      <c r="C25" s="340"/>
      <c r="D25" s="340"/>
      <c r="E25" s="340"/>
      <c r="F25" s="693">
        <v>0.76509387708329168</v>
      </c>
      <c r="G25" s="693">
        <v>1.411780780823426</v>
      </c>
      <c r="H25" s="693">
        <v>1.128468968214001</v>
      </c>
      <c r="I25" s="693">
        <v>0.89454961498851737</v>
      </c>
      <c r="J25" s="693">
        <v>2.5343342639854312</v>
      </c>
      <c r="K25" s="694">
        <v>1.8092366921197367</v>
      </c>
    </row>
    <row r="28" spans="1:11" ht="38.25">
      <c r="B28" s="24"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28515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28515625" style="13"/>
  </cols>
  <sheetData>
    <row r="1" spans="1:14">
      <c r="A1" s="5" t="s">
        <v>189</v>
      </c>
      <c r="B1" s="70" t="str">
        <f>Info!C2</f>
        <v>სს "ხალიკ ბანკი საქართველო"</v>
      </c>
    </row>
    <row r="2" spans="1:14" ht="14.25" customHeight="1">
      <c r="A2" s="70" t="s">
        <v>190</v>
      </c>
      <c r="B2" s="487">
        <f>'1. key ratios'!B2</f>
        <v>44469</v>
      </c>
    </row>
    <row r="3" spans="1:14" ht="14.25" customHeight="1"/>
    <row r="4" spans="1:14" ht="15.75" thickBot="1">
      <c r="A4" s="2" t="s">
        <v>418</v>
      </c>
      <c r="B4" s="95" t="s">
        <v>78</v>
      </c>
    </row>
    <row r="5" spans="1:14" s="26" customFormat="1" ht="12.75">
      <c r="A5" s="176"/>
      <c r="B5" s="177"/>
      <c r="C5" s="178" t="s">
        <v>0</v>
      </c>
      <c r="D5" s="178" t="s">
        <v>1</v>
      </c>
      <c r="E5" s="178" t="s">
        <v>2</v>
      </c>
      <c r="F5" s="178" t="s">
        <v>3</v>
      </c>
      <c r="G5" s="178" t="s">
        <v>4</v>
      </c>
      <c r="H5" s="178" t="s">
        <v>6</v>
      </c>
      <c r="I5" s="178" t="s">
        <v>238</v>
      </c>
      <c r="J5" s="178" t="s">
        <v>239</v>
      </c>
      <c r="K5" s="178" t="s">
        <v>240</v>
      </c>
      <c r="L5" s="178" t="s">
        <v>241</v>
      </c>
      <c r="M5" s="178" t="s">
        <v>242</v>
      </c>
      <c r="N5" s="179" t="s">
        <v>243</v>
      </c>
    </row>
    <row r="6" spans="1:14" ht="45">
      <c r="A6" s="168"/>
      <c r="B6" s="107"/>
      <c r="C6" s="108" t="s">
        <v>88</v>
      </c>
      <c r="D6" s="109" t="s">
        <v>77</v>
      </c>
      <c r="E6" s="110" t="s">
        <v>87</v>
      </c>
      <c r="F6" s="111">
        <v>0</v>
      </c>
      <c r="G6" s="111">
        <v>0.2</v>
      </c>
      <c r="H6" s="111">
        <v>0.35</v>
      </c>
      <c r="I6" s="111">
        <v>0.5</v>
      </c>
      <c r="J6" s="111">
        <v>0.75</v>
      </c>
      <c r="K6" s="111">
        <v>1</v>
      </c>
      <c r="L6" s="111">
        <v>1.5</v>
      </c>
      <c r="M6" s="111">
        <v>2.5</v>
      </c>
      <c r="N6" s="169" t="s">
        <v>78</v>
      </c>
    </row>
    <row r="7" spans="1:14">
      <c r="A7" s="170">
        <v>1</v>
      </c>
      <c r="B7" s="112" t="s">
        <v>79</v>
      </c>
      <c r="C7" s="301">
        <f>SUM(C8:C13)</f>
        <v>21911659.199999999</v>
      </c>
      <c r="D7" s="107"/>
      <c r="E7" s="304">
        <f t="shared" ref="E7:M7" si="0">SUM(E8:E13)</f>
        <v>438233.18400000001</v>
      </c>
      <c r="F7" s="301">
        <f>SUM(F8:F13)</f>
        <v>0</v>
      </c>
      <c r="G7" s="301">
        <f t="shared" si="0"/>
        <v>0</v>
      </c>
      <c r="H7" s="301">
        <f t="shared" si="0"/>
        <v>0</v>
      </c>
      <c r="I7" s="301">
        <f t="shared" si="0"/>
        <v>0</v>
      </c>
      <c r="J7" s="301">
        <f t="shared" si="0"/>
        <v>0</v>
      </c>
      <c r="K7" s="301">
        <f t="shared" si="0"/>
        <v>438233.18400000001</v>
      </c>
      <c r="L7" s="301">
        <f t="shared" si="0"/>
        <v>0</v>
      </c>
      <c r="M7" s="301">
        <f t="shared" si="0"/>
        <v>0</v>
      </c>
      <c r="N7" s="171">
        <f>SUM(N8:N13)</f>
        <v>438233.18400000001</v>
      </c>
    </row>
    <row r="8" spans="1:14">
      <c r="A8" s="170">
        <v>1.1000000000000001</v>
      </c>
      <c r="B8" s="113" t="s">
        <v>80</v>
      </c>
      <c r="C8" s="302">
        <v>21911659.199999999</v>
      </c>
      <c r="D8" s="114">
        <v>0.02</v>
      </c>
      <c r="E8" s="304">
        <f>C8*D8</f>
        <v>438233.18400000001</v>
      </c>
      <c r="F8" s="302"/>
      <c r="G8" s="302"/>
      <c r="H8" s="302"/>
      <c r="I8" s="302"/>
      <c r="J8" s="302"/>
      <c r="K8" s="302">
        <v>438233.18400000001</v>
      </c>
      <c r="L8" s="302"/>
      <c r="M8" s="302"/>
      <c r="N8" s="171">
        <f>SUMPRODUCT($F$6:$M$6,F8:M8)</f>
        <v>438233.18400000001</v>
      </c>
    </row>
    <row r="9" spans="1:14">
      <c r="A9" s="170">
        <v>1.2</v>
      </c>
      <c r="B9" s="113" t="s">
        <v>81</v>
      </c>
      <c r="C9" s="302">
        <v>0</v>
      </c>
      <c r="D9" s="114">
        <v>0.05</v>
      </c>
      <c r="E9" s="304">
        <f>C9*D9</f>
        <v>0</v>
      </c>
      <c r="F9" s="302"/>
      <c r="G9" s="302"/>
      <c r="H9" s="302"/>
      <c r="I9" s="302"/>
      <c r="J9" s="302"/>
      <c r="K9" s="302"/>
      <c r="L9" s="302"/>
      <c r="M9" s="302"/>
      <c r="N9" s="171">
        <f t="shared" ref="N9:N12" si="1">SUMPRODUCT($F$6:$M$6,F9:M9)</f>
        <v>0</v>
      </c>
    </row>
    <row r="10" spans="1:14">
      <c r="A10" s="170">
        <v>1.3</v>
      </c>
      <c r="B10" s="113" t="s">
        <v>82</v>
      </c>
      <c r="C10" s="302">
        <v>0</v>
      </c>
      <c r="D10" s="114">
        <v>0.08</v>
      </c>
      <c r="E10" s="304">
        <f>C10*D10</f>
        <v>0</v>
      </c>
      <c r="F10" s="302"/>
      <c r="G10" s="302"/>
      <c r="H10" s="302"/>
      <c r="I10" s="302"/>
      <c r="J10" s="302"/>
      <c r="K10" s="302"/>
      <c r="L10" s="302"/>
      <c r="M10" s="302"/>
      <c r="N10" s="171">
        <f>SUMPRODUCT($F$6:$M$6,F10:M10)</f>
        <v>0</v>
      </c>
    </row>
    <row r="11" spans="1:14">
      <c r="A11" s="170">
        <v>1.4</v>
      </c>
      <c r="B11" s="113" t="s">
        <v>83</v>
      </c>
      <c r="C11" s="302">
        <v>0</v>
      </c>
      <c r="D11" s="114">
        <v>0.11</v>
      </c>
      <c r="E11" s="304">
        <f>C11*D11</f>
        <v>0</v>
      </c>
      <c r="F11" s="302"/>
      <c r="G11" s="302"/>
      <c r="H11" s="302"/>
      <c r="I11" s="302"/>
      <c r="J11" s="302"/>
      <c r="K11" s="302"/>
      <c r="L11" s="302"/>
      <c r="M11" s="302"/>
      <c r="N11" s="171">
        <f t="shared" si="1"/>
        <v>0</v>
      </c>
    </row>
    <row r="12" spans="1:14">
      <c r="A12" s="170">
        <v>1.5</v>
      </c>
      <c r="B12" s="113" t="s">
        <v>84</v>
      </c>
      <c r="C12" s="302">
        <v>0</v>
      </c>
      <c r="D12" s="114">
        <v>0.14000000000000001</v>
      </c>
      <c r="E12" s="304">
        <f>C12*D12</f>
        <v>0</v>
      </c>
      <c r="F12" s="302"/>
      <c r="G12" s="302"/>
      <c r="H12" s="302"/>
      <c r="I12" s="302"/>
      <c r="J12" s="302"/>
      <c r="K12" s="302"/>
      <c r="L12" s="302"/>
      <c r="M12" s="302"/>
      <c r="N12" s="171">
        <f t="shared" si="1"/>
        <v>0</v>
      </c>
    </row>
    <row r="13" spans="1:14">
      <c r="A13" s="170">
        <v>1.6</v>
      </c>
      <c r="B13" s="115" t="s">
        <v>85</v>
      </c>
      <c r="C13" s="302">
        <v>0</v>
      </c>
      <c r="D13" s="116"/>
      <c r="E13" s="302"/>
      <c r="F13" s="302"/>
      <c r="G13" s="302"/>
      <c r="H13" s="302"/>
      <c r="I13" s="302"/>
      <c r="J13" s="302"/>
      <c r="K13" s="302"/>
      <c r="L13" s="302"/>
      <c r="M13" s="302"/>
      <c r="N13" s="171">
        <f>SUMPRODUCT($F$6:$M$6,F13:M13)</f>
        <v>0</v>
      </c>
    </row>
    <row r="14" spans="1:14">
      <c r="A14" s="170">
        <v>2</v>
      </c>
      <c r="B14" s="117" t="s">
        <v>86</v>
      </c>
      <c r="C14" s="301">
        <f>SUM(C15:C20)</f>
        <v>0</v>
      </c>
      <c r="D14" s="107"/>
      <c r="E14" s="304">
        <f t="shared" ref="E14:M14" si="2">SUM(E15:E20)</f>
        <v>0</v>
      </c>
      <c r="F14" s="302">
        <f t="shared" si="2"/>
        <v>0</v>
      </c>
      <c r="G14" s="302">
        <f t="shared" si="2"/>
        <v>0</v>
      </c>
      <c r="H14" s="302">
        <f t="shared" si="2"/>
        <v>0</v>
      </c>
      <c r="I14" s="302">
        <f t="shared" si="2"/>
        <v>0</v>
      </c>
      <c r="J14" s="302">
        <f t="shared" si="2"/>
        <v>0</v>
      </c>
      <c r="K14" s="302">
        <f t="shared" si="2"/>
        <v>0</v>
      </c>
      <c r="L14" s="302">
        <f t="shared" si="2"/>
        <v>0</v>
      </c>
      <c r="M14" s="302">
        <f t="shared" si="2"/>
        <v>0</v>
      </c>
      <c r="N14" s="171">
        <f>SUM(N15:N20)</f>
        <v>0</v>
      </c>
    </row>
    <row r="15" spans="1:14">
      <c r="A15" s="170">
        <v>2.1</v>
      </c>
      <c r="B15" s="115" t="s">
        <v>80</v>
      </c>
      <c r="C15" s="302"/>
      <c r="D15" s="114">
        <v>5.0000000000000001E-3</v>
      </c>
      <c r="E15" s="304">
        <f>C15*D15</f>
        <v>0</v>
      </c>
      <c r="F15" s="302"/>
      <c r="G15" s="302"/>
      <c r="H15" s="302"/>
      <c r="I15" s="302"/>
      <c r="J15" s="302"/>
      <c r="K15" s="302"/>
      <c r="L15" s="302"/>
      <c r="M15" s="302"/>
      <c r="N15" s="171">
        <f>SUMPRODUCT($F$6:$M$6,F15:M15)</f>
        <v>0</v>
      </c>
    </row>
    <row r="16" spans="1:14">
      <c r="A16" s="170">
        <v>2.2000000000000002</v>
      </c>
      <c r="B16" s="115" t="s">
        <v>81</v>
      </c>
      <c r="C16" s="302"/>
      <c r="D16" s="114">
        <v>0.01</v>
      </c>
      <c r="E16" s="304">
        <f>C16*D16</f>
        <v>0</v>
      </c>
      <c r="F16" s="302"/>
      <c r="G16" s="302"/>
      <c r="H16" s="302"/>
      <c r="I16" s="302"/>
      <c r="J16" s="302"/>
      <c r="K16" s="302"/>
      <c r="L16" s="302"/>
      <c r="M16" s="302"/>
      <c r="N16" s="171">
        <f t="shared" ref="N16:N20" si="3">SUMPRODUCT($F$6:$M$6,F16:M16)</f>
        <v>0</v>
      </c>
    </row>
    <row r="17" spans="1:14">
      <c r="A17" s="170">
        <v>2.2999999999999998</v>
      </c>
      <c r="B17" s="115" t="s">
        <v>82</v>
      </c>
      <c r="C17" s="302"/>
      <c r="D17" s="114">
        <v>0.02</v>
      </c>
      <c r="E17" s="304">
        <f>C17*D17</f>
        <v>0</v>
      </c>
      <c r="F17" s="302"/>
      <c r="G17" s="302"/>
      <c r="H17" s="302"/>
      <c r="I17" s="302"/>
      <c r="J17" s="302"/>
      <c r="K17" s="302"/>
      <c r="L17" s="302"/>
      <c r="M17" s="302"/>
      <c r="N17" s="171">
        <f t="shared" si="3"/>
        <v>0</v>
      </c>
    </row>
    <row r="18" spans="1:14">
      <c r="A18" s="170">
        <v>2.4</v>
      </c>
      <c r="B18" s="115" t="s">
        <v>83</v>
      </c>
      <c r="C18" s="302"/>
      <c r="D18" s="114">
        <v>0.03</v>
      </c>
      <c r="E18" s="304">
        <f>C18*D18</f>
        <v>0</v>
      </c>
      <c r="F18" s="302"/>
      <c r="G18" s="302"/>
      <c r="H18" s="302"/>
      <c r="I18" s="302"/>
      <c r="J18" s="302"/>
      <c r="K18" s="302"/>
      <c r="L18" s="302"/>
      <c r="M18" s="302"/>
      <c r="N18" s="171">
        <f t="shared" si="3"/>
        <v>0</v>
      </c>
    </row>
    <row r="19" spans="1:14">
      <c r="A19" s="170">
        <v>2.5</v>
      </c>
      <c r="B19" s="115" t="s">
        <v>84</v>
      </c>
      <c r="C19" s="302"/>
      <c r="D19" s="114">
        <v>0.04</v>
      </c>
      <c r="E19" s="304">
        <f>C19*D19</f>
        <v>0</v>
      </c>
      <c r="F19" s="302"/>
      <c r="G19" s="302"/>
      <c r="H19" s="302"/>
      <c r="I19" s="302"/>
      <c r="J19" s="302"/>
      <c r="K19" s="302"/>
      <c r="L19" s="302"/>
      <c r="M19" s="302"/>
      <c r="N19" s="171">
        <f t="shared" si="3"/>
        <v>0</v>
      </c>
    </row>
    <row r="20" spans="1:14">
      <c r="A20" s="170">
        <v>2.6</v>
      </c>
      <c r="B20" s="115" t="s">
        <v>85</v>
      </c>
      <c r="C20" s="302"/>
      <c r="D20" s="116"/>
      <c r="E20" s="305"/>
      <c r="F20" s="302"/>
      <c r="G20" s="302"/>
      <c r="H20" s="302"/>
      <c r="I20" s="302"/>
      <c r="J20" s="302"/>
      <c r="K20" s="302"/>
      <c r="L20" s="302"/>
      <c r="M20" s="302"/>
      <c r="N20" s="171">
        <f t="shared" si="3"/>
        <v>0</v>
      </c>
    </row>
    <row r="21" spans="1:14" ht="15.75" thickBot="1">
      <c r="A21" s="172">
        <v>3</v>
      </c>
      <c r="B21" s="173" t="s">
        <v>69</v>
      </c>
      <c r="C21" s="303">
        <f>C14+C7</f>
        <v>21911659.199999999</v>
      </c>
      <c r="D21" s="174"/>
      <c r="E21" s="306">
        <f>E14+E7</f>
        <v>438233.18400000001</v>
      </c>
      <c r="F21" s="307">
        <f>F7+F14</f>
        <v>0</v>
      </c>
      <c r="G21" s="307">
        <f t="shared" ref="G21:L21" si="4">G7+G14</f>
        <v>0</v>
      </c>
      <c r="H21" s="307">
        <f t="shared" si="4"/>
        <v>0</v>
      </c>
      <c r="I21" s="307">
        <f t="shared" si="4"/>
        <v>0</v>
      </c>
      <c r="J21" s="307">
        <f t="shared" si="4"/>
        <v>0</v>
      </c>
      <c r="K21" s="307">
        <f t="shared" si="4"/>
        <v>438233.18400000001</v>
      </c>
      <c r="L21" s="307">
        <f t="shared" si="4"/>
        <v>0</v>
      </c>
      <c r="M21" s="307">
        <f>M7+M14</f>
        <v>0</v>
      </c>
      <c r="N21" s="175">
        <f>N14+N7</f>
        <v>438233.18400000001</v>
      </c>
    </row>
    <row r="22" spans="1:14">
      <c r="E22" s="308"/>
      <c r="F22" s="308"/>
      <c r="G22" s="308"/>
      <c r="H22" s="308"/>
      <c r="I22" s="308"/>
      <c r="J22" s="308"/>
      <c r="K22" s="308"/>
      <c r="L22" s="308"/>
      <c r="M22" s="30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8" workbookViewId="0">
      <selection activeCell="C6" sqref="C6:C39"/>
    </sheetView>
  </sheetViews>
  <sheetFormatPr defaultRowHeight="15"/>
  <cols>
    <col min="1" max="1" width="11.42578125" customWidth="1"/>
    <col min="2" max="2" width="76.7109375" style="4" customWidth="1"/>
    <col min="3" max="3" width="22.7109375" customWidth="1"/>
  </cols>
  <sheetData>
    <row r="1" spans="1:3">
      <c r="A1" s="350" t="s">
        <v>189</v>
      </c>
      <c r="B1" t="str">
        <f>Info!C2</f>
        <v>სს "ხალიკ ბანკი საქართველო"</v>
      </c>
    </row>
    <row r="2" spans="1:3">
      <c r="A2" s="350" t="s">
        <v>190</v>
      </c>
      <c r="B2" s="487">
        <f>'1. key ratios'!B2</f>
        <v>44469</v>
      </c>
    </row>
    <row r="3" spans="1:3">
      <c r="A3" s="350"/>
      <c r="B3"/>
    </row>
    <row r="4" spans="1:3">
      <c r="A4" s="350" t="s">
        <v>596</v>
      </c>
      <c r="B4" t="s">
        <v>555</v>
      </c>
    </row>
    <row r="5" spans="1:3">
      <c r="A5" s="412"/>
      <c r="B5" s="412" t="s">
        <v>556</v>
      </c>
      <c r="C5" s="424"/>
    </row>
    <row r="6" spans="1:3">
      <c r="A6" s="413">
        <v>1</v>
      </c>
      <c r="B6" s="425" t="s">
        <v>608</v>
      </c>
      <c r="C6" s="426">
        <v>856292603.85220003</v>
      </c>
    </row>
    <row r="7" spans="1:3">
      <c r="A7" s="413">
        <v>2</v>
      </c>
      <c r="B7" s="425" t="s">
        <v>557</v>
      </c>
      <c r="C7" s="426">
        <v>-6553813</v>
      </c>
    </row>
    <row r="8" spans="1:3">
      <c r="A8" s="414">
        <v>3</v>
      </c>
      <c r="B8" s="427" t="s">
        <v>558</v>
      </c>
      <c r="C8" s="428">
        <f>C6+C7</f>
        <v>849738790.85220003</v>
      </c>
    </row>
    <row r="9" spans="1:3">
      <c r="A9" s="415"/>
      <c r="B9" s="415" t="s">
        <v>559</v>
      </c>
      <c r="C9" s="429"/>
    </row>
    <row r="10" spans="1:3">
      <c r="A10" s="416">
        <v>4</v>
      </c>
      <c r="B10" s="430" t="s">
        <v>560</v>
      </c>
      <c r="C10" s="426"/>
    </row>
    <row r="11" spans="1:3">
      <c r="A11" s="416">
        <v>5</v>
      </c>
      <c r="B11" s="431" t="s">
        <v>561</v>
      </c>
      <c r="C11" s="426"/>
    </row>
    <row r="12" spans="1:3">
      <c r="A12" s="416" t="s">
        <v>562</v>
      </c>
      <c r="B12" s="425" t="s">
        <v>563</v>
      </c>
      <c r="C12" s="428">
        <f>'15. CCR'!E21</f>
        <v>438233.18400000001</v>
      </c>
    </row>
    <row r="13" spans="1:3">
      <c r="A13" s="417">
        <v>6</v>
      </c>
      <c r="B13" s="432" t="s">
        <v>564</v>
      </c>
      <c r="C13" s="426"/>
    </row>
    <row r="14" spans="1:3">
      <c r="A14" s="417">
        <v>7</v>
      </c>
      <c r="B14" s="433" t="s">
        <v>565</v>
      </c>
      <c r="C14" s="426"/>
    </row>
    <row r="15" spans="1:3">
      <c r="A15" s="418">
        <v>8</v>
      </c>
      <c r="B15" s="425" t="s">
        <v>566</v>
      </c>
      <c r="C15" s="426"/>
    </row>
    <row r="16" spans="1:3" ht="24">
      <c r="A16" s="417">
        <v>9</v>
      </c>
      <c r="B16" s="433" t="s">
        <v>567</v>
      </c>
      <c r="C16" s="426"/>
    </row>
    <row r="17" spans="1:3">
      <c r="A17" s="417">
        <v>10</v>
      </c>
      <c r="B17" s="433" t="s">
        <v>568</v>
      </c>
      <c r="C17" s="426"/>
    </row>
    <row r="18" spans="1:3">
      <c r="A18" s="419">
        <v>11</v>
      </c>
      <c r="B18" s="434" t="s">
        <v>569</v>
      </c>
      <c r="C18" s="428">
        <f>SUM(C10:C17)</f>
        <v>438233.18400000001</v>
      </c>
    </row>
    <row r="19" spans="1:3">
      <c r="A19" s="415"/>
      <c r="B19" s="415" t="s">
        <v>570</v>
      </c>
      <c r="C19" s="435"/>
    </row>
    <row r="20" spans="1:3">
      <c r="A20" s="417">
        <v>12</v>
      </c>
      <c r="B20" s="430" t="s">
        <v>571</v>
      </c>
      <c r="C20" s="426"/>
    </row>
    <row r="21" spans="1:3">
      <c r="A21" s="417">
        <v>13</v>
      </c>
      <c r="B21" s="430" t="s">
        <v>572</v>
      </c>
      <c r="C21" s="426"/>
    </row>
    <row r="22" spans="1:3">
      <c r="A22" s="417">
        <v>14</v>
      </c>
      <c r="B22" s="430" t="s">
        <v>573</v>
      </c>
      <c r="C22" s="426"/>
    </row>
    <row r="23" spans="1:3" ht="24">
      <c r="A23" s="417" t="s">
        <v>574</v>
      </c>
      <c r="B23" s="430" t="s">
        <v>575</v>
      </c>
      <c r="C23" s="426"/>
    </row>
    <row r="24" spans="1:3">
      <c r="A24" s="417">
        <v>15</v>
      </c>
      <c r="B24" s="430" t="s">
        <v>576</v>
      </c>
      <c r="C24" s="426"/>
    </row>
    <row r="25" spans="1:3">
      <c r="A25" s="417" t="s">
        <v>577</v>
      </c>
      <c r="B25" s="425" t="s">
        <v>578</v>
      </c>
      <c r="C25" s="426"/>
    </row>
    <row r="26" spans="1:3">
      <c r="A26" s="419">
        <v>16</v>
      </c>
      <c r="B26" s="434" t="s">
        <v>579</v>
      </c>
      <c r="C26" s="428">
        <f>SUM(C20:C25)</f>
        <v>0</v>
      </c>
    </row>
    <row r="27" spans="1:3">
      <c r="A27" s="415"/>
      <c r="B27" s="415" t="s">
        <v>580</v>
      </c>
      <c r="C27" s="429"/>
    </row>
    <row r="28" spans="1:3">
      <c r="A28" s="416">
        <v>17</v>
      </c>
      <c r="B28" s="425" t="s">
        <v>581</v>
      </c>
      <c r="C28" s="426">
        <v>40406056.640000001</v>
      </c>
    </row>
    <row r="29" spans="1:3">
      <c r="A29" s="416">
        <v>18</v>
      </c>
      <c r="B29" s="425" t="s">
        <v>582</v>
      </c>
      <c r="C29" s="426">
        <v>-29707233.719999999</v>
      </c>
    </row>
    <row r="30" spans="1:3">
      <c r="A30" s="419">
        <v>19</v>
      </c>
      <c r="B30" s="434" t="s">
        <v>583</v>
      </c>
      <c r="C30" s="428">
        <f>C28+C29</f>
        <v>10698822.920000002</v>
      </c>
    </row>
    <row r="31" spans="1:3">
      <c r="A31" s="420"/>
      <c r="B31" s="415" t="s">
        <v>584</v>
      </c>
      <c r="C31" s="429"/>
    </row>
    <row r="32" spans="1:3">
      <c r="A32" s="416" t="s">
        <v>585</v>
      </c>
      <c r="B32" s="430" t="s">
        <v>586</v>
      </c>
      <c r="C32" s="436"/>
    </row>
    <row r="33" spans="1:3">
      <c r="A33" s="416" t="s">
        <v>587</v>
      </c>
      <c r="B33" s="431" t="s">
        <v>588</v>
      </c>
      <c r="C33" s="436"/>
    </row>
    <row r="34" spans="1:3">
      <c r="A34" s="415"/>
      <c r="B34" s="415" t="s">
        <v>589</v>
      </c>
      <c r="C34" s="429"/>
    </row>
    <row r="35" spans="1:3">
      <c r="A35" s="419">
        <v>20</v>
      </c>
      <c r="B35" s="434" t="s">
        <v>90</v>
      </c>
      <c r="C35" s="428">
        <f>'1. key ratios'!C9</f>
        <v>104417244</v>
      </c>
    </row>
    <row r="36" spans="1:3">
      <c r="A36" s="419">
        <v>21</v>
      </c>
      <c r="B36" s="434" t="s">
        <v>590</v>
      </c>
      <c r="C36" s="428">
        <f>C8+C18+C26+C30</f>
        <v>860875846.9562</v>
      </c>
    </row>
    <row r="37" spans="1:3">
      <c r="A37" s="421"/>
      <c r="B37" s="421" t="s">
        <v>555</v>
      </c>
      <c r="C37" s="429"/>
    </row>
    <row r="38" spans="1:3">
      <c r="A38" s="419">
        <v>22</v>
      </c>
      <c r="B38" s="434" t="s">
        <v>555</v>
      </c>
      <c r="C38" s="695">
        <f>IFERROR(C35/C36,0)</f>
        <v>0.12129187311874087</v>
      </c>
    </row>
    <row r="39" spans="1:3">
      <c r="A39" s="421"/>
      <c r="B39" s="421" t="s">
        <v>591</v>
      </c>
      <c r="C39" s="429"/>
    </row>
    <row r="40" spans="1:3">
      <c r="A40" s="422" t="s">
        <v>592</v>
      </c>
      <c r="B40" s="430" t="s">
        <v>593</v>
      </c>
      <c r="C40" s="436"/>
    </row>
    <row r="41" spans="1:3">
      <c r="A41" s="423" t="s">
        <v>594</v>
      </c>
      <c r="B41" s="431" t="s">
        <v>595</v>
      </c>
      <c r="C41" s="436"/>
    </row>
    <row r="43" spans="1:3">
      <c r="B43" s="450"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3" activePane="bottomRight" state="frozen"/>
      <selection pane="topRight" activeCell="C1" sqref="C1"/>
      <selection pane="bottomLeft" activeCell="A7" sqref="A7"/>
      <selection pane="bottomRight" activeCell="G34" sqref="G34:G36"/>
    </sheetView>
  </sheetViews>
  <sheetFormatPr defaultRowHeight="15"/>
  <cols>
    <col min="1" max="1" width="9.85546875" style="350" bestFit="1" customWidth="1"/>
    <col min="2" max="2" width="82.7109375" style="24" customWidth="1"/>
    <col min="3" max="7" width="17.5703125" style="350" customWidth="1"/>
  </cols>
  <sheetData>
    <row r="1" spans="1:7">
      <c r="A1" s="350" t="s">
        <v>189</v>
      </c>
      <c r="B1" s="350" t="str">
        <f>Info!C2</f>
        <v>სს "ხალიკ ბანკი საქართველო"</v>
      </c>
    </row>
    <row r="2" spans="1:7">
      <c r="A2" s="350" t="s">
        <v>190</v>
      </c>
      <c r="B2" s="487">
        <f>'1. key ratios'!B2</f>
        <v>44469</v>
      </c>
    </row>
    <row r="3" spans="1:7">
      <c r="B3" s="487"/>
    </row>
    <row r="4" spans="1:7" ht="15.75" thickBot="1">
      <c r="A4" s="350" t="s">
        <v>658</v>
      </c>
      <c r="B4" s="488" t="s">
        <v>623</v>
      </c>
    </row>
    <row r="5" spans="1:7">
      <c r="A5" s="489"/>
      <c r="B5" s="490"/>
      <c r="C5" s="778" t="s">
        <v>624</v>
      </c>
      <c r="D5" s="778"/>
      <c r="E5" s="778"/>
      <c r="F5" s="778"/>
      <c r="G5" s="779" t="s">
        <v>625</v>
      </c>
    </row>
    <row r="6" spans="1:7">
      <c r="A6" s="491"/>
      <c r="B6" s="492"/>
      <c r="C6" s="493" t="s">
        <v>626</v>
      </c>
      <c r="D6" s="494" t="s">
        <v>627</v>
      </c>
      <c r="E6" s="494" t="s">
        <v>628</v>
      </c>
      <c r="F6" s="494" t="s">
        <v>629</v>
      </c>
      <c r="G6" s="780"/>
    </row>
    <row r="7" spans="1:7">
      <c r="A7" s="495"/>
      <c r="B7" s="496" t="s">
        <v>630</v>
      </c>
      <c r="C7" s="497"/>
      <c r="D7" s="497"/>
      <c r="E7" s="497"/>
      <c r="F7" s="497"/>
      <c r="G7" s="498"/>
    </row>
    <row r="8" spans="1:7">
      <c r="A8" s="499">
        <v>1</v>
      </c>
      <c r="B8" s="500" t="s">
        <v>631</v>
      </c>
      <c r="C8" s="501">
        <f>SUM(C9:C10)</f>
        <v>104417244</v>
      </c>
      <c r="D8" s="501">
        <f>SUM(D9:D10)</f>
        <v>0</v>
      </c>
      <c r="E8" s="501">
        <f>SUM(E9:E10)</f>
        <v>0</v>
      </c>
      <c r="F8" s="501">
        <f>SUM(F9:F10)</f>
        <v>360129827.67000002</v>
      </c>
      <c r="G8" s="502">
        <f>SUM(G9:G10)</f>
        <v>464547071.67000002</v>
      </c>
    </row>
    <row r="9" spans="1:7">
      <c r="A9" s="499">
        <v>2</v>
      </c>
      <c r="B9" s="503" t="s">
        <v>89</v>
      </c>
      <c r="C9" s="501">
        <v>104417244</v>
      </c>
      <c r="D9" s="501">
        <v>0</v>
      </c>
      <c r="E9" s="501">
        <v>0</v>
      </c>
      <c r="F9" s="501">
        <v>31228000</v>
      </c>
      <c r="G9" s="502">
        <v>135645244</v>
      </c>
    </row>
    <row r="10" spans="1:7">
      <c r="A10" s="499">
        <v>3</v>
      </c>
      <c r="B10" s="503" t="s">
        <v>632</v>
      </c>
      <c r="C10" s="504"/>
      <c r="D10" s="504"/>
      <c r="E10" s="504"/>
      <c r="F10" s="501">
        <v>328901827.67000002</v>
      </c>
      <c r="G10" s="502">
        <v>328901827.67000002</v>
      </c>
    </row>
    <row r="11" spans="1:7" ht="26.25">
      <c r="A11" s="499">
        <v>4</v>
      </c>
      <c r="B11" s="500" t="s">
        <v>633</v>
      </c>
      <c r="C11" s="501">
        <f t="shared" ref="C11:F11" si="0">SUM(C12:C13)</f>
        <v>23279585.019999973</v>
      </c>
      <c r="D11" s="501">
        <f t="shared" si="0"/>
        <v>15029106.709999997</v>
      </c>
      <c r="E11" s="501">
        <f t="shared" si="0"/>
        <v>15645830.15</v>
      </c>
      <c r="F11" s="501">
        <f t="shared" si="0"/>
        <v>6158550.6599999983</v>
      </c>
      <c r="G11" s="502">
        <f>SUM(G12:G13)</f>
        <v>52120181.359000027</v>
      </c>
    </row>
    <row r="12" spans="1:7">
      <c r="A12" s="499">
        <v>5</v>
      </c>
      <c r="B12" s="503" t="s">
        <v>634</v>
      </c>
      <c r="C12" s="501">
        <v>18292470.089999985</v>
      </c>
      <c r="D12" s="505">
        <v>13809734.439999998</v>
      </c>
      <c r="E12" s="501">
        <v>14491270.300000001</v>
      </c>
      <c r="F12" s="501">
        <v>2436847.5899999989</v>
      </c>
      <c r="G12" s="502">
        <v>46578806.299000025</v>
      </c>
    </row>
    <row r="13" spans="1:7">
      <c r="A13" s="499">
        <v>6</v>
      </c>
      <c r="B13" s="503" t="s">
        <v>635</v>
      </c>
      <c r="C13" s="501">
        <v>4987114.9299999895</v>
      </c>
      <c r="D13" s="505">
        <v>1219372.27</v>
      </c>
      <c r="E13" s="501">
        <v>1154559.8500000001</v>
      </c>
      <c r="F13" s="501">
        <v>3721703.07</v>
      </c>
      <c r="G13" s="502">
        <v>5541375.0600000015</v>
      </c>
    </row>
    <row r="14" spans="1:7">
      <c r="A14" s="499">
        <v>7</v>
      </c>
      <c r="B14" s="500" t="s">
        <v>636</v>
      </c>
      <c r="C14" s="501">
        <f t="shared" ref="C14:F14" si="1">SUM(C15:C16)</f>
        <v>166539493.75999999</v>
      </c>
      <c r="D14" s="501">
        <f t="shared" si="1"/>
        <v>46100896.149999999</v>
      </c>
      <c r="E14" s="501">
        <f t="shared" si="1"/>
        <v>72278506.439999998</v>
      </c>
      <c r="F14" s="501">
        <f t="shared" si="1"/>
        <v>2611780.0300000012</v>
      </c>
      <c r="G14" s="502">
        <f>SUM(G15:G16)</f>
        <v>69052762.560000002</v>
      </c>
    </row>
    <row r="15" spans="1:7" ht="51.75">
      <c r="A15" s="499">
        <v>8</v>
      </c>
      <c r="B15" s="503" t="s">
        <v>637</v>
      </c>
      <c r="C15" s="726">
        <v>62486091.299999997</v>
      </c>
      <c r="D15" s="726">
        <v>729147.34999999963</v>
      </c>
      <c r="E15" s="726">
        <v>6195806.4400000013</v>
      </c>
      <c r="F15" s="726">
        <v>2611780.0300000012</v>
      </c>
      <c r="G15" s="502">
        <v>36011412.560000002</v>
      </c>
    </row>
    <row r="16" spans="1:7" ht="26.25">
      <c r="A16" s="499">
        <v>9</v>
      </c>
      <c r="B16" s="503" t="s">
        <v>638</v>
      </c>
      <c r="C16" s="501">
        <v>104053402.45999999</v>
      </c>
      <c r="D16" s="505">
        <v>45371748.799999997</v>
      </c>
      <c r="E16" s="501">
        <v>66082700</v>
      </c>
      <c r="F16" s="501">
        <v>0</v>
      </c>
      <c r="G16" s="502">
        <v>33041350</v>
      </c>
    </row>
    <row r="17" spans="1:7">
      <c r="A17" s="499">
        <v>10</v>
      </c>
      <c r="B17" s="500" t="s">
        <v>639</v>
      </c>
      <c r="C17" s="501"/>
      <c r="D17" s="505"/>
      <c r="E17" s="501"/>
      <c r="F17" s="501"/>
      <c r="G17" s="502"/>
    </row>
    <row r="18" spans="1:7">
      <c r="A18" s="499">
        <v>11</v>
      </c>
      <c r="B18" s="500" t="s">
        <v>96</v>
      </c>
      <c r="C18" s="501">
        <f>SUM(C19:C20)</f>
        <v>0</v>
      </c>
      <c r="D18" s="505">
        <f t="shared" ref="D18:G18" si="2">SUM(D19:D20)</f>
        <v>7723186.7867946504</v>
      </c>
      <c r="E18" s="501">
        <f t="shared" si="2"/>
        <v>16570440.203035913</v>
      </c>
      <c r="F18" s="501">
        <f t="shared" si="2"/>
        <v>13391150.72016944</v>
      </c>
      <c r="G18" s="502">
        <f t="shared" si="2"/>
        <v>0</v>
      </c>
    </row>
    <row r="19" spans="1:7">
      <c r="A19" s="499">
        <v>12</v>
      </c>
      <c r="B19" s="503" t="s">
        <v>640</v>
      </c>
      <c r="C19" s="504"/>
      <c r="D19" s="505"/>
      <c r="E19" s="501"/>
      <c r="F19" s="501"/>
      <c r="G19" s="502"/>
    </row>
    <row r="20" spans="1:7" ht="26.25">
      <c r="A20" s="499">
        <v>13</v>
      </c>
      <c r="B20" s="503" t="s">
        <v>641</v>
      </c>
      <c r="C20" s="501">
        <v>0</v>
      </c>
      <c r="D20" s="501">
        <v>7723186.7867946504</v>
      </c>
      <c r="E20" s="501">
        <v>16570440.203035913</v>
      </c>
      <c r="F20" s="501">
        <v>13391150.72016944</v>
      </c>
      <c r="G20" s="502"/>
    </row>
    <row r="21" spans="1:7">
      <c r="A21" s="506">
        <v>14</v>
      </c>
      <c r="B21" s="507" t="s">
        <v>642</v>
      </c>
      <c r="C21" s="504"/>
      <c r="D21" s="504"/>
      <c r="E21" s="504"/>
      <c r="F21" s="504"/>
      <c r="G21" s="508">
        <f>SUM(G8,G11,G14,G17,G18)</f>
        <v>585720015.58899999</v>
      </c>
    </row>
    <row r="22" spans="1:7">
      <c r="A22" s="509"/>
      <c r="B22" s="529" t="s">
        <v>643</v>
      </c>
      <c r="C22" s="510"/>
      <c r="D22" s="511"/>
      <c r="E22" s="510"/>
      <c r="F22" s="510"/>
      <c r="G22" s="512"/>
    </row>
    <row r="23" spans="1:7">
      <c r="A23" s="499">
        <v>15</v>
      </c>
      <c r="B23" s="500" t="s">
        <v>490</v>
      </c>
      <c r="C23" s="513">
        <v>202845945.32999998</v>
      </c>
      <c r="D23" s="514">
        <v>0</v>
      </c>
      <c r="E23" s="513">
        <v>0</v>
      </c>
      <c r="F23" s="513">
        <v>821861.57</v>
      </c>
      <c r="G23" s="502">
        <v>3350500.4589999993</v>
      </c>
    </row>
    <row r="24" spans="1:7">
      <c r="A24" s="499">
        <v>16</v>
      </c>
      <c r="B24" s="500" t="s">
        <v>644</v>
      </c>
      <c r="C24" s="501">
        <f>SUM(C25:C27,C29,C31)</f>
        <v>2569428.9899999998</v>
      </c>
      <c r="D24" s="505">
        <f t="shared" ref="D24:G24" si="3">SUM(D25:D27,D29,D31)</f>
        <v>74906451.936101094</v>
      </c>
      <c r="E24" s="501">
        <f t="shared" si="3"/>
        <v>62169986.158800103</v>
      </c>
      <c r="F24" s="501">
        <f t="shared" si="3"/>
        <v>338964962.70120001</v>
      </c>
      <c r="G24" s="502">
        <f t="shared" si="3"/>
        <v>351601946.89364052</v>
      </c>
    </row>
    <row r="25" spans="1:7" ht="26.25">
      <c r="A25" s="499">
        <v>17</v>
      </c>
      <c r="B25" s="503" t="s">
        <v>645</v>
      </c>
      <c r="C25" s="501">
        <v>0</v>
      </c>
      <c r="D25" s="505">
        <v>0</v>
      </c>
      <c r="E25" s="501">
        <v>0</v>
      </c>
      <c r="F25" s="501">
        <v>0</v>
      </c>
      <c r="G25" s="502"/>
    </row>
    <row r="26" spans="1:7" ht="39">
      <c r="A26" s="499">
        <v>18</v>
      </c>
      <c r="B26" s="503" t="s">
        <v>646</v>
      </c>
      <c r="C26" s="501">
        <v>2569428.9899999998</v>
      </c>
      <c r="D26" s="505">
        <v>15921826.566599999</v>
      </c>
      <c r="E26" s="501">
        <v>4154872.1409999998</v>
      </c>
      <c r="F26" s="501">
        <v>871563.33319999999</v>
      </c>
      <c r="G26" s="502">
        <v>5722687.7371899998</v>
      </c>
    </row>
    <row r="27" spans="1:7">
      <c r="A27" s="499">
        <v>19</v>
      </c>
      <c r="B27" s="503" t="s">
        <v>647</v>
      </c>
      <c r="C27" s="501">
        <v>0</v>
      </c>
      <c r="D27" s="505">
        <v>46472188.6319011</v>
      </c>
      <c r="E27" s="501">
        <v>46090533.206600115</v>
      </c>
      <c r="F27" s="501">
        <v>183321394.82020012</v>
      </c>
      <c r="G27" s="502">
        <v>202104546.51642069</v>
      </c>
    </row>
    <row r="28" spans="1:7">
      <c r="A28" s="499">
        <v>20</v>
      </c>
      <c r="B28" s="515" t="s">
        <v>648</v>
      </c>
      <c r="C28" s="501">
        <v>0</v>
      </c>
      <c r="D28" s="505">
        <v>0</v>
      </c>
      <c r="E28" s="501">
        <v>0</v>
      </c>
      <c r="F28" s="501">
        <v>0</v>
      </c>
      <c r="G28" s="502">
        <v>0</v>
      </c>
    </row>
    <row r="29" spans="1:7">
      <c r="A29" s="499">
        <v>21</v>
      </c>
      <c r="B29" s="503" t="s">
        <v>649</v>
      </c>
      <c r="C29" s="501">
        <v>0</v>
      </c>
      <c r="D29" s="505">
        <v>12512436.737600001</v>
      </c>
      <c r="E29" s="501">
        <v>11924580.811199987</v>
      </c>
      <c r="F29" s="501">
        <v>153939554.54779986</v>
      </c>
      <c r="G29" s="502">
        <v>143067130.14002985</v>
      </c>
    </row>
    <row r="30" spans="1:7">
      <c r="A30" s="499">
        <v>22</v>
      </c>
      <c r="B30" s="515" t="s">
        <v>648</v>
      </c>
      <c r="C30" s="501">
        <v>0</v>
      </c>
      <c r="D30" s="505">
        <v>0</v>
      </c>
      <c r="E30" s="501">
        <v>0</v>
      </c>
      <c r="F30" s="501">
        <v>0</v>
      </c>
      <c r="G30" s="502">
        <v>0</v>
      </c>
    </row>
    <row r="31" spans="1:7" ht="26.25">
      <c r="A31" s="499">
        <v>23</v>
      </c>
      <c r="B31" s="503" t="s">
        <v>650</v>
      </c>
      <c r="C31" s="501">
        <v>0</v>
      </c>
      <c r="D31" s="505">
        <v>0</v>
      </c>
      <c r="E31" s="501">
        <v>0</v>
      </c>
      <c r="F31" s="501">
        <v>832450</v>
      </c>
      <c r="G31" s="502">
        <v>707582.5</v>
      </c>
    </row>
    <row r="32" spans="1:7">
      <c r="A32" s="499">
        <v>24</v>
      </c>
      <c r="B32" s="500" t="s">
        <v>651</v>
      </c>
      <c r="C32" s="501">
        <v>0</v>
      </c>
      <c r="D32" s="505">
        <v>0</v>
      </c>
      <c r="E32" s="501">
        <v>0</v>
      </c>
      <c r="F32" s="501">
        <v>0</v>
      </c>
      <c r="G32" s="502">
        <v>0</v>
      </c>
    </row>
    <row r="33" spans="1:7">
      <c r="A33" s="499">
        <v>25</v>
      </c>
      <c r="B33" s="500" t="s">
        <v>166</v>
      </c>
      <c r="C33" s="501">
        <f>SUM(C34:C35)</f>
        <v>24034435.440000001</v>
      </c>
      <c r="D33" s="501">
        <f>SUM(D34:D35)</f>
        <v>22205295.703559015</v>
      </c>
      <c r="E33" s="501">
        <f>SUM(E34:E35)</f>
        <v>16709731.635000028</v>
      </c>
      <c r="F33" s="501">
        <f>SUM(F34:F35)</f>
        <v>96975476.635339439</v>
      </c>
      <c r="G33" s="502">
        <v>140518403.83461899</v>
      </c>
    </row>
    <row r="34" spans="1:7">
      <c r="A34" s="499">
        <v>26</v>
      </c>
      <c r="B34" s="503" t="s">
        <v>652</v>
      </c>
      <c r="C34" s="504"/>
      <c r="D34" s="505">
        <v>101956.1799999997</v>
      </c>
      <c r="E34" s="501">
        <v>0</v>
      </c>
      <c r="F34" s="501">
        <v>0</v>
      </c>
      <c r="G34" s="502">
        <v>101956.1799999997</v>
      </c>
    </row>
    <row r="35" spans="1:7">
      <c r="A35" s="499">
        <v>27</v>
      </c>
      <c r="B35" s="503" t="s">
        <v>653</v>
      </c>
      <c r="C35" s="501">
        <v>24034435.440000001</v>
      </c>
      <c r="D35" s="505">
        <v>22103339.523559015</v>
      </c>
      <c r="E35" s="501">
        <v>16709731.635000028</v>
      </c>
      <c r="F35" s="501">
        <v>96975476.635339439</v>
      </c>
      <c r="G35" s="502">
        <v>140416447.65461898</v>
      </c>
    </row>
    <row r="36" spans="1:7">
      <c r="A36" s="499">
        <v>28</v>
      </c>
      <c r="B36" s="500" t="s">
        <v>654</v>
      </c>
      <c r="C36" s="501">
        <v>32947816.579999998</v>
      </c>
      <c r="D36" s="505">
        <v>2229105.9400000004</v>
      </c>
      <c r="E36" s="501">
        <v>3870262.19</v>
      </c>
      <c r="F36" s="501">
        <v>1222062.55</v>
      </c>
      <c r="G36" s="502">
        <v>2396683.8990000002</v>
      </c>
    </row>
    <row r="37" spans="1:7">
      <c r="A37" s="506">
        <v>29</v>
      </c>
      <c r="B37" s="507" t="s">
        <v>655</v>
      </c>
      <c r="C37" s="504"/>
      <c r="D37" s="504"/>
      <c r="E37" s="504"/>
      <c r="F37" s="504"/>
      <c r="G37" s="508">
        <f>SUM(G23:G24,G32:G33,G36)</f>
        <v>497867535.08625948</v>
      </c>
    </row>
    <row r="38" spans="1:7">
      <c r="A38" s="495"/>
      <c r="B38" s="516"/>
      <c r="C38" s="517"/>
      <c r="D38" s="517"/>
      <c r="E38" s="517"/>
      <c r="F38" s="517"/>
      <c r="G38" s="518"/>
    </row>
    <row r="39" spans="1:7" ht="15.75" thickBot="1">
      <c r="A39" s="519">
        <v>30</v>
      </c>
      <c r="B39" s="520" t="s">
        <v>623</v>
      </c>
      <c r="C39" s="359"/>
      <c r="D39" s="341"/>
      <c r="E39" s="341"/>
      <c r="F39" s="521"/>
      <c r="G39" s="522">
        <f>IFERROR(G21/G37,0)</f>
        <v>1.1764575400312443</v>
      </c>
    </row>
    <row r="42" spans="1:7" ht="39">
      <c r="B42" s="24"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30" activePane="bottomRight" state="frozen"/>
      <selection pane="topRight" activeCell="B1" sqref="B1"/>
      <selection pane="bottomLeft" activeCell="A6" sqref="A6"/>
      <selection pane="bottomRight" activeCell="C8" sqref="C8:G48"/>
    </sheetView>
  </sheetViews>
  <sheetFormatPr defaultRowHeight="15.75"/>
  <cols>
    <col min="1" max="1" width="9.5703125" style="20" bestFit="1" customWidth="1"/>
    <col min="2" max="2" width="88.28515625" style="17" customWidth="1"/>
    <col min="3" max="3" width="12.7109375" style="17" customWidth="1"/>
    <col min="4" max="7" width="12.7109375" style="2" customWidth="1"/>
    <col min="8" max="8" width="10" customWidth="1"/>
    <col min="9" max="13" width="6.7109375" customWidth="1"/>
  </cols>
  <sheetData>
    <row r="1" spans="1:12">
      <c r="A1" s="18" t="s">
        <v>189</v>
      </c>
      <c r="B1" s="449" t="str">
        <f>Info!C2</f>
        <v>სს "ხალიკ ბანკი საქართველო"</v>
      </c>
    </row>
    <row r="2" spans="1:12">
      <c r="A2" s="18" t="s">
        <v>190</v>
      </c>
      <c r="B2" s="472">
        <v>44469</v>
      </c>
      <c r="C2" s="30"/>
      <c r="D2" s="19"/>
      <c r="E2" s="19"/>
      <c r="F2" s="19"/>
      <c r="G2" s="19"/>
      <c r="H2" s="1"/>
    </row>
    <row r="3" spans="1:12">
      <c r="A3" s="18"/>
      <c r="C3" s="30"/>
      <c r="D3" s="19"/>
      <c r="E3" s="19"/>
      <c r="F3" s="19"/>
      <c r="G3" s="19"/>
      <c r="H3" s="1"/>
    </row>
    <row r="4" spans="1:12" ht="16.5" thickBot="1">
      <c r="A4" s="71" t="s">
        <v>405</v>
      </c>
      <c r="B4" s="210" t="s">
        <v>224</v>
      </c>
      <c r="C4" s="211"/>
      <c r="D4" s="212"/>
      <c r="E4" s="212"/>
      <c r="F4" s="212"/>
      <c r="G4" s="212"/>
      <c r="H4" s="1"/>
    </row>
    <row r="5" spans="1:12" ht="15">
      <c r="A5" s="326" t="s">
        <v>27</v>
      </c>
      <c r="B5" s="327"/>
      <c r="C5" s="473" t="str">
        <f>INT((MONTH($B$2))/3)&amp;"Q"&amp;"-"&amp;YEAR($B$2)</f>
        <v>3Q-2021</v>
      </c>
      <c r="D5" s="473" t="str">
        <f>IF(INT(MONTH($B$2))=3, "4"&amp;"Q"&amp;"-"&amp;YEAR($B$2)-1, IF(INT(MONTH($B$2))=6, "1"&amp;"Q"&amp;"-"&amp;YEAR($B$2), IF(INT(MONTH($B$2))=9, "2"&amp;"Q"&amp;"-"&amp;YEAR($B$2),IF(INT(MONTH($B$2))=12, "3"&amp;"Q"&amp;"-"&amp;YEAR($B$2), 0))))</f>
        <v>2Q-2021</v>
      </c>
      <c r="E5" s="473" t="str">
        <f>IF(INT(MONTH($B$2))=3, "3"&amp;"Q"&amp;"-"&amp;YEAR($B$2)-1, IF(INT(MONTH($B$2))=6, "4"&amp;"Q"&amp;"-"&amp;YEAR($B$2)-1, IF(INT(MONTH($B$2))=9, "1"&amp;"Q"&amp;"-"&amp;YEAR($B$2),IF(INT(MONTH($B$2))=12, "2"&amp;"Q"&amp;"-"&amp;YEAR($B$2), 0))))</f>
        <v>1Q-2021</v>
      </c>
      <c r="F5" s="473" t="str">
        <f>IF(INT(MONTH($B$2))=3, "2"&amp;"Q"&amp;"-"&amp;YEAR($B$2)-1, IF(INT(MONTH($B$2))=6, "3"&amp;"Q"&amp;"-"&amp;YEAR($B$2)-1, IF(INT(MONTH($B$2))=9, "4"&amp;"Q"&amp;"-"&amp;YEAR($B$2)-1,IF(INT(MONTH($B$2))=12, "1"&amp;"Q"&amp;"-"&amp;YEAR($B$2), 0))))</f>
        <v>4Q-2020</v>
      </c>
      <c r="G5" s="474" t="str">
        <f>IF(INT(MONTH($B$2))=3, "1"&amp;"Q"&amp;"-"&amp;YEAR($B$2)-1, IF(INT(MONTH($B$2))=6, "2"&amp;"Q"&amp;"-"&amp;YEAR($B$2)-1, IF(INT(MONTH($B$2))=9, "3"&amp;"Q"&amp;"-"&amp;YEAR($B$2)-1,IF(INT(MONTH($B$2))=12, "4"&amp;"Q"&amp;"-"&amp;YEAR($B$2)-1, 0))))</f>
        <v>3Q-2020</v>
      </c>
    </row>
    <row r="6" spans="1:12" ht="15">
      <c r="A6" s="475"/>
      <c r="B6" s="476" t="s">
        <v>187</v>
      </c>
      <c r="C6" s="328"/>
      <c r="D6" s="328"/>
      <c r="E6" s="328"/>
      <c r="F6" s="328"/>
      <c r="G6" s="329"/>
    </row>
    <row r="7" spans="1:12" ht="15">
      <c r="A7" s="475"/>
      <c r="B7" s="477" t="s">
        <v>191</v>
      </c>
      <c r="C7" s="328"/>
      <c r="D7" s="328"/>
      <c r="E7" s="328"/>
      <c r="F7" s="328"/>
      <c r="G7" s="329"/>
    </row>
    <row r="8" spans="1:12" ht="15">
      <c r="A8" s="454">
        <v>1</v>
      </c>
      <c r="B8" s="455" t="s">
        <v>24</v>
      </c>
      <c r="C8" s="478">
        <v>104417244</v>
      </c>
      <c r="D8" s="478">
        <v>97232125</v>
      </c>
      <c r="E8" s="478">
        <v>93458882</v>
      </c>
      <c r="F8" s="478">
        <v>89091315</v>
      </c>
      <c r="G8" s="478">
        <v>81009945.389999986</v>
      </c>
      <c r="H8" s="729"/>
      <c r="I8" s="729"/>
      <c r="J8" s="729"/>
      <c r="K8" s="729"/>
      <c r="L8" s="729"/>
    </row>
    <row r="9" spans="1:12" ht="15">
      <c r="A9" s="454">
        <v>2</v>
      </c>
      <c r="B9" s="455" t="s">
        <v>90</v>
      </c>
      <c r="C9" s="478">
        <v>104417244</v>
      </c>
      <c r="D9" s="478">
        <v>97232125</v>
      </c>
      <c r="E9" s="478">
        <v>93458882</v>
      </c>
      <c r="F9" s="478">
        <v>89091315</v>
      </c>
      <c r="G9" s="478">
        <v>81009945.389999986</v>
      </c>
      <c r="H9" s="729"/>
      <c r="I9" s="729"/>
      <c r="J9" s="729"/>
      <c r="K9" s="729"/>
      <c r="L9" s="729"/>
    </row>
    <row r="10" spans="1:12" ht="15">
      <c r="A10" s="454">
        <v>3</v>
      </c>
      <c r="B10" s="455" t="s">
        <v>89</v>
      </c>
      <c r="C10" s="478">
        <v>145383607.26999998</v>
      </c>
      <c r="D10" s="478">
        <v>137251365.40000001</v>
      </c>
      <c r="E10" s="478">
        <v>135207939.84999999</v>
      </c>
      <c r="F10" s="478">
        <v>129266362.88648251</v>
      </c>
      <c r="G10" s="478">
        <v>120177527.51844999</v>
      </c>
      <c r="H10" s="729"/>
      <c r="I10" s="729"/>
      <c r="J10" s="729"/>
      <c r="K10" s="729"/>
      <c r="L10" s="729"/>
    </row>
    <row r="11" spans="1:12" ht="15">
      <c r="A11" s="454">
        <v>4</v>
      </c>
      <c r="B11" s="455" t="s">
        <v>614</v>
      </c>
      <c r="C11" s="478">
        <v>51961178.577858374</v>
      </c>
      <c r="D11" s="478">
        <v>45042965.129491702</v>
      </c>
      <c r="E11" s="478">
        <v>42682182.710000746</v>
      </c>
      <c r="F11" s="478">
        <v>36614797.62634743</v>
      </c>
      <c r="G11" s="478">
        <v>34596162.55846519</v>
      </c>
      <c r="H11" s="729"/>
      <c r="I11" s="729"/>
      <c r="J11" s="729"/>
      <c r="K11" s="729"/>
      <c r="L11" s="729"/>
    </row>
    <row r="12" spans="1:12" ht="15">
      <c r="A12" s="454">
        <v>5</v>
      </c>
      <c r="B12" s="455" t="s">
        <v>615</v>
      </c>
      <c r="C12" s="478">
        <v>69308229.843704909</v>
      </c>
      <c r="D12" s="478">
        <v>60080453.409388363</v>
      </c>
      <c r="E12" s="478">
        <v>56932151.795061879</v>
      </c>
      <c r="F12" s="478">
        <v>48841777.263999686</v>
      </c>
      <c r="G12" s="478">
        <v>46149760.889442727</v>
      </c>
      <c r="H12" s="729"/>
      <c r="I12" s="729"/>
      <c r="J12" s="729"/>
      <c r="K12" s="729"/>
      <c r="L12" s="729"/>
    </row>
    <row r="13" spans="1:12" ht="15">
      <c r="A13" s="454">
        <v>6</v>
      </c>
      <c r="B13" s="455" t="s">
        <v>616</v>
      </c>
      <c r="C13" s="478">
        <v>107668901.84483157</v>
      </c>
      <c r="D13" s="478">
        <v>93004826.507578462</v>
      </c>
      <c r="E13" s="478">
        <v>88376642.90051344</v>
      </c>
      <c r="F13" s="478">
        <v>84069342.434300214</v>
      </c>
      <c r="G13" s="478">
        <v>79366515.893588826</v>
      </c>
      <c r="H13" s="729"/>
      <c r="I13" s="729"/>
      <c r="J13" s="729"/>
      <c r="K13" s="729"/>
      <c r="L13" s="729"/>
    </row>
    <row r="14" spans="1:12" ht="15">
      <c r="A14" s="475"/>
      <c r="B14" s="476" t="s">
        <v>618</v>
      </c>
      <c r="C14" s="328"/>
      <c r="D14" s="328"/>
      <c r="E14" s="328"/>
      <c r="F14" s="328"/>
      <c r="G14" s="329"/>
      <c r="H14" s="729"/>
      <c r="I14" s="729"/>
      <c r="J14" s="729"/>
      <c r="K14" s="729"/>
      <c r="L14" s="729"/>
    </row>
    <row r="15" spans="1:12" ht="15" customHeight="1">
      <c r="A15" s="454">
        <v>7</v>
      </c>
      <c r="B15" s="455" t="s">
        <v>617</v>
      </c>
      <c r="C15" s="478">
        <v>837197729.17607963</v>
      </c>
      <c r="D15" s="478">
        <v>730215462.47918248</v>
      </c>
      <c r="E15" s="478">
        <v>686111984.05228972</v>
      </c>
      <c r="F15" s="478">
        <v>645230409.40058529</v>
      </c>
      <c r="G15" s="478">
        <v>556017220.33995605</v>
      </c>
      <c r="H15" s="729"/>
      <c r="I15" s="729"/>
      <c r="J15" s="729"/>
      <c r="K15" s="729"/>
      <c r="L15" s="729"/>
    </row>
    <row r="16" spans="1:12" ht="15">
      <c r="A16" s="475"/>
      <c r="B16" s="476" t="s">
        <v>622</v>
      </c>
      <c r="C16" s="328"/>
      <c r="D16" s="328"/>
      <c r="E16" s="328"/>
      <c r="F16" s="328"/>
      <c r="G16" s="329"/>
      <c r="H16" s="729"/>
      <c r="I16" s="729"/>
      <c r="J16" s="729"/>
      <c r="K16" s="729"/>
      <c r="L16" s="729"/>
    </row>
    <row r="17" spans="1:12" s="3" customFormat="1" ht="15">
      <c r="A17" s="454"/>
      <c r="B17" s="477" t="s">
        <v>603</v>
      </c>
      <c r="C17" s="328"/>
      <c r="D17" s="328"/>
      <c r="E17" s="328"/>
      <c r="F17" s="328"/>
      <c r="G17" s="329"/>
      <c r="H17" s="729"/>
      <c r="I17" s="729"/>
      <c r="J17" s="729"/>
      <c r="K17" s="729"/>
      <c r="L17" s="729"/>
    </row>
    <row r="18" spans="1:12" ht="15">
      <c r="A18" s="453">
        <v>8</v>
      </c>
      <c r="B18" s="479" t="s">
        <v>612</v>
      </c>
      <c r="C18" s="678">
        <v>0.12472232109702598</v>
      </c>
      <c r="D18" s="678">
        <v>0.13315539042392158</v>
      </c>
      <c r="E18" s="678">
        <v>0.13621520126789877</v>
      </c>
      <c r="F18" s="678">
        <v>0.1380767454571232</v>
      </c>
      <c r="G18" s="678">
        <v>0.14569682813145513</v>
      </c>
      <c r="H18" s="729"/>
      <c r="I18" s="729"/>
      <c r="J18" s="729"/>
      <c r="K18" s="729"/>
      <c r="L18" s="729"/>
    </row>
    <row r="19" spans="1:12" ht="15" customHeight="1">
      <c r="A19" s="453">
        <v>9</v>
      </c>
      <c r="B19" s="479" t="s">
        <v>611</v>
      </c>
      <c r="C19" s="678">
        <v>0.12472232109702598</v>
      </c>
      <c r="D19" s="678">
        <v>0.13315539042392158</v>
      </c>
      <c r="E19" s="678">
        <v>0.13621520126789877</v>
      </c>
      <c r="F19" s="678">
        <v>0.1380767454571232</v>
      </c>
      <c r="G19" s="678">
        <v>0.14569682813145513</v>
      </c>
      <c r="H19" s="729"/>
      <c r="I19" s="729"/>
      <c r="J19" s="729"/>
      <c r="K19" s="729"/>
      <c r="L19" s="729"/>
    </row>
    <row r="20" spans="1:12" ht="15">
      <c r="A20" s="453">
        <v>10</v>
      </c>
      <c r="B20" s="479" t="s">
        <v>613</v>
      </c>
      <c r="C20" s="678">
        <v>0.17365504253466849</v>
      </c>
      <c r="D20" s="678">
        <v>0.18796009185290685</v>
      </c>
      <c r="E20" s="678">
        <v>0.19706395310491409</v>
      </c>
      <c r="F20" s="678">
        <v>0.20034139898423275</v>
      </c>
      <c r="G20" s="678">
        <v>0.21613993797705028</v>
      </c>
      <c r="H20" s="729"/>
      <c r="I20" s="729"/>
      <c r="J20" s="729"/>
      <c r="K20" s="729"/>
      <c r="L20" s="729"/>
    </row>
    <row r="21" spans="1:12" ht="15">
      <c r="A21" s="453">
        <v>11</v>
      </c>
      <c r="B21" s="455" t="s">
        <v>614</v>
      </c>
      <c r="C21" s="678">
        <v>6.2065599041931811E-2</v>
      </c>
      <c r="D21" s="678">
        <v>6.1684485530564645E-2</v>
      </c>
      <c r="E21" s="678">
        <v>6.2208770145527538E-2</v>
      </c>
      <c r="F21" s="678">
        <v>5.6746856770688053E-2</v>
      </c>
      <c r="G21" s="678">
        <v>5.6966160245432364E-2</v>
      </c>
      <c r="H21" s="729"/>
      <c r="I21" s="729"/>
      <c r="J21" s="729"/>
      <c r="K21" s="729"/>
      <c r="L21" s="729"/>
    </row>
    <row r="22" spans="1:12" ht="15">
      <c r="A22" s="453">
        <v>12</v>
      </c>
      <c r="B22" s="455" t="s">
        <v>615</v>
      </c>
      <c r="C22" s="678">
        <v>8.2785974481696167E-2</v>
      </c>
      <c r="D22" s="678">
        <v>8.2277706370948264E-2</v>
      </c>
      <c r="E22" s="678">
        <v>8.2977929431885547E-2</v>
      </c>
      <c r="F22" s="678">
        <v>7.569664503161494E-2</v>
      </c>
      <c r="G22" s="678">
        <v>7.5990354990198433E-2</v>
      </c>
      <c r="H22" s="729"/>
      <c r="I22" s="729"/>
      <c r="J22" s="729"/>
      <c r="K22" s="729"/>
      <c r="L22" s="729"/>
    </row>
    <row r="23" spans="1:12" ht="15">
      <c r="A23" s="453">
        <v>13</v>
      </c>
      <c r="B23" s="455" t="s">
        <v>616</v>
      </c>
      <c r="C23" s="678">
        <v>0.12860629943513216</v>
      </c>
      <c r="D23" s="678">
        <v>0.12736627925107777</v>
      </c>
      <c r="E23" s="678">
        <v>0.12880789864439696</v>
      </c>
      <c r="F23" s="678">
        <v>0.13029352183261181</v>
      </c>
      <c r="G23" s="678">
        <v>0.13068517801288804</v>
      </c>
      <c r="H23" s="729"/>
      <c r="I23" s="729"/>
      <c r="J23" s="729"/>
      <c r="K23" s="729"/>
      <c r="L23" s="729"/>
    </row>
    <row r="24" spans="1:12" ht="15">
      <c r="A24" s="475"/>
      <c r="B24" s="476" t="s">
        <v>7</v>
      </c>
      <c r="C24" s="328"/>
      <c r="D24" s="328"/>
      <c r="E24" s="328"/>
      <c r="F24" s="328"/>
      <c r="G24" s="329"/>
      <c r="H24" s="729"/>
      <c r="I24" s="729"/>
      <c r="J24" s="729"/>
      <c r="K24" s="729"/>
      <c r="L24" s="729"/>
    </row>
    <row r="25" spans="1:12" ht="15" customHeight="1">
      <c r="A25" s="480">
        <v>14</v>
      </c>
      <c r="B25" s="481" t="s">
        <v>8</v>
      </c>
      <c r="C25" s="679">
        <v>7.1152577170614476E-2</v>
      </c>
      <c r="D25" s="680">
        <v>7.1986571929448226E-2</v>
      </c>
      <c r="E25" s="680">
        <v>7.1964933367923839E-2</v>
      </c>
      <c r="F25" s="680">
        <v>7.362168234200446E-2</v>
      </c>
      <c r="G25" s="681">
        <v>7.3378737779839998E-2</v>
      </c>
      <c r="H25" s="729"/>
      <c r="I25" s="729"/>
      <c r="J25" s="729"/>
      <c r="K25" s="729"/>
      <c r="L25" s="729"/>
    </row>
    <row r="26" spans="1:12" ht="15">
      <c r="A26" s="480">
        <v>15</v>
      </c>
      <c r="B26" s="481" t="s">
        <v>9</v>
      </c>
      <c r="C26" s="679">
        <v>2.7892907360479488E-2</v>
      </c>
      <c r="D26" s="680">
        <v>2.7330154762073962E-2</v>
      </c>
      <c r="E26" s="680">
        <v>2.662745801076272E-2</v>
      </c>
      <c r="F26" s="680">
        <v>2.6083412860326356E-2</v>
      </c>
      <c r="G26" s="681">
        <v>2.5744810513062797E-2</v>
      </c>
      <c r="H26" s="729"/>
      <c r="I26" s="729"/>
      <c r="J26" s="729"/>
      <c r="K26" s="729"/>
      <c r="L26" s="729"/>
    </row>
    <row r="27" spans="1:12" ht="15">
      <c r="A27" s="480">
        <v>16</v>
      </c>
      <c r="B27" s="481" t="s">
        <v>10</v>
      </c>
      <c r="C27" s="679">
        <v>2.2111788915519671E-2</v>
      </c>
      <c r="D27" s="680">
        <v>2.0447361840320845E-2</v>
      </c>
      <c r="E27" s="680">
        <v>1.7395135748386217E-2</v>
      </c>
      <c r="F27" s="680">
        <v>2.4635979712683862E-2</v>
      </c>
      <c r="G27" s="681">
        <v>2.4364768946606521E-2</v>
      </c>
      <c r="H27" s="729"/>
      <c r="I27" s="729"/>
      <c r="J27" s="729"/>
      <c r="K27" s="729"/>
      <c r="L27" s="729"/>
    </row>
    <row r="28" spans="1:12" ht="15">
      <c r="A28" s="480">
        <v>17</v>
      </c>
      <c r="B28" s="481" t="s">
        <v>225</v>
      </c>
      <c r="C28" s="679">
        <v>4.3259669810134981E-2</v>
      </c>
      <c r="D28" s="680">
        <v>4.4656417167374264E-2</v>
      </c>
      <c r="E28" s="680">
        <v>4.5337475357161108E-2</v>
      </c>
      <c r="F28" s="680">
        <v>4.7538269481678108E-2</v>
      </c>
      <c r="G28" s="681">
        <v>4.7633927266777204E-2</v>
      </c>
      <c r="H28" s="729"/>
      <c r="I28" s="729"/>
      <c r="J28" s="729"/>
      <c r="K28" s="729"/>
      <c r="L28" s="729"/>
    </row>
    <row r="29" spans="1:12" ht="15">
      <c r="A29" s="480">
        <v>18</v>
      </c>
      <c r="B29" s="481" t="s">
        <v>11</v>
      </c>
      <c r="C29" s="679">
        <v>2.7667343189778783E-2</v>
      </c>
      <c r="D29" s="680">
        <v>2.2494739779568743E-2</v>
      </c>
      <c r="E29" s="680">
        <v>2.2451442265729073E-2</v>
      </c>
      <c r="F29" s="680">
        <v>-2.3678447919048117E-2</v>
      </c>
      <c r="G29" s="681">
        <v>-4.1552513713555096E-2</v>
      </c>
      <c r="H29" s="729"/>
      <c r="I29" s="729"/>
      <c r="J29" s="729"/>
      <c r="K29" s="729"/>
      <c r="L29" s="729"/>
    </row>
    <row r="30" spans="1:12" ht="15">
      <c r="A30" s="480">
        <v>19</v>
      </c>
      <c r="B30" s="481" t="s">
        <v>12</v>
      </c>
      <c r="C30" s="679">
        <v>0.19364784805177956</v>
      </c>
      <c r="D30" s="680">
        <v>0.15380730897296296</v>
      </c>
      <c r="E30" s="680">
        <v>0.14803119872587431</v>
      </c>
      <c r="F30" s="680">
        <v>-0.13556970613566499</v>
      </c>
      <c r="G30" s="681">
        <v>-0.22901967161426309</v>
      </c>
      <c r="H30" s="729"/>
      <c r="I30" s="729"/>
      <c r="J30" s="729"/>
      <c r="K30" s="729"/>
      <c r="L30" s="729"/>
    </row>
    <row r="31" spans="1:12" ht="15">
      <c r="A31" s="475"/>
      <c r="B31" s="476" t="s">
        <v>13</v>
      </c>
      <c r="C31" s="328"/>
      <c r="D31" s="328"/>
      <c r="E31" s="328"/>
      <c r="F31" s="328"/>
      <c r="G31" s="329"/>
      <c r="H31" s="729"/>
      <c r="I31" s="729"/>
      <c r="J31" s="729"/>
      <c r="K31" s="729"/>
      <c r="L31" s="729"/>
    </row>
    <row r="32" spans="1:12" ht="15">
      <c r="A32" s="480">
        <v>20</v>
      </c>
      <c r="B32" s="481" t="s">
        <v>14</v>
      </c>
      <c r="C32" s="679">
        <v>9.9002807475713273E-2</v>
      </c>
      <c r="D32" s="680">
        <v>0.10603832241973278</v>
      </c>
      <c r="E32" s="680">
        <v>0.12194945033723455</v>
      </c>
      <c r="F32" s="680">
        <v>0.12040696402608927</v>
      </c>
      <c r="G32" s="681">
        <v>9.2285359208039722E-2</v>
      </c>
      <c r="H32" s="729"/>
      <c r="I32" s="729"/>
      <c r="J32" s="729"/>
      <c r="K32" s="729"/>
      <c r="L32" s="729"/>
    </row>
    <row r="33" spans="1:12" ht="15" customHeight="1">
      <c r="A33" s="480">
        <v>21</v>
      </c>
      <c r="B33" s="481" t="s">
        <v>15</v>
      </c>
      <c r="C33" s="679">
        <v>6.0819272213118482E-2</v>
      </c>
      <c r="D33" s="680">
        <v>7.9659961832198034E-2</v>
      </c>
      <c r="E33" s="680">
        <v>8.6837871758791096E-2</v>
      </c>
      <c r="F33" s="680">
        <v>8.9441224471540903E-2</v>
      </c>
      <c r="G33" s="681">
        <v>9.5410454611300585E-2</v>
      </c>
      <c r="H33" s="729"/>
      <c r="I33" s="729"/>
      <c r="J33" s="729"/>
      <c r="K33" s="729"/>
      <c r="L33" s="729"/>
    </row>
    <row r="34" spans="1:12" ht="15">
      <c r="A34" s="480">
        <v>22</v>
      </c>
      <c r="B34" s="481" t="s">
        <v>16</v>
      </c>
      <c r="C34" s="679">
        <v>0.71977179354528709</v>
      </c>
      <c r="D34" s="680">
        <v>0.70645130041633664</v>
      </c>
      <c r="E34" s="680">
        <v>0.72900259752692098</v>
      </c>
      <c r="F34" s="680">
        <v>0.7254358103725449</v>
      </c>
      <c r="G34" s="681">
        <v>0.75597742614343599</v>
      </c>
      <c r="H34" s="729"/>
      <c r="I34" s="729"/>
      <c r="J34" s="729"/>
      <c r="K34" s="729"/>
      <c r="L34" s="729"/>
    </row>
    <row r="35" spans="1:12" ht="15" customHeight="1">
      <c r="A35" s="480">
        <v>23</v>
      </c>
      <c r="B35" s="481" t="s">
        <v>17</v>
      </c>
      <c r="C35" s="679">
        <v>0.6917772200058111</v>
      </c>
      <c r="D35" s="680">
        <v>0.67366190004830984</v>
      </c>
      <c r="E35" s="680">
        <v>0.6901482677866343</v>
      </c>
      <c r="F35" s="680">
        <v>0.6786499731280462</v>
      </c>
      <c r="G35" s="681">
        <v>0.69459851755400204</v>
      </c>
      <c r="H35" s="729"/>
      <c r="I35" s="729"/>
      <c r="J35" s="729"/>
      <c r="K35" s="729"/>
      <c r="L35" s="729"/>
    </row>
    <row r="36" spans="1:12" ht="15">
      <c r="A36" s="480">
        <v>24</v>
      </c>
      <c r="B36" s="481" t="s">
        <v>18</v>
      </c>
      <c r="C36" s="679">
        <v>0.30161798523773614</v>
      </c>
      <c r="D36" s="680">
        <v>0.28784715044421172</v>
      </c>
      <c r="E36" s="680">
        <v>0.16909851824742092</v>
      </c>
      <c r="F36" s="680">
        <v>0.2371468685077375</v>
      </c>
      <c r="G36" s="681">
        <v>0.19696469635428324</v>
      </c>
      <c r="H36" s="729"/>
      <c r="I36" s="729"/>
      <c r="J36" s="729"/>
      <c r="K36" s="729"/>
      <c r="L36" s="729"/>
    </row>
    <row r="37" spans="1:12" ht="15" customHeight="1">
      <c r="A37" s="475"/>
      <c r="B37" s="476" t="s">
        <v>19</v>
      </c>
      <c r="C37" s="328"/>
      <c r="D37" s="328"/>
      <c r="E37" s="328"/>
      <c r="F37" s="328"/>
      <c r="G37" s="329"/>
      <c r="H37" s="729"/>
      <c r="I37" s="729"/>
      <c r="J37" s="729"/>
      <c r="K37" s="729"/>
      <c r="L37" s="729"/>
    </row>
    <row r="38" spans="1:12" ht="15" customHeight="1">
      <c r="A38" s="480">
        <v>25</v>
      </c>
      <c r="B38" s="481" t="s">
        <v>20</v>
      </c>
      <c r="C38" s="679">
        <v>0.24253092119939842</v>
      </c>
      <c r="D38" s="679">
        <v>0.24460029969852023</v>
      </c>
      <c r="E38" s="679">
        <v>0.20322718401638926</v>
      </c>
      <c r="F38" s="679">
        <v>0.17095608435565615</v>
      </c>
      <c r="G38" s="682">
        <v>0.19366914310000757</v>
      </c>
      <c r="H38" s="729"/>
      <c r="I38" s="729"/>
      <c r="J38" s="729"/>
      <c r="K38" s="729"/>
      <c r="L38" s="729"/>
    </row>
    <row r="39" spans="1:12" ht="15" customHeight="1">
      <c r="A39" s="480">
        <v>26</v>
      </c>
      <c r="B39" s="481" t="s">
        <v>21</v>
      </c>
      <c r="C39" s="679">
        <v>0.80119442734561253</v>
      </c>
      <c r="D39" s="679">
        <v>0.80483332334537316</v>
      </c>
      <c r="E39" s="679">
        <v>0.85566491164997349</v>
      </c>
      <c r="F39" s="679">
        <v>0.83632909084451235</v>
      </c>
      <c r="G39" s="682">
        <v>0.84553191837552077</v>
      </c>
      <c r="H39" s="729"/>
      <c r="I39" s="729"/>
      <c r="J39" s="729"/>
      <c r="K39" s="729"/>
      <c r="L39" s="729"/>
    </row>
    <row r="40" spans="1:12" ht="15" customHeight="1">
      <c r="A40" s="480">
        <v>27</v>
      </c>
      <c r="B40" s="482" t="s">
        <v>22</v>
      </c>
      <c r="C40" s="679">
        <v>0.22411063069758203</v>
      </c>
      <c r="D40" s="679">
        <v>0.20882743972783704</v>
      </c>
      <c r="E40" s="679">
        <v>0.19666256224548187</v>
      </c>
      <c r="F40" s="679">
        <v>0.19202131456566429</v>
      </c>
      <c r="G40" s="682">
        <v>0.14798007343914552</v>
      </c>
      <c r="H40" s="729"/>
      <c r="I40" s="729"/>
      <c r="J40" s="729"/>
      <c r="K40" s="729"/>
      <c r="L40" s="729"/>
    </row>
    <row r="41" spans="1:12" ht="15" customHeight="1">
      <c r="A41" s="486"/>
      <c r="B41" s="476" t="s">
        <v>524</v>
      </c>
      <c r="C41" s="328"/>
      <c r="D41" s="328"/>
      <c r="E41" s="328"/>
      <c r="F41" s="328"/>
      <c r="G41" s="329"/>
      <c r="H41" s="729"/>
      <c r="I41" s="729"/>
      <c r="J41" s="729"/>
      <c r="K41" s="729"/>
      <c r="L41" s="729"/>
    </row>
    <row r="42" spans="1:12" ht="15" customHeight="1">
      <c r="A42" s="480">
        <v>28</v>
      </c>
      <c r="B42" s="528" t="s">
        <v>508</v>
      </c>
      <c r="C42" s="482">
        <v>165669132.44143599</v>
      </c>
      <c r="D42" s="482">
        <v>166793048.11459017</v>
      </c>
      <c r="E42" s="482">
        <v>112578003.08849999</v>
      </c>
      <c r="F42" s="482">
        <v>96170543.219076931</v>
      </c>
      <c r="G42" s="485">
        <v>88014146.473230764</v>
      </c>
      <c r="H42" s="729"/>
      <c r="I42" s="729"/>
      <c r="J42" s="729"/>
      <c r="K42" s="729"/>
      <c r="L42" s="729"/>
    </row>
    <row r="43" spans="1:12" ht="15">
      <c r="A43" s="480">
        <v>29</v>
      </c>
      <c r="B43" s="481" t="s">
        <v>509</v>
      </c>
      <c r="C43" s="482">
        <v>146808762.23263481</v>
      </c>
      <c r="D43" s="483">
        <v>139064503.14336678</v>
      </c>
      <c r="E43" s="483">
        <v>101570803.18257138</v>
      </c>
      <c r="F43" s="483">
        <v>83359140.130720779</v>
      </c>
      <c r="G43" s="484">
        <v>70939048.765423864</v>
      </c>
      <c r="H43" s="729"/>
      <c r="I43" s="729"/>
      <c r="J43" s="729"/>
      <c r="K43" s="729"/>
      <c r="L43" s="729"/>
    </row>
    <row r="44" spans="1:12" ht="15">
      <c r="A44" s="523">
        <v>30</v>
      </c>
      <c r="B44" s="524" t="s">
        <v>507</v>
      </c>
      <c r="C44" s="679">
        <v>1.128468968214001</v>
      </c>
      <c r="D44" s="679">
        <v>1.1993934062572171</v>
      </c>
      <c r="E44" s="679">
        <v>1.1083697239859707</v>
      </c>
      <c r="F44" s="679">
        <v>1.153689242334623</v>
      </c>
      <c r="G44" s="682">
        <v>1.240700968013676</v>
      </c>
      <c r="H44" s="729"/>
      <c r="I44" s="729"/>
      <c r="J44" s="729"/>
      <c r="K44" s="729"/>
      <c r="L44" s="729"/>
    </row>
    <row r="45" spans="1:12" ht="15">
      <c r="A45" s="523"/>
      <c r="B45" s="476" t="s">
        <v>623</v>
      </c>
      <c r="C45" s="328"/>
      <c r="D45" s="328"/>
      <c r="E45" s="328"/>
      <c r="F45" s="328"/>
      <c r="G45" s="329"/>
      <c r="H45" s="729"/>
      <c r="I45" s="729"/>
      <c r="J45" s="729"/>
      <c r="K45" s="729"/>
      <c r="L45" s="729"/>
    </row>
    <row r="46" spans="1:12" ht="15">
      <c r="A46" s="523">
        <v>31</v>
      </c>
      <c r="B46" s="524" t="s">
        <v>630</v>
      </c>
      <c r="C46" s="525">
        <v>585720015.58899999</v>
      </c>
      <c r="D46" s="526">
        <v>498491890.0395</v>
      </c>
      <c r="E46" s="526">
        <v>479345416.62850004</v>
      </c>
      <c r="F46" s="526">
        <v>471847762.30450004</v>
      </c>
      <c r="G46" s="527">
        <v>430227082.37850004</v>
      </c>
      <c r="H46" s="729"/>
      <c r="I46" s="729"/>
      <c r="J46" s="729"/>
      <c r="K46" s="729"/>
      <c r="L46" s="729"/>
    </row>
    <row r="47" spans="1:12" ht="15">
      <c r="A47" s="523">
        <v>32</v>
      </c>
      <c r="B47" s="524" t="s">
        <v>643</v>
      </c>
      <c r="C47" s="525">
        <v>497867535.08625978</v>
      </c>
      <c r="D47" s="526">
        <v>442966655.69926625</v>
      </c>
      <c r="E47" s="526">
        <v>424045233.53169209</v>
      </c>
      <c r="F47" s="526">
        <v>408458211.5861572</v>
      </c>
      <c r="G47" s="527">
        <v>377689360.38966799</v>
      </c>
      <c r="H47" s="729"/>
      <c r="I47" s="729"/>
      <c r="J47" s="729"/>
      <c r="K47" s="729"/>
      <c r="L47" s="729"/>
    </row>
    <row r="48" spans="1:12" thickBot="1">
      <c r="A48" s="123">
        <v>33</v>
      </c>
      <c r="B48" s="244" t="s">
        <v>657</v>
      </c>
      <c r="C48" s="730">
        <v>1.1764575400312436</v>
      </c>
      <c r="D48" s="679">
        <v>1.1253485643351229</v>
      </c>
      <c r="E48" s="679">
        <v>1.1304110475107485</v>
      </c>
      <c r="F48" s="679">
        <v>1.1551922544834723</v>
      </c>
      <c r="G48" s="682">
        <v>1.1391029970625279</v>
      </c>
      <c r="H48" s="729"/>
      <c r="I48" s="729"/>
      <c r="J48" s="729"/>
      <c r="K48" s="729"/>
      <c r="L48" s="729"/>
    </row>
    <row r="49" spans="1:7">
      <c r="A49" s="21"/>
    </row>
    <row r="50" spans="1:7" ht="39.75">
      <c r="B50" s="24" t="s">
        <v>602</v>
      </c>
    </row>
    <row r="51" spans="1:7" ht="65.25">
      <c r="B51" s="377" t="s">
        <v>523</v>
      </c>
      <c r="D51" s="350"/>
      <c r="E51" s="350"/>
      <c r="F51" s="350"/>
      <c r="G51" s="35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H21" sqref="H21"/>
    </sheetView>
  </sheetViews>
  <sheetFormatPr defaultColWidth="9.28515625" defaultRowHeight="12.75"/>
  <cols>
    <col min="1" max="1" width="11.7109375" style="534" bestFit="1" customWidth="1"/>
    <col min="2" max="2" width="105.28515625" style="534" bestFit="1" customWidth="1"/>
    <col min="3" max="3" width="13.7109375" style="534" bestFit="1" customWidth="1"/>
    <col min="4" max="4" width="8.7109375" style="534" bestFit="1" customWidth="1"/>
    <col min="5" max="5" width="17.28515625" style="534" bestFit="1" customWidth="1"/>
    <col min="6" max="6" width="8.7109375" style="534" bestFit="1" customWidth="1"/>
    <col min="7" max="7" width="30.42578125" style="534" customWidth="1"/>
    <col min="8" max="8" width="16.140625" style="534" customWidth="1"/>
    <col min="9" max="16384" width="9.28515625" style="534"/>
  </cols>
  <sheetData>
    <row r="1" spans="1:8" ht="13.5">
      <c r="A1" s="533" t="s">
        <v>189</v>
      </c>
      <c r="B1" s="449" t="str">
        <f>Info!C2</f>
        <v>სს "ხალიკ ბანკი საქართველო"</v>
      </c>
    </row>
    <row r="2" spans="1:8">
      <c r="A2" s="535" t="s">
        <v>190</v>
      </c>
      <c r="B2" s="537">
        <f>'1. key ratios'!B2</f>
        <v>44469</v>
      </c>
    </row>
    <row r="3" spans="1:8">
      <c r="A3" s="536" t="s">
        <v>663</v>
      </c>
    </row>
    <row r="5" spans="1:8">
      <c r="A5" s="781" t="s">
        <v>664</v>
      </c>
      <c r="B5" s="782"/>
      <c r="C5" s="787" t="s">
        <v>665</v>
      </c>
      <c r="D5" s="788"/>
      <c r="E5" s="788"/>
      <c r="F5" s="788"/>
      <c r="G5" s="788"/>
      <c r="H5" s="789"/>
    </row>
    <row r="6" spans="1:8">
      <c r="A6" s="783"/>
      <c r="B6" s="784"/>
      <c r="C6" s="790"/>
      <c r="D6" s="791"/>
      <c r="E6" s="791"/>
      <c r="F6" s="791"/>
      <c r="G6" s="791"/>
      <c r="H6" s="792"/>
    </row>
    <row r="7" spans="1:8" ht="25.5">
      <c r="A7" s="785"/>
      <c r="B7" s="786"/>
      <c r="C7" s="538" t="s">
        <v>666</v>
      </c>
      <c r="D7" s="538" t="s">
        <v>667</v>
      </c>
      <c r="E7" s="538" t="s">
        <v>668</v>
      </c>
      <c r="F7" s="538" t="s">
        <v>669</v>
      </c>
      <c r="G7" s="648" t="s">
        <v>940</v>
      </c>
      <c r="H7" s="538" t="s">
        <v>69</v>
      </c>
    </row>
    <row r="8" spans="1:8">
      <c r="A8" s="539">
        <v>1</v>
      </c>
      <c r="B8" s="540" t="s">
        <v>217</v>
      </c>
      <c r="C8" s="541">
        <v>139562862</v>
      </c>
      <c r="D8" s="541">
        <v>0</v>
      </c>
      <c r="E8" s="541">
        <v>10910916</v>
      </c>
      <c r="F8" s="541">
        <v>5686000</v>
      </c>
      <c r="G8" s="541">
        <v>0</v>
      </c>
      <c r="H8" s="541">
        <f>SUM(C8:G8)</f>
        <v>156159778</v>
      </c>
    </row>
    <row r="9" spans="1:8">
      <c r="A9" s="539">
        <v>2</v>
      </c>
      <c r="B9" s="540" t="s">
        <v>218</v>
      </c>
      <c r="C9" s="541">
        <v>0</v>
      </c>
      <c r="D9" s="541">
        <v>0</v>
      </c>
      <c r="E9" s="541">
        <v>0</v>
      </c>
      <c r="F9" s="541">
        <v>0</v>
      </c>
      <c r="G9" s="541">
        <v>0</v>
      </c>
      <c r="H9" s="541">
        <f t="shared" ref="H9:H21" si="0">SUM(C9:G9)</f>
        <v>0</v>
      </c>
    </row>
    <row r="10" spans="1:8">
      <c r="A10" s="539">
        <v>3</v>
      </c>
      <c r="B10" s="540" t="s">
        <v>219</v>
      </c>
      <c r="C10" s="541">
        <v>0</v>
      </c>
      <c r="D10" s="541">
        <v>0</v>
      </c>
      <c r="E10" s="541">
        <v>0</v>
      </c>
      <c r="F10" s="541">
        <v>0</v>
      </c>
      <c r="G10" s="541">
        <v>0</v>
      </c>
      <c r="H10" s="541">
        <f t="shared" si="0"/>
        <v>0</v>
      </c>
    </row>
    <row r="11" spans="1:8">
      <c r="A11" s="539">
        <v>4</v>
      </c>
      <c r="B11" s="540" t="s">
        <v>220</v>
      </c>
      <c r="C11" s="541">
        <v>0</v>
      </c>
      <c r="D11" s="541">
        <v>0</v>
      </c>
      <c r="E11" s="541">
        <v>0</v>
      </c>
      <c r="F11" s="541">
        <v>0</v>
      </c>
      <c r="G11" s="541">
        <v>0</v>
      </c>
      <c r="H11" s="541">
        <f t="shared" si="0"/>
        <v>0</v>
      </c>
    </row>
    <row r="12" spans="1:8">
      <c r="A12" s="539">
        <v>5</v>
      </c>
      <c r="B12" s="540" t="s">
        <v>221</v>
      </c>
      <c r="C12" s="541">
        <v>0</v>
      </c>
      <c r="D12" s="541">
        <v>0</v>
      </c>
      <c r="E12" s="541">
        <v>0</v>
      </c>
      <c r="F12" s="541">
        <v>0</v>
      </c>
      <c r="G12" s="541">
        <v>0</v>
      </c>
      <c r="H12" s="541">
        <f t="shared" si="0"/>
        <v>0</v>
      </c>
    </row>
    <row r="13" spans="1:8">
      <c r="A13" s="539">
        <v>6</v>
      </c>
      <c r="B13" s="540" t="s">
        <v>222</v>
      </c>
      <c r="C13" s="541">
        <v>36641685.439999998</v>
      </c>
      <c r="D13" s="541">
        <v>0</v>
      </c>
      <c r="E13" s="541">
        <v>0</v>
      </c>
      <c r="F13" s="541">
        <v>856060.56</v>
      </c>
      <c r="G13" s="541">
        <v>0</v>
      </c>
      <c r="H13" s="541">
        <f t="shared" si="0"/>
        <v>37497746</v>
      </c>
    </row>
    <row r="14" spans="1:8">
      <c r="A14" s="539">
        <v>7</v>
      </c>
      <c r="B14" s="540" t="s">
        <v>74</v>
      </c>
      <c r="C14" s="541">
        <v>0</v>
      </c>
      <c r="D14" s="541">
        <v>84805952.850000024</v>
      </c>
      <c r="E14" s="541">
        <v>98962296.690000027</v>
      </c>
      <c r="F14" s="541">
        <v>273578051.5399999</v>
      </c>
      <c r="G14" s="541">
        <v>4756248.26</v>
      </c>
      <c r="H14" s="541">
        <f t="shared" si="0"/>
        <v>462102549.33999991</v>
      </c>
    </row>
    <row r="15" spans="1:8">
      <c r="A15" s="539">
        <v>8</v>
      </c>
      <c r="B15" s="542" t="s">
        <v>75</v>
      </c>
      <c r="C15" s="541">
        <v>0</v>
      </c>
      <c r="D15" s="541">
        <v>0</v>
      </c>
      <c r="E15" s="541">
        <v>0</v>
      </c>
      <c r="F15" s="541">
        <v>0</v>
      </c>
      <c r="G15" s="541">
        <v>0</v>
      </c>
      <c r="H15" s="541">
        <f t="shared" si="0"/>
        <v>0</v>
      </c>
    </row>
    <row r="16" spans="1:8">
      <c r="A16" s="539">
        <v>9</v>
      </c>
      <c r="B16" s="540" t="s">
        <v>76</v>
      </c>
      <c r="C16" s="541">
        <v>0</v>
      </c>
      <c r="D16" s="541">
        <v>0</v>
      </c>
      <c r="E16" s="541">
        <v>0</v>
      </c>
      <c r="F16" s="541">
        <v>0</v>
      </c>
      <c r="G16" s="541">
        <v>0</v>
      </c>
      <c r="H16" s="541">
        <f t="shared" si="0"/>
        <v>0</v>
      </c>
    </row>
    <row r="17" spans="1:8">
      <c r="A17" s="539">
        <v>10</v>
      </c>
      <c r="B17" s="652" t="s">
        <v>691</v>
      </c>
      <c r="C17" s="541">
        <v>0</v>
      </c>
      <c r="D17" s="541">
        <v>446760.79000000004</v>
      </c>
      <c r="E17" s="541">
        <v>3066334.1500000008</v>
      </c>
      <c r="F17" s="541">
        <v>7150552.6700000018</v>
      </c>
      <c r="G17" s="541">
        <v>4180397.7600000002</v>
      </c>
      <c r="H17" s="541">
        <f t="shared" si="0"/>
        <v>14844045.370000003</v>
      </c>
    </row>
    <row r="18" spans="1:8">
      <c r="A18" s="539">
        <v>11</v>
      </c>
      <c r="B18" s="540" t="s">
        <v>71</v>
      </c>
      <c r="C18" s="541">
        <v>0</v>
      </c>
      <c r="D18" s="541">
        <v>41897.040000000008</v>
      </c>
      <c r="E18" s="541">
        <v>1620790.8300000003</v>
      </c>
      <c r="F18" s="541">
        <v>33597311.129999995</v>
      </c>
      <c r="G18" s="541">
        <v>28.26</v>
      </c>
      <c r="H18" s="541">
        <f t="shared" si="0"/>
        <v>35260027.25999999</v>
      </c>
    </row>
    <row r="19" spans="1:8">
      <c r="A19" s="539">
        <v>12</v>
      </c>
      <c r="B19" s="540" t="s">
        <v>72</v>
      </c>
      <c r="C19" s="541">
        <v>0</v>
      </c>
      <c r="D19" s="541">
        <v>0</v>
      </c>
      <c r="E19" s="541">
        <v>0</v>
      </c>
      <c r="F19" s="541">
        <v>0</v>
      </c>
      <c r="G19" s="541">
        <v>0</v>
      </c>
      <c r="H19" s="541">
        <f t="shared" si="0"/>
        <v>0</v>
      </c>
    </row>
    <row r="20" spans="1:8">
      <c r="A20" s="543">
        <v>13</v>
      </c>
      <c r="B20" s="542" t="s">
        <v>73</v>
      </c>
      <c r="C20" s="541">
        <v>0</v>
      </c>
      <c r="D20" s="541">
        <v>0</v>
      </c>
      <c r="E20" s="541">
        <v>0</v>
      </c>
      <c r="F20" s="541">
        <v>0</v>
      </c>
      <c r="G20" s="541">
        <v>0</v>
      </c>
      <c r="H20" s="541">
        <f t="shared" si="0"/>
        <v>0</v>
      </c>
    </row>
    <row r="21" spans="1:8">
      <c r="A21" s="539">
        <v>14</v>
      </c>
      <c r="B21" s="540" t="s">
        <v>670</v>
      </c>
      <c r="C21" s="541">
        <v>13361064.119999999</v>
      </c>
      <c r="D21" s="541">
        <v>16920159.510000002</v>
      </c>
      <c r="E21" s="541">
        <v>18708888.999999985</v>
      </c>
      <c r="F21" s="541">
        <v>87651190.850000054</v>
      </c>
      <c r="G21" s="541">
        <v>24041772.770000003</v>
      </c>
      <c r="H21" s="541">
        <f t="shared" si="0"/>
        <v>160683076.25000006</v>
      </c>
    </row>
    <row r="22" spans="1:8">
      <c r="A22" s="544">
        <v>15</v>
      </c>
      <c r="B22" s="541" t="s">
        <v>69</v>
      </c>
      <c r="C22" s="541">
        <f>SUM(C18:C21)+SUM(C8:C16)</f>
        <v>189565611.56</v>
      </c>
      <c r="D22" s="541">
        <f t="shared" ref="D22:G22" si="1">SUM(D18:D21)+SUM(D8:D16)</f>
        <v>101768009.40000002</v>
      </c>
      <c r="E22" s="541">
        <f t="shared" si="1"/>
        <v>130202892.52000001</v>
      </c>
      <c r="F22" s="541">
        <f t="shared" si="1"/>
        <v>401368614.07999992</v>
      </c>
      <c r="G22" s="541">
        <f t="shared" si="1"/>
        <v>28798049.290000007</v>
      </c>
      <c r="H22" s="541">
        <f>SUM(H18:H21)+SUM(H8:H16)</f>
        <v>851703176.8499999</v>
      </c>
    </row>
    <row r="26" spans="1:8" ht="38.25">
      <c r="B26" s="651"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 zoomScale="70" zoomScaleNormal="70" workbookViewId="0">
      <selection activeCell="I23" sqref="I7:I23"/>
    </sheetView>
  </sheetViews>
  <sheetFormatPr defaultColWidth="9.28515625" defaultRowHeight="12.75"/>
  <cols>
    <col min="1" max="1" width="11.7109375" style="545" bestFit="1" customWidth="1"/>
    <col min="2" max="2" width="114.7109375" style="534" customWidth="1"/>
    <col min="3" max="3" width="22.42578125" style="534" customWidth="1"/>
    <col min="4" max="4" width="23.5703125" style="534" customWidth="1"/>
    <col min="5" max="7" width="22.28515625" style="557" customWidth="1"/>
    <col min="8" max="8" width="22.28515625" style="534" customWidth="1"/>
    <col min="9" max="9" width="41.42578125" style="534" customWidth="1"/>
    <col min="10" max="16384" width="9.28515625" style="534"/>
  </cols>
  <sheetData>
    <row r="1" spans="1:9" ht="13.5">
      <c r="A1" s="533" t="s">
        <v>189</v>
      </c>
      <c r="B1" s="449" t="str">
        <f>Info!C2</f>
        <v>სს "ხალიკ ბანკი საქართველო"</v>
      </c>
      <c r="E1" s="534"/>
      <c r="F1" s="534"/>
      <c r="G1" s="534"/>
    </row>
    <row r="2" spans="1:9">
      <c r="A2" s="535" t="s">
        <v>190</v>
      </c>
      <c r="B2" s="537">
        <f>'1. key ratios'!B2</f>
        <v>44469</v>
      </c>
      <c r="E2" s="534"/>
      <c r="F2" s="534"/>
      <c r="G2" s="534"/>
    </row>
    <row r="3" spans="1:9">
      <c r="A3" s="536" t="s">
        <v>671</v>
      </c>
      <c r="E3" s="534"/>
      <c r="F3" s="534"/>
      <c r="G3" s="534"/>
    </row>
    <row r="4" spans="1:9">
      <c r="C4" s="546" t="s">
        <v>672</v>
      </c>
      <c r="D4" s="546" t="s">
        <v>673</v>
      </c>
      <c r="E4" s="546" t="s">
        <v>674</v>
      </c>
      <c r="F4" s="546" t="s">
        <v>675</v>
      </c>
      <c r="G4" s="546" t="s">
        <v>676</v>
      </c>
      <c r="H4" s="546" t="s">
        <v>677</v>
      </c>
      <c r="I4" s="546" t="s">
        <v>678</v>
      </c>
    </row>
    <row r="5" spans="1:9" ht="34.15" customHeight="1">
      <c r="A5" s="781" t="s">
        <v>681</v>
      </c>
      <c r="B5" s="782"/>
      <c r="C5" s="795" t="s">
        <v>682</v>
      </c>
      <c r="D5" s="795"/>
      <c r="E5" s="795" t="s">
        <v>683</v>
      </c>
      <c r="F5" s="795" t="s">
        <v>684</v>
      </c>
      <c r="G5" s="793" t="s">
        <v>685</v>
      </c>
      <c r="H5" s="793" t="s">
        <v>686</v>
      </c>
      <c r="I5" s="547" t="s">
        <v>687</v>
      </c>
    </row>
    <row r="6" spans="1:9" ht="38.25">
      <c r="A6" s="785"/>
      <c r="B6" s="786"/>
      <c r="C6" s="597" t="s">
        <v>688</v>
      </c>
      <c r="D6" s="597" t="s">
        <v>689</v>
      </c>
      <c r="E6" s="795"/>
      <c r="F6" s="795"/>
      <c r="G6" s="794"/>
      <c r="H6" s="794"/>
      <c r="I6" s="547" t="s">
        <v>690</v>
      </c>
    </row>
    <row r="7" spans="1:9">
      <c r="A7" s="548">
        <v>1</v>
      </c>
      <c r="B7" s="540" t="s">
        <v>217</v>
      </c>
      <c r="C7" s="549">
        <v>0</v>
      </c>
      <c r="D7" s="549">
        <v>156159778</v>
      </c>
      <c r="E7" s="550">
        <v>0</v>
      </c>
      <c r="F7" s="550">
        <v>0</v>
      </c>
      <c r="G7" s="550">
        <v>0</v>
      </c>
      <c r="H7" s="549">
        <v>0</v>
      </c>
      <c r="I7" s="551">
        <f t="shared" ref="I7:I23" si="0">C7+D7-E7-F7-G7</f>
        <v>156159778</v>
      </c>
    </row>
    <row r="8" spans="1:9">
      <c r="A8" s="548">
        <v>2</v>
      </c>
      <c r="B8" s="540" t="s">
        <v>218</v>
      </c>
      <c r="C8" s="549">
        <v>0</v>
      </c>
      <c r="D8" s="549">
        <v>0</v>
      </c>
      <c r="E8" s="550">
        <v>0</v>
      </c>
      <c r="F8" s="550">
        <v>0</v>
      </c>
      <c r="G8" s="550">
        <v>0</v>
      </c>
      <c r="H8" s="549">
        <v>0</v>
      </c>
      <c r="I8" s="551">
        <f t="shared" si="0"/>
        <v>0</v>
      </c>
    </row>
    <row r="9" spans="1:9">
      <c r="A9" s="548">
        <v>3</v>
      </c>
      <c r="B9" s="540" t="s">
        <v>219</v>
      </c>
      <c r="C9" s="549">
        <v>0</v>
      </c>
      <c r="D9" s="549">
        <v>0</v>
      </c>
      <c r="E9" s="550">
        <v>0</v>
      </c>
      <c r="F9" s="550">
        <v>0</v>
      </c>
      <c r="G9" s="550">
        <v>0</v>
      </c>
      <c r="H9" s="549">
        <v>0</v>
      </c>
      <c r="I9" s="551">
        <f t="shared" si="0"/>
        <v>0</v>
      </c>
    </row>
    <row r="10" spans="1:9">
      <c r="A10" s="548">
        <v>4</v>
      </c>
      <c r="B10" s="540" t="s">
        <v>220</v>
      </c>
      <c r="C10" s="549">
        <v>0</v>
      </c>
      <c r="D10" s="549">
        <v>0</v>
      </c>
      <c r="E10" s="550">
        <v>0</v>
      </c>
      <c r="F10" s="550">
        <v>0</v>
      </c>
      <c r="G10" s="550">
        <v>0</v>
      </c>
      <c r="H10" s="549">
        <v>0</v>
      </c>
      <c r="I10" s="551">
        <f t="shared" si="0"/>
        <v>0</v>
      </c>
    </row>
    <row r="11" spans="1:9">
      <c r="A11" s="548">
        <v>5</v>
      </c>
      <c r="B11" s="540" t="s">
        <v>221</v>
      </c>
      <c r="C11" s="549">
        <v>0</v>
      </c>
      <c r="D11" s="549">
        <v>0</v>
      </c>
      <c r="E11" s="550">
        <v>0</v>
      </c>
      <c r="F11" s="550">
        <v>0</v>
      </c>
      <c r="G11" s="550">
        <v>0</v>
      </c>
      <c r="H11" s="549">
        <v>0</v>
      </c>
      <c r="I11" s="551">
        <f t="shared" si="0"/>
        <v>0</v>
      </c>
    </row>
    <row r="12" spans="1:9">
      <c r="A12" s="548">
        <v>6</v>
      </c>
      <c r="B12" s="540" t="s">
        <v>222</v>
      </c>
      <c r="C12" s="549">
        <v>0</v>
      </c>
      <c r="D12" s="549">
        <v>37497746</v>
      </c>
      <c r="E12" s="550">
        <v>0</v>
      </c>
      <c r="F12" s="550">
        <v>0</v>
      </c>
      <c r="G12" s="550">
        <v>0</v>
      </c>
      <c r="H12" s="549">
        <v>0</v>
      </c>
      <c r="I12" s="551">
        <f t="shared" si="0"/>
        <v>37497746</v>
      </c>
    </row>
    <row r="13" spans="1:9">
      <c r="A13" s="548">
        <v>7</v>
      </c>
      <c r="B13" s="540" t="s">
        <v>74</v>
      </c>
      <c r="C13" s="549">
        <v>51087025.279999986</v>
      </c>
      <c r="D13" s="549">
        <v>435203795.35000062</v>
      </c>
      <c r="E13" s="550">
        <v>24190189.335200004</v>
      </c>
      <c r="F13" s="550">
        <v>7077186.9699999932</v>
      </c>
      <c r="G13" s="550">
        <v>0</v>
      </c>
      <c r="H13" s="549">
        <v>0</v>
      </c>
      <c r="I13" s="551">
        <f t="shared" si="0"/>
        <v>455023444.32480061</v>
      </c>
    </row>
    <row r="14" spans="1:9">
      <c r="A14" s="548">
        <v>8</v>
      </c>
      <c r="B14" s="542" t="s">
        <v>75</v>
      </c>
      <c r="C14" s="549">
        <v>0</v>
      </c>
      <c r="D14" s="549">
        <v>0</v>
      </c>
      <c r="E14" s="550">
        <v>0</v>
      </c>
      <c r="F14" s="550">
        <v>0</v>
      </c>
      <c r="G14" s="550">
        <v>0</v>
      </c>
      <c r="H14" s="549">
        <v>0</v>
      </c>
      <c r="I14" s="551">
        <f t="shared" si="0"/>
        <v>0</v>
      </c>
    </row>
    <row r="15" spans="1:9">
      <c r="A15" s="548">
        <v>9</v>
      </c>
      <c r="B15" s="540" t="s">
        <v>76</v>
      </c>
      <c r="C15" s="549">
        <v>0</v>
      </c>
      <c r="D15" s="549">
        <v>0</v>
      </c>
      <c r="E15" s="550">
        <v>0</v>
      </c>
      <c r="F15" s="550">
        <v>0</v>
      </c>
      <c r="G15" s="550">
        <v>0</v>
      </c>
      <c r="H15" s="549">
        <v>0</v>
      </c>
      <c r="I15" s="551">
        <f t="shared" si="0"/>
        <v>0</v>
      </c>
    </row>
    <row r="16" spans="1:9">
      <c r="A16" s="548">
        <v>10</v>
      </c>
      <c r="B16" s="652" t="s">
        <v>691</v>
      </c>
      <c r="C16" s="549">
        <v>22483727.369999994</v>
      </c>
      <c r="D16" s="549">
        <v>78.98</v>
      </c>
      <c r="E16" s="550">
        <v>7639768.7196000014</v>
      </c>
      <c r="F16" s="550">
        <v>0</v>
      </c>
      <c r="G16" s="550">
        <v>0</v>
      </c>
      <c r="H16" s="549">
        <v>0</v>
      </c>
      <c r="I16" s="551">
        <f t="shared" si="0"/>
        <v>14844037.630399993</v>
      </c>
    </row>
    <row r="17" spans="1:9">
      <c r="A17" s="548">
        <v>11</v>
      </c>
      <c r="B17" s="540" t="s">
        <v>71</v>
      </c>
      <c r="C17" s="549">
        <v>0</v>
      </c>
      <c r="D17" s="549">
        <v>35259620.369999975</v>
      </c>
      <c r="E17" s="550">
        <v>2.8260000000000005</v>
      </c>
      <c r="F17" s="550">
        <v>696836.48999999976</v>
      </c>
      <c r="G17" s="550">
        <v>0</v>
      </c>
      <c r="H17" s="549">
        <v>0</v>
      </c>
      <c r="I17" s="551">
        <f t="shared" si="0"/>
        <v>34562781.053999975</v>
      </c>
    </row>
    <row r="18" spans="1:9">
      <c r="A18" s="548">
        <v>12</v>
      </c>
      <c r="B18" s="540" t="s">
        <v>72</v>
      </c>
      <c r="C18" s="549">
        <v>0</v>
      </c>
      <c r="D18" s="549">
        <v>0</v>
      </c>
      <c r="E18" s="550">
        <v>0</v>
      </c>
      <c r="F18" s="550">
        <v>0</v>
      </c>
      <c r="G18" s="550">
        <v>0</v>
      </c>
      <c r="H18" s="549">
        <v>0</v>
      </c>
      <c r="I18" s="551">
        <f t="shared" si="0"/>
        <v>0</v>
      </c>
    </row>
    <row r="19" spans="1:9">
      <c r="A19" s="552">
        <v>13</v>
      </c>
      <c r="B19" s="542" t="s">
        <v>73</v>
      </c>
      <c r="C19" s="549">
        <v>0</v>
      </c>
      <c r="D19" s="549">
        <v>0</v>
      </c>
      <c r="E19" s="550">
        <v>0</v>
      </c>
      <c r="F19" s="550">
        <v>0</v>
      </c>
      <c r="G19" s="550">
        <v>0</v>
      </c>
      <c r="H19" s="549">
        <v>0</v>
      </c>
      <c r="I19" s="551">
        <f t="shared" si="0"/>
        <v>0</v>
      </c>
    </row>
    <row r="20" spans="1:9">
      <c r="A20" s="548">
        <v>14</v>
      </c>
      <c r="B20" s="540" t="s">
        <v>670</v>
      </c>
      <c r="C20" s="549">
        <v>28786639.100000001</v>
      </c>
      <c r="D20" s="549">
        <v>149498306.72999999</v>
      </c>
      <c r="E20" s="550">
        <v>13010114.448800005</v>
      </c>
      <c r="F20" s="550">
        <v>1827532.3700000003</v>
      </c>
      <c r="G20" s="550">
        <v>0</v>
      </c>
      <c r="H20" s="549">
        <v>0</v>
      </c>
      <c r="I20" s="551">
        <f t="shared" si="0"/>
        <v>163447299.01119998</v>
      </c>
    </row>
    <row r="21" spans="1:9" s="554" customFormat="1">
      <c r="A21" s="553">
        <v>15</v>
      </c>
      <c r="B21" s="541" t="s">
        <v>69</v>
      </c>
      <c r="C21" s="541">
        <f>SUM(C7:C15)+SUM(C17:C20)</f>
        <v>79873664.379999995</v>
      </c>
      <c r="D21" s="541">
        <f t="shared" ref="D21:H21" si="1">SUM(D7:D15)+SUM(D17:D20)</f>
        <v>813619246.45000052</v>
      </c>
      <c r="E21" s="541">
        <f t="shared" si="1"/>
        <v>37200306.610000007</v>
      </c>
      <c r="F21" s="541">
        <f t="shared" si="1"/>
        <v>9601555.8299999945</v>
      </c>
      <c r="G21" s="541">
        <f t="shared" si="1"/>
        <v>0</v>
      </c>
      <c r="H21" s="541">
        <f t="shared" si="1"/>
        <v>0</v>
      </c>
      <c r="I21" s="551">
        <f t="shared" si="0"/>
        <v>846691048.39000046</v>
      </c>
    </row>
    <row r="22" spans="1:9">
      <c r="A22" s="555">
        <v>16</v>
      </c>
      <c r="B22" s="556" t="s">
        <v>692</v>
      </c>
      <c r="C22" s="549">
        <v>62449479.159999989</v>
      </c>
      <c r="D22" s="549">
        <v>574592420.85000122</v>
      </c>
      <c r="E22" s="550">
        <v>28760085.050000001</v>
      </c>
      <c r="F22" s="550">
        <v>9601555.8300000001</v>
      </c>
      <c r="G22" s="550">
        <v>0</v>
      </c>
      <c r="H22" s="549">
        <v>0</v>
      </c>
      <c r="I22" s="551">
        <f t="shared" si="0"/>
        <v>598680259.13000119</v>
      </c>
    </row>
    <row r="23" spans="1:9">
      <c r="A23" s="555">
        <v>17</v>
      </c>
      <c r="B23" s="556" t="s">
        <v>693</v>
      </c>
      <c r="C23" s="549">
        <v>0</v>
      </c>
      <c r="D23" s="549">
        <v>16890485.069999997</v>
      </c>
      <c r="E23" s="550">
        <v>0</v>
      </c>
      <c r="F23" s="550">
        <v>0</v>
      </c>
      <c r="G23" s="550">
        <v>0</v>
      </c>
      <c r="H23" s="549">
        <v>0</v>
      </c>
      <c r="I23" s="551">
        <f t="shared" si="0"/>
        <v>16890485.069999997</v>
      </c>
    </row>
    <row r="26" spans="1:9" ht="42.4" customHeight="1">
      <c r="B26" s="651"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6" zoomScale="70" zoomScaleNormal="70" workbookViewId="0">
      <selection activeCell="I34" sqref="I34"/>
    </sheetView>
  </sheetViews>
  <sheetFormatPr defaultColWidth="9.28515625" defaultRowHeight="12.75"/>
  <cols>
    <col min="1" max="1" width="11" style="534" bestFit="1" customWidth="1"/>
    <col min="2" max="2" width="93.42578125" style="534" customWidth="1"/>
    <col min="3" max="8" width="22" style="534" customWidth="1"/>
    <col min="9" max="9" width="42.28515625" style="534" bestFit="1" customWidth="1"/>
    <col min="10" max="16384" width="9.28515625" style="534"/>
  </cols>
  <sheetData>
    <row r="1" spans="1:9" ht="13.5">
      <c r="A1" s="533" t="s">
        <v>189</v>
      </c>
      <c r="B1" s="449" t="str">
        <f>Info!C2</f>
        <v>სს "ხალიკ ბანკი საქართველო"</v>
      </c>
    </row>
    <row r="2" spans="1:9">
      <c r="A2" s="535" t="s">
        <v>190</v>
      </c>
      <c r="B2" s="537">
        <f>'1. key ratios'!B2</f>
        <v>44469</v>
      </c>
    </row>
    <row r="3" spans="1:9">
      <c r="A3" s="536" t="s">
        <v>694</v>
      </c>
    </row>
    <row r="4" spans="1:9">
      <c r="C4" s="546" t="s">
        <v>672</v>
      </c>
      <c r="D4" s="546" t="s">
        <v>673</v>
      </c>
      <c r="E4" s="546" t="s">
        <v>674</v>
      </c>
      <c r="F4" s="546" t="s">
        <v>675</v>
      </c>
      <c r="G4" s="546" t="s">
        <v>676</v>
      </c>
      <c r="H4" s="546" t="s">
        <v>677</v>
      </c>
      <c r="I4" s="546" t="s">
        <v>678</v>
      </c>
    </row>
    <row r="5" spans="1:9" ht="41.65" customHeight="1">
      <c r="A5" s="781" t="s">
        <v>950</v>
      </c>
      <c r="B5" s="782"/>
      <c r="C5" s="795" t="s">
        <v>682</v>
      </c>
      <c r="D5" s="795"/>
      <c r="E5" s="795" t="s">
        <v>683</v>
      </c>
      <c r="F5" s="795" t="s">
        <v>684</v>
      </c>
      <c r="G5" s="793" t="s">
        <v>685</v>
      </c>
      <c r="H5" s="793" t="s">
        <v>686</v>
      </c>
      <c r="I5" s="547" t="s">
        <v>687</v>
      </c>
    </row>
    <row r="6" spans="1:9" ht="41.65" customHeight="1">
      <c r="A6" s="785"/>
      <c r="B6" s="786"/>
      <c r="C6" s="597" t="s">
        <v>688</v>
      </c>
      <c r="D6" s="597" t="s">
        <v>689</v>
      </c>
      <c r="E6" s="795"/>
      <c r="F6" s="795"/>
      <c r="G6" s="794"/>
      <c r="H6" s="794"/>
      <c r="I6" s="547" t="s">
        <v>690</v>
      </c>
    </row>
    <row r="7" spans="1:9">
      <c r="A7" s="549">
        <v>1</v>
      </c>
      <c r="B7" s="558" t="s">
        <v>695</v>
      </c>
      <c r="C7" s="549">
        <v>2370554.1999999997</v>
      </c>
      <c r="D7" s="549">
        <v>170682605.06999999</v>
      </c>
      <c r="E7" s="549">
        <v>769328.35000000009</v>
      </c>
      <c r="F7" s="549">
        <v>273004.39999999997</v>
      </c>
      <c r="G7" s="549"/>
      <c r="H7" s="549"/>
      <c r="I7" s="551">
        <f t="shared" ref="I7:I33" si="0">C7+D7-E7-F7-G7</f>
        <v>172010826.51999998</v>
      </c>
    </row>
    <row r="8" spans="1:9">
      <c r="A8" s="549">
        <v>2</v>
      </c>
      <c r="B8" s="558" t="s">
        <v>696</v>
      </c>
      <c r="C8" s="549">
        <v>6471842.9399999995</v>
      </c>
      <c r="D8" s="549">
        <v>73154586.080000043</v>
      </c>
      <c r="E8" s="549">
        <v>2112985.1356000002</v>
      </c>
      <c r="F8" s="549">
        <v>690909.70779999997</v>
      </c>
      <c r="G8" s="549"/>
      <c r="H8" s="549"/>
      <c r="I8" s="551">
        <f t="shared" si="0"/>
        <v>76822534.176600039</v>
      </c>
    </row>
    <row r="9" spans="1:9">
      <c r="A9" s="549">
        <v>3</v>
      </c>
      <c r="B9" s="558" t="s">
        <v>697</v>
      </c>
      <c r="C9" s="549">
        <v>0</v>
      </c>
      <c r="D9" s="549">
        <v>0</v>
      </c>
      <c r="E9" s="549">
        <v>0</v>
      </c>
      <c r="F9" s="549">
        <v>0</v>
      </c>
      <c r="G9" s="549"/>
      <c r="H9" s="549"/>
      <c r="I9" s="551">
        <f t="shared" si="0"/>
        <v>0</v>
      </c>
    </row>
    <row r="10" spans="1:9">
      <c r="A10" s="549">
        <v>4</v>
      </c>
      <c r="B10" s="558" t="s">
        <v>698</v>
      </c>
      <c r="C10" s="549">
        <v>3066719.41</v>
      </c>
      <c r="D10" s="549">
        <v>29030630.549999993</v>
      </c>
      <c r="E10" s="549">
        <v>2239911.7499999991</v>
      </c>
      <c r="F10" s="549">
        <v>309597.87000000011</v>
      </c>
      <c r="G10" s="549"/>
      <c r="H10" s="549"/>
      <c r="I10" s="551">
        <f t="shared" si="0"/>
        <v>29547840.339999992</v>
      </c>
    </row>
    <row r="11" spans="1:9">
      <c r="A11" s="549">
        <v>5</v>
      </c>
      <c r="B11" s="558" t="s">
        <v>699</v>
      </c>
      <c r="C11" s="549">
        <v>10346076</v>
      </c>
      <c r="D11" s="549">
        <v>114938963.24999997</v>
      </c>
      <c r="E11" s="549">
        <v>5312751.7799999984</v>
      </c>
      <c r="F11" s="549">
        <v>1843825.3700000003</v>
      </c>
      <c r="G11" s="549"/>
      <c r="H11" s="549"/>
      <c r="I11" s="551">
        <f t="shared" si="0"/>
        <v>118128462.09999996</v>
      </c>
    </row>
    <row r="12" spans="1:9">
      <c r="A12" s="549">
        <v>6</v>
      </c>
      <c r="B12" s="558" t="s">
        <v>700</v>
      </c>
      <c r="C12" s="549">
        <v>2131122.8299999996</v>
      </c>
      <c r="D12" s="549">
        <v>33023986.23</v>
      </c>
      <c r="E12" s="549">
        <v>928396.79000000015</v>
      </c>
      <c r="F12" s="549">
        <v>600357.07999999973</v>
      </c>
      <c r="G12" s="549"/>
      <c r="H12" s="549"/>
      <c r="I12" s="551">
        <f t="shared" si="0"/>
        <v>33626355.190000005</v>
      </c>
    </row>
    <row r="13" spans="1:9">
      <c r="A13" s="549">
        <v>7</v>
      </c>
      <c r="B13" s="558" t="s">
        <v>701</v>
      </c>
      <c r="C13" s="549">
        <v>542915.85</v>
      </c>
      <c r="D13" s="549">
        <v>6749578.0799999991</v>
      </c>
      <c r="E13" s="549">
        <v>667517.01</v>
      </c>
      <c r="F13" s="549">
        <v>33011.079999999994</v>
      </c>
      <c r="G13" s="549"/>
      <c r="H13" s="549"/>
      <c r="I13" s="551">
        <f t="shared" si="0"/>
        <v>6591965.8399999989</v>
      </c>
    </row>
    <row r="14" spans="1:9">
      <c r="A14" s="549">
        <v>8</v>
      </c>
      <c r="B14" s="558" t="s">
        <v>702</v>
      </c>
      <c r="C14" s="549">
        <v>497978.98</v>
      </c>
      <c r="D14" s="549">
        <v>1584653.6500000001</v>
      </c>
      <c r="E14" s="549">
        <v>149692.5</v>
      </c>
      <c r="F14" s="549">
        <v>31271.239999999998</v>
      </c>
      <c r="G14" s="549"/>
      <c r="H14" s="549"/>
      <c r="I14" s="551">
        <f t="shared" si="0"/>
        <v>1901668.8900000001</v>
      </c>
    </row>
    <row r="15" spans="1:9">
      <c r="A15" s="549">
        <v>9</v>
      </c>
      <c r="B15" s="558" t="s">
        <v>703</v>
      </c>
      <c r="C15" s="549">
        <v>3816877.45</v>
      </c>
      <c r="D15" s="549">
        <v>9283128.1300000008</v>
      </c>
      <c r="E15" s="549">
        <v>1145063.2405999999</v>
      </c>
      <c r="F15" s="549">
        <v>184394.81</v>
      </c>
      <c r="G15" s="549"/>
      <c r="H15" s="549"/>
      <c r="I15" s="551">
        <f t="shared" si="0"/>
        <v>11770547.529400002</v>
      </c>
    </row>
    <row r="16" spans="1:9">
      <c r="A16" s="549">
        <v>10</v>
      </c>
      <c r="B16" s="558" t="s">
        <v>704</v>
      </c>
      <c r="C16" s="549">
        <v>0</v>
      </c>
      <c r="D16" s="549">
        <v>6924995.6500000013</v>
      </c>
      <c r="E16" s="549">
        <v>7444.54</v>
      </c>
      <c r="F16" s="549">
        <v>135819.19</v>
      </c>
      <c r="G16" s="549"/>
      <c r="H16" s="549"/>
      <c r="I16" s="551">
        <f t="shared" si="0"/>
        <v>6781731.9200000009</v>
      </c>
    </row>
    <row r="17" spans="1:10">
      <c r="A17" s="549">
        <v>11</v>
      </c>
      <c r="B17" s="558" t="s">
        <v>705</v>
      </c>
      <c r="C17" s="549">
        <v>36650.329999999994</v>
      </c>
      <c r="D17" s="549">
        <v>2729950.3499999996</v>
      </c>
      <c r="E17" s="549">
        <v>23979.43</v>
      </c>
      <c r="F17" s="549">
        <v>52640.44000000001</v>
      </c>
      <c r="G17" s="549"/>
      <c r="H17" s="549"/>
      <c r="I17" s="551">
        <f t="shared" si="0"/>
        <v>2689980.8099999996</v>
      </c>
    </row>
    <row r="18" spans="1:10">
      <c r="A18" s="549">
        <v>12</v>
      </c>
      <c r="B18" s="558" t="s">
        <v>706</v>
      </c>
      <c r="C18" s="549">
        <v>5655135.4799999986</v>
      </c>
      <c r="D18" s="549">
        <v>78469669.260000005</v>
      </c>
      <c r="E18" s="549">
        <v>2543678.6126000001</v>
      </c>
      <c r="F18" s="549">
        <v>1478136.1500000011</v>
      </c>
      <c r="G18" s="549"/>
      <c r="H18" s="549"/>
      <c r="I18" s="551">
        <f t="shared" si="0"/>
        <v>80102989.977400005</v>
      </c>
    </row>
    <row r="19" spans="1:10">
      <c r="A19" s="549">
        <v>13</v>
      </c>
      <c r="B19" s="558" t="s">
        <v>707</v>
      </c>
      <c r="C19" s="549">
        <v>2369442.5100000002</v>
      </c>
      <c r="D19" s="549">
        <v>47428374.599999979</v>
      </c>
      <c r="E19" s="549">
        <v>1728550.7078000051</v>
      </c>
      <c r="F19" s="549">
        <v>801500.09</v>
      </c>
      <c r="G19" s="549"/>
      <c r="H19" s="549"/>
      <c r="I19" s="551">
        <f t="shared" si="0"/>
        <v>47267766.312199965</v>
      </c>
    </row>
    <row r="20" spans="1:10">
      <c r="A20" s="549">
        <v>14</v>
      </c>
      <c r="B20" s="558" t="s">
        <v>708</v>
      </c>
      <c r="C20" s="549">
        <v>2384340.6900000004</v>
      </c>
      <c r="D20" s="549">
        <v>40070637.410000004</v>
      </c>
      <c r="E20" s="549">
        <v>2231554.98</v>
      </c>
      <c r="F20" s="549">
        <v>492699.37</v>
      </c>
      <c r="G20" s="549"/>
      <c r="H20" s="549"/>
      <c r="I20" s="551">
        <f t="shared" si="0"/>
        <v>39730723.750000007</v>
      </c>
    </row>
    <row r="21" spans="1:10">
      <c r="A21" s="549">
        <v>15</v>
      </c>
      <c r="B21" s="558" t="s">
        <v>709</v>
      </c>
      <c r="C21" s="549">
        <v>3658518.29</v>
      </c>
      <c r="D21" s="549">
        <v>12088192.65</v>
      </c>
      <c r="E21" s="549">
        <v>1558196.8699999996</v>
      </c>
      <c r="F21" s="549">
        <v>147285.73000000001</v>
      </c>
      <c r="G21" s="549"/>
      <c r="H21" s="549"/>
      <c r="I21" s="551">
        <f t="shared" si="0"/>
        <v>14041228.340000002</v>
      </c>
    </row>
    <row r="22" spans="1:10">
      <c r="A22" s="549">
        <v>16</v>
      </c>
      <c r="B22" s="558" t="s">
        <v>710</v>
      </c>
      <c r="C22" s="549">
        <v>276779.59000000003</v>
      </c>
      <c r="D22" s="549">
        <v>1403004.51</v>
      </c>
      <c r="E22" s="549">
        <v>83085.210000000006</v>
      </c>
      <c r="F22" s="549">
        <v>27756.940000000002</v>
      </c>
      <c r="G22" s="549"/>
      <c r="H22" s="549"/>
      <c r="I22" s="551">
        <f t="shared" si="0"/>
        <v>1568941.9500000002</v>
      </c>
    </row>
    <row r="23" spans="1:10">
      <c r="A23" s="549">
        <v>17</v>
      </c>
      <c r="B23" s="558" t="s">
        <v>711</v>
      </c>
      <c r="C23" s="549">
        <v>5980906.2299999995</v>
      </c>
      <c r="D23" s="549">
        <v>6842589.6800000006</v>
      </c>
      <c r="E23" s="549">
        <v>1843262.1199999999</v>
      </c>
      <c r="F23" s="549">
        <v>130626.31000000001</v>
      </c>
      <c r="G23" s="549"/>
      <c r="H23" s="549"/>
      <c r="I23" s="551">
        <f t="shared" si="0"/>
        <v>10849607.48</v>
      </c>
    </row>
    <row r="24" spans="1:10">
      <c r="A24" s="549">
        <v>18</v>
      </c>
      <c r="B24" s="558" t="s">
        <v>712</v>
      </c>
      <c r="C24" s="549">
        <v>24699.71</v>
      </c>
      <c r="D24" s="549">
        <v>5732146.5499999998</v>
      </c>
      <c r="E24" s="549">
        <v>10438.379999999999</v>
      </c>
      <c r="F24" s="549">
        <v>110566.42999999998</v>
      </c>
      <c r="G24" s="549"/>
      <c r="H24" s="549"/>
      <c r="I24" s="551">
        <f t="shared" si="0"/>
        <v>5635841.4500000002</v>
      </c>
    </row>
    <row r="25" spans="1:10">
      <c r="A25" s="549">
        <v>19</v>
      </c>
      <c r="B25" s="558" t="s">
        <v>713</v>
      </c>
      <c r="C25" s="549">
        <v>0</v>
      </c>
      <c r="D25" s="549">
        <v>786482.44</v>
      </c>
      <c r="E25" s="549">
        <v>0</v>
      </c>
      <c r="F25" s="549">
        <v>15716.43</v>
      </c>
      <c r="G25" s="549"/>
      <c r="H25" s="549"/>
      <c r="I25" s="551">
        <f t="shared" si="0"/>
        <v>770766.00999999989</v>
      </c>
    </row>
    <row r="26" spans="1:10">
      <c r="A26" s="549">
        <v>20</v>
      </c>
      <c r="B26" s="558" t="s">
        <v>714</v>
      </c>
      <c r="C26" s="549">
        <v>525979.1</v>
      </c>
      <c r="D26" s="549">
        <v>22349984.00999999</v>
      </c>
      <c r="E26" s="549">
        <v>191043.55000000002</v>
      </c>
      <c r="F26" s="549">
        <v>430553.50999999989</v>
      </c>
      <c r="G26" s="549"/>
      <c r="H26" s="549"/>
      <c r="I26" s="551">
        <f t="shared" si="0"/>
        <v>22254366.04999999</v>
      </c>
      <c r="J26" s="559"/>
    </row>
    <row r="27" spans="1:10">
      <c r="A27" s="549">
        <v>21</v>
      </c>
      <c r="B27" s="558" t="s">
        <v>715</v>
      </c>
      <c r="C27" s="549">
        <v>1796720.03</v>
      </c>
      <c r="D27" s="549">
        <v>1100566.83</v>
      </c>
      <c r="E27" s="549">
        <v>539016.01</v>
      </c>
      <c r="F27" s="549">
        <v>21858.5</v>
      </c>
      <c r="G27" s="549"/>
      <c r="H27" s="549"/>
      <c r="I27" s="551">
        <f t="shared" si="0"/>
        <v>2336412.3500000006</v>
      </c>
      <c r="J27" s="559"/>
    </row>
    <row r="28" spans="1:10">
      <c r="A28" s="549">
        <v>22</v>
      </c>
      <c r="B28" s="558" t="s">
        <v>716</v>
      </c>
      <c r="C28" s="549">
        <v>354955.95</v>
      </c>
      <c r="D28" s="549">
        <v>1114207.48</v>
      </c>
      <c r="E28" s="549">
        <v>187364.1</v>
      </c>
      <c r="F28" s="549">
        <v>8169.7599999999993</v>
      </c>
      <c r="G28" s="549"/>
      <c r="H28" s="549"/>
      <c r="I28" s="551">
        <f t="shared" si="0"/>
        <v>1273629.5699999998</v>
      </c>
      <c r="J28" s="559"/>
    </row>
    <row r="29" spans="1:10">
      <c r="A29" s="549">
        <v>23</v>
      </c>
      <c r="B29" s="558" t="s">
        <v>717</v>
      </c>
      <c r="C29" s="549">
        <v>6959939.0199999996</v>
      </c>
      <c r="D29" s="549">
        <v>50569709.130000018</v>
      </c>
      <c r="E29" s="549">
        <v>3291130.3540000012</v>
      </c>
      <c r="F29" s="549">
        <v>770448.55000000016</v>
      </c>
      <c r="G29" s="549"/>
      <c r="H29" s="549"/>
      <c r="I29" s="551">
        <f t="shared" si="0"/>
        <v>53468069.246000022</v>
      </c>
      <c r="J29" s="559"/>
    </row>
    <row r="30" spans="1:10">
      <c r="A30" s="549">
        <v>24</v>
      </c>
      <c r="B30" s="558" t="s">
        <v>718</v>
      </c>
      <c r="C30" s="549">
        <v>14090</v>
      </c>
      <c r="D30" s="549">
        <v>28180445.450000003</v>
      </c>
      <c r="E30" s="549">
        <v>26940</v>
      </c>
      <c r="F30" s="549">
        <v>553384.30000000005</v>
      </c>
      <c r="G30" s="549"/>
      <c r="H30" s="549"/>
      <c r="I30" s="551">
        <f t="shared" si="0"/>
        <v>27614211.150000002</v>
      </c>
      <c r="J30" s="559"/>
    </row>
    <row r="31" spans="1:10">
      <c r="A31" s="549">
        <v>25</v>
      </c>
      <c r="B31" s="558" t="s">
        <v>719</v>
      </c>
      <c r="C31" s="549">
        <v>3167234.5700000012</v>
      </c>
      <c r="D31" s="549">
        <v>24010857.809999987</v>
      </c>
      <c r="E31" s="549">
        <v>1168753.6294000002</v>
      </c>
      <c r="F31" s="549">
        <v>458022.57220000518</v>
      </c>
      <c r="G31" s="549"/>
      <c r="H31" s="549"/>
      <c r="I31" s="551">
        <f t="shared" si="0"/>
        <v>25551316.178399984</v>
      </c>
      <c r="J31" s="559"/>
    </row>
    <row r="32" spans="1:10">
      <c r="A32" s="549">
        <v>26</v>
      </c>
      <c r="B32" s="558" t="s">
        <v>720</v>
      </c>
      <c r="C32" s="549">
        <v>0</v>
      </c>
      <c r="D32" s="549">
        <v>0</v>
      </c>
      <c r="E32" s="549">
        <v>0</v>
      </c>
      <c r="F32" s="549">
        <v>0</v>
      </c>
      <c r="G32" s="549"/>
      <c r="H32" s="549"/>
      <c r="I32" s="551">
        <f t="shared" si="0"/>
        <v>0</v>
      </c>
      <c r="J32" s="559"/>
    </row>
    <row r="33" spans="1:10">
      <c r="A33" s="549">
        <v>27</v>
      </c>
      <c r="B33" s="550" t="s">
        <v>166</v>
      </c>
      <c r="C33" s="549">
        <v>17424185.219999999</v>
      </c>
      <c r="D33" s="549">
        <v>45369301.599999912</v>
      </c>
      <c r="E33" s="549">
        <v>8440221.5600000005</v>
      </c>
      <c r="F33" s="549">
        <v>0</v>
      </c>
      <c r="G33" s="549"/>
      <c r="H33" s="549"/>
      <c r="I33" s="551">
        <f t="shared" si="0"/>
        <v>54353265.259999909</v>
      </c>
      <c r="J33" s="559"/>
    </row>
    <row r="34" spans="1:10">
      <c r="A34" s="549">
        <v>28</v>
      </c>
      <c r="B34" s="560" t="s">
        <v>69</v>
      </c>
      <c r="C34" s="541">
        <f>SUM(C7:C33)</f>
        <v>79873664.379999995</v>
      </c>
      <c r="D34" s="541">
        <f t="shared" ref="D34:H34" si="1">SUM(D7:D33)</f>
        <v>813619246.44999981</v>
      </c>
      <c r="E34" s="541">
        <f t="shared" si="1"/>
        <v>37200306.610000014</v>
      </c>
      <c r="F34" s="541">
        <f t="shared" si="1"/>
        <v>9601555.8300000075</v>
      </c>
      <c r="G34" s="541">
        <f t="shared" si="1"/>
        <v>0</v>
      </c>
      <c r="H34" s="541">
        <f t="shared" si="1"/>
        <v>0</v>
      </c>
      <c r="I34" s="551">
        <f>C34+D34-E34-F34-G34</f>
        <v>846691048.38999975</v>
      </c>
      <c r="J34" s="559"/>
    </row>
    <row r="35" spans="1:10">
      <c r="A35" s="559"/>
      <c r="B35" s="559"/>
      <c r="C35" s="559"/>
      <c r="D35" s="559"/>
      <c r="E35" s="559"/>
      <c r="F35" s="559"/>
      <c r="G35" s="559"/>
      <c r="H35" s="559"/>
      <c r="I35" s="559"/>
      <c r="J35" s="559"/>
    </row>
    <row r="36" spans="1:10">
      <c r="A36" s="559"/>
      <c r="B36" s="561"/>
      <c r="C36" s="559"/>
      <c r="D36" s="559"/>
      <c r="E36" s="559"/>
      <c r="F36" s="559"/>
      <c r="G36" s="559"/>
      <c r="H36" s="559"/>
      <c r="I36" s="559"/>
      <c r="J36" s="559"/>
    </row>
    <row r="37" spans="1:10">
      <c r="A37" s="559"/>
      <c r="B37" s="559"/>
      <c r="C37" s="559"/>
      <c r="D37" s="559"/>
      <c r="E37" s="559"/>
      <c r="F37" s="559"/>
      <c r="G37" s="559"/>
      <c r="H37" s="559"/>
      <c r="I37" s="559"/>
      <c r="J37" s="559"/>
    </row>
    <row r="38" spans="1:10">
      <c r="A38" s="559"/>
      <c r="B38" s="559"/>
      <c r="C38" s="559"/>
      <c r="D38" s="559"/>
      <c r="E38" s="559"/>
      <c r="F38" s="559"/>
      <c r="G38" s="559"/>
      <c r="H38" s="559"/>
      <c r="I38" s="559"/>
      <c r="J38" s="559"/>
    </row>
    <row r="39" spans="1:10">
      <c r="A39" s="559"/>
      <c r="B39" s="559"/>
      <c r="C39" s="559"/>
      <c r="D39" s="559"/>
      <c r="E39" s="559"/>
      <c r="F39" s="559"/>
      <c r="G39" s="559"/>
      <c r="H39" s="559"/>
      <c r="I39" s="559"/>
      <c r="J39" s="559"/>
    </row>
    <row r="40" spans="1:10">
      <c r="A40" s="559"/>
      <c r="B40" s="559"/>
      <c r="C40" s="559"/>
      <c r="D40" s="559"/>
      <c r="E40" s="559"/>
      <c r="F40" s="559"/>
      <c r="G40" s="559"/>
      <c r="H40" s="559"/>
      <c r="I40" s="559"/>
      <c r="J40" s="559"/>
    </row>
    <row r="41" spans="1:10">
      <c r="A41" s="559"/>
      <c r="B41" s="559"/>
      <c r="C41" s="559"/>
      <c r="D41" s="559"/>
      <c r="E41" s="559"/>
      <c r="F41" s="559"/>
      <c r="G41" s="559"/>
      <c r="H41" s="559"/>
      <c r="I41" s="559"/>
      <c r="J41" s="559"/>
    </row>
    <row r="42" spans="1:10">
      <c r="A42" s="562"/>
      <c r="B42" s="562"/>
      <c r="C42" s="559"/>
      <c r="D42" s="559"/>
      <c r="E42" s="559"/>
      <c r="F42" s="559"/>
      <c r="G42" s="559"/>
      <c r="H42" s="559"/>
      <c r="I42" s="559"/>
      <c r="J42" s="559"/>
    </row>
    <row r="43" spans="1:10">
      <c r="A43" s="562"/>
      <c r="B43" s="562"/>
      <c r="C43" s="559"/>
      <c r="D43" s="559"/>
      <c r="E43" s="559"/>
      <c r="F43" s="559"/>
      <c r="G43" s="559"/>
      <c r="H43" s="559"/>
      <c r="I43" s="559"/>
      <c r="J43" s="559"/>
    </row>
    <row r="44" spans="1:10">
      <c r="A44" s="559"/>
      <c r="B44" s="563"/>
      <c r="C44" s="559"/>
      <c r="D44" s="559"/>
      <c r="E44" s="559"/>
      <c r="F44" s="559"/>
      <c r="G44" s="559"/>
      <c r="H44" s="559"/>
      <c r="I44" s="559"/>
      <c r="J44" s="559"/>
    </row>
    <row r="45" spans="1:10">
      <c r="A45" s="559"/>
      <c r="B45" s="563"/>
      <c r="C45" s="559"/>
      <c r="D45" s="559"/>
      <c r="E45" s="559"/>
      <c r="F45" s="559"/>
      <c r="G45" s="559"/>
      <c r="H45" s="559"/>
      <c r="I45" s="559"/>
      <c r="J45" s="559"/>
    </row>
    <row r="46" spans="1:10">
      <c r="A46" s="559"/>
      <c r="B46" s="563"/>
      <c r="C46" s="559"/>
      <c r="D46" s="559"/>
      <c r="E46" s="559"/>
      <c r="F46" s="559"/>
      <c r="G46" s="559"/>
      <c r="H46" s="559"/>
      <c r="I46" s="559"/>
      <c r="J46" s="559"/>
    </row>
    <row r="47" spans="1:10">
      <c r="A47" s="559"/>
      <c r="B47" s="559"/>
      <c r="C47" s="559"/>
      <c r="D47" s="559"/>
      <c r="E47" s="559"/>
      <c r="F47" s="559"/>
      <c r="G47" s="559"/>
      <c r="H47" s="559"/>
      <c r="I47" s="559"/>
      <c r="J47" s="559"/>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13" sqref="C13:C18"/>
    </sheetView>
  </sheetViews>
  <sheetFormatPr defaultColWidth="9.28515625" defaultRowHeight="12.75"/>
  <cols>
    <col min="1" max="1" width="11.7109375" style="534" bestFit="1" customWidth="1"/>
    <col min="2" max="2" width="108" style="534" bestFit="1" customWidth="1"/>
    <col min="3" max="3" width="35.5703125" style="534" customWidth="1"/>
    <col min="4" max="4" width="38.42578125" style="557" customWidth="1"/>
    <col min="5" max="16384" width="9.28515625" style="534"/>
  </cols>
  <sheetData>
    <row r="1" spans="1:4" ht="13.5">
      <c r="A1" s="533" t="s">
        <v>189</v>
      </c>
      <c r="B1" s="449" t="str">
        <f>Info!C2</f>
        <v>სს "ხალიკ ბანკი საქართველო"</v>
      </c>
      <c r="D1" s="534"/>
    </row>
    <row r="2" spans="1:4">
      <c r="A2" s="535" t="s">
        <v>190</v>
      </c>
      <c r="B2" s="537">
        <f>'1. key ratios'!B2</f>
        <v>44469</v>
      </c>
      <c r="D2" s="534"/>
    </row>
    <row r="3" spans="1:4">
      <c r="A3" s="536" t="s">
        <v>721</v>
      </c>
      <c r="D3" s="534"/>
    </row>
    <row r="5" spans="1:4" ht="51">
      <c r="A5" s="796" t="s">
        <v>722</v>
      </c>
      <c r="B5" s="796"/>
      <c r="C5" s="564" t="s">
        <v>723</v>
      </c>
      <c r="D5" s="648" t="s">
        <v>724</v>
      </c>
    </row>
    <row r="6" spans="1:4">
      <c r="A6" s="565">
        <v>1</v>
      </c>
      <c r="B6" s="566" t="s">
        <v>725</v>
      </c>
      <c r="C6" s="697">
        <v>45065048</v>
      </c>
      <c r="D6" s="549"/>
    </row>
    <row r="7" spans="1:4">
      <c r="A7" s="567">
        <v>2</v>
      </c>
      <c r="B7" s="566" t="s">
        <v>726</v>
      </c>
      <c r="C7" s="696">
        <f>SUM(C8:C11)</f>
        <v>7034663.6164814932</v>
      </c>
      <c r="D7" s="549">
        <f>SUM(D8:D11)</f>
        <v>0</v>
      </c>
    </row>
    <row r="8" spans="1:4">
      <c r="A8" s="568">
        <v>2.1</v>
      </c>
      <c r="B8" s="569" t="s">
        <v>727</v>
      </c>
      <c r="C8" s="696">
        <v>5785606.9547089115</v>
      </c>
      <c r="D8" s="549"/>
    </row>
    <row r="9" spans="1:4">
      <c r="A9" s="568">
        <v>2.2000000000000002</v>
      </c>
      <c r="B9" s="569" t="s">
        <v>728</v>
      </c>
      <c r="C9" s="696">
        <v>1249056.6617725817</v>
      </c>
      <c r="D9" s="549"/>
    </row>
    <row r="10" spans="1:4">
      <c r="A10" s="568">
        <v>2.2999999999999998</v>
      </c>
      <c r="B10" s="569" t="s">
        <v>729</v>
      </c>
      <c r="C10" s="696">
        <v>0</v>
      </c>
      <c r="D10" s="549"/>
    </row>
    <row r="11" spans="1:4">
      <c r="A11" s="568">
        <v>2.4</v>
      </c>
      <c r="B11" s="569" t="s">
        <v>730</v>
      </c>
      <c r="C11" s="696">
        <v>0</v>
      </c>
      <c r="D11" s="549"/>
    </row>
    <row r="12" spans="1:4">
      <c r="A12" s="565">
        <v>3</v>
      </c>
      <c r="B12" s="566" t="s">
        <v>731</v>
      </c>
      <c r="C12" s="697">
        <f>SUM(C13:C18)</f>
        <v>13738070.296481449</v>
      </c>
      <c r="D12" s="549">
        <f>SUM(D13:D18)</f>
        <v>0</v>
      </c>
    </row>
    <row r="13" spans="1:4">
      <c r="A13" s="568">
        <v>3.1</v>
      </c>
      <c r="B13" s="569" t="s">
        <v>732</v>
      </c>
      <c r="C13" s="696">
        <v>0</v>
      </c>
      <c r="D13" s="549"/>
    </row>
    <row r="14" spans="1:4">
      <c r="A14" s="568">
        <v>3.2</v>
      </c>
      <c r="B14" s="569" t="s">
        <v>733</v>
      </c>
      <c r="C14" s="696">
        <v>1128242.3859079597</v>
      </c>
      <c r="D14" s="549"/>
    </row>
    <row r="15" spans="1:4">
      <c r="A15" s="568">
        <v>3.3</v>
      </c>
      <c r="B15" s="569" t="s">
        <v>734</v>
      </c>
      <c r="C15" s="696">
        <v>3718369.2626310764</v>
      </c>
      <c r="D15" s="549"/>
    </row>
    <row r="16" spans="1:4">
      <c r="A16" s="568">
        <v>3.4</v>
      </c>
      <c r="B16" s="569" t="s">
        <v>735</v>
      </c>
      <c r="C16" s="696">
        <v>70013.946239592711</v>
      </c>
      <c r="D16" s="549"/>
    </row>
    <row r="17" spans="1:4">
      <c r="A17" s="567">
        <v>3.5</v>
      </c>
      <c r="B17" s="569" t="s">
        <v>736</v>
      </c>
      <c r="C17" s="696">
        <v>402180.38170282007</v>
      </c>
      <c r="D17" s="549"/>
    </row>
    <row r="18" spans="1:4">
      <c r="A18" s="568">
        <v>3.6</v>
      </c>
      <c r="B18" s="569" t="s">
        <v>737</v>
      </c>
      <c r="C18" s="696">
        <v>8419264.3200000003</v>
      </c>
      <c r="D18" s="549"/>
    </row>
    <row r="19" spans="1:4">
      <c r="A19" s="570">
        <v>4</v>
      </c>
      <c r="B19" s="566" t="s">
        <v>738</v>
      </c>
      <c r="C19" s="697">
        <f>C6+C7-C12</f>
        <v>38361641.320000038</v>
      </c>
      <c r="D19" s="541">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D14" sqref="D14"/>
    </sheetView>
  </sheetViews>
  <sheetFormatPr defaultColWidth="9.28515625" defaultRowHeight="12.75"/>
  <cols>
    <col min="1" max="1" width="11.7109375" style="534" bestFit="1" customWidth="1"/>
    <col min="2" max="2" width="124.7109375" style="534" customWidth="1"/>
    <col min="3" max="3" width="21.5703125" style="534" customWidth="1"/>
    <col min="4" max="4" width="49.28515625" style="557" customWidth="1"/>
    <col min="5" max="16384" width="9.28515625" style="534"/>
  </cols>
  <sheetData>
    <row r="1" spans="1:4" ht="13.5">
      <c r="A1" s="533" t="s">
        <v>189</v>
      </c>
      <c r="B1" s="449" t="str">
        <f>Info!C2</f>
        <v>სს "ხალიკ ბანკი საქართველო"</v>
      </c>
      <c r="D1" s="534"/>
    </row>
    <row r="2" spans="1:4">
      <c r="A2" s="535" t="s">
        <v>190</v>
      </c>
      <c r="B2" s="537">
        <f>'1. key ratios'!B2</f>
        <v>44469</v>
      </c>
      <c r="D2" s="534"/>
    </row>
    <row r="3" spans="1:4">
      <c r="A3" s="536" t="s">
        <v>739</v>
      </c>
      <c r="D3" s="534"/>
    </row>
    <row r="4" spans="1:4">
      <c r="A4" s="536"/>
      <c r="D4" s="534"/>
    </row>
    <row r="5" spans="1:4" ht="15" customHeight="1">
      <c r="A5" s="797" t="s">
        <v>740</v>
      </c>
      <c r="B5" s="798"/>
      <c r="C5" s="787" t="s">
        <v>741</v>
      </c>
      <c r="D5" s="801" t="s">
        <v>742</v>
      </c>
    </row>
    <row r="6" spans="1:4">
      <c r="A6" s="799"/>
      <c r="B6" s="800"/>
      <c r="C6" s="790"/>
      <c r="D6" s="801"/>
    </row>
    <row r="7" spans="1:4">
      <c r="A7" s="560">
        <v>1</v>
      </c>
      <c r="B7" s="541" t="s">
        <v>743</v>
      </c>
      <c r="C7" s="697">
        <v>59987752.69000002</v>
      </c>
      <c r="D7" s="571"/>
    </row>
    <row r="8" spans="1:4">
      <c r="A8" s="550">
        <v>2</v>
      </c>
      <c r="B8" s="550" t="s">
        <v>744</v>
      </c>
      <c r="C8" s="698">
        <v>12780416.76</v>
      </c>
      <c r="D8" s="571"/>
    </row>
    <row r="9" spans="1:4">
      <c r="A9" s="550">
        <v>3</v>
      </c>
      <c r="B9" s="572" t="s">
        <v>745</v>
      </c>
      <c r="C9" s="698">
        <v>0</v>
      </c>
      <c r="D9" s="571"/>
    </row>
    <row r="10" spans="1:4">
      <c r="A10" s="550">
        <v>4</v>
      </c>
      <c r="B10" s="550" t="s">
        <v>746</v>
      </c>
      <c r="C10" s="698">
        <f>SUM(C11:C18)</f>
        <v>10322335.75</v>
      </c>
      <c r="D10" s="571"/>
    </row>
    <row r="11" spans="1:4">
      <c r="A11" s="550">
        <v>5</v>
      </c>
      <c r="B11" s="573" t="s">
        <v>747</v>
      </c>
      <c r="C11" s="698">
        <v>93758.8</v>
      </c>
      <c r="D11" s="571"/>
    </row>
    <row r="12" spans="1:4">
      <c r="A12" s="550">
        <v>6</v>
      </c>
      <c r="B12" s="573" t="s">
        <v>748</v>
      </c>
      <c r="C12" s="698">
        <v>614391.6</v>
      </c>
      <c r="D12" s="571"/>
    </row>
    <row r="13" spans="1:4">
      <c r="A13" s="550">
        <v>7</v>
      </c>
      <c r="B13" s="573" t="s">
        <v>749</v>
      </c>
      <c r="C13" s="698">
        <v>8978902.3115581982</v>
      </c>
      <c r="D13" s="571"/>
    </row>
    <row r="14" spans="1:4">
      <c r="A14" s="550">
        <v>8</v>
      </c>
      <c r="B14" s="573" t="s">
        <v>750</v>
      </c>
      <c r="C14" s="698">
        <v>93119.930000000008</v>
      </c>
      <c r="D14" s="550">
        <v>74110</v>
      </c>
    </row>
    <row r="15" spans="1:4">
      <c r="A15" s="550">
        <v>9</v>
      </c>
      <c r="B15" s="573" t="s">
        <v>751</v>
      </c>
      <c r="C15" s="698">
        <v>0</v>
      </c>
      <c r="D15" s="550"/>
    </row>
    <row r="16" spans="1:4">
      <c r="A16" s="550">
        <v>10</v>
      </c>
      <c r="B16" s="573" t="s">
        <v>752</v>
      </c>
      <c r="C16" s="698">
        <v>0</v>
      </c>
      <c r="D16" s="571"/>
    </row>
    <row r="17" spans="1:4">
      <c r="A17" s="550">
        <v>11</v>
      </c>
      <c r="B17" s="573" t="s">
        <v>753</v>
      </c>
      <c r="C17" s="698">
        <v>0</v>
      </c>
      <c r="D17" s="550"/>
    </row>
    <row r="18" spans="1:4" ht="25.5">
      <c r="A18" s="550">
        <v>12</v>
      </c>
      <c r="B18" s="573" t="s">
        <v>754</v>
      </c>
      <c r="C18" s="698">
        <v>542163.10844180244</v>
      </c>
      <c r="D18" s="571"/>
    </row>
    <row r="19" spans="1:4">
      <c r="A19" s="560">
        <v>13</v>
      </c>
      <c r="B19" s="574" t="s">
        <v>755</v>
      </c>
      <c r="C19" s="697">
        <f>C7+C8+C9-C10</f>
        <v>62445833.700000018</v>
      </c>
      <c r="D19" s="575"/>
    </row>
    <row r="22" spans="1:4">
      <c r="B22" s="533"/>
    </row>
    <row r="23" spans="1:4">
      <c r="B23" s="535"/>
    </row>
    <row r="24" spans="1:4">
      <c r="B24" s="53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55" zoomScaleNormal="55" workbookViewId="0">
      <selection activeCell="G37" sqref="G37"/>
    </sheetView>
  </sheetViews>
  <sheetFormatPr defaultColWidth="9.28515625" defaultRowHeight="12.75"/>
  <cols>
    <col min="1" max="1" width="11.7109375" style="534" bestFit="1" customWidth="1"/>
    <col min="2" max="2" width="80.7109375" style="534" customWidth="1"/>
    <col min="3" max="3" width="17.5703125" style="534" customWidth="1"/>
    <col min="4" max="5" width="22.28515625" style="534" customWidth="1"/>
    <col min="6" max="6" width="23.42578125" style="534" customWidth="1"/>
    <col min="7" max="14" width="22.28515625" style="534" customWidth="1"/>
    <col min="15" max="15" width="23.28515625" style="534" bestFit="1" customWidth="1"/>
    <col min="16" max="16" width="21.7109375" style="534" bestFit="1" customWidth="1"/>
    <col min="17" max="19" width="19" style="534" bestFit="1" customWidth="1"/>
    <col min="20" max="20" width="16.28515625" style="534" customWidth="1"/>
    <col min="21" max="21" width="10.42578125" style="534" bestFit="1" customWidth="1"/>
    <col min="22" max="22" width="20" style="534" customWidth="1"/>
    <col min="23" max="16384" width="9.28515625" style="534"/>
  </cols>
  <sheetData>
    <row r="1" spans="1:22" ht="13.5">
      <c r="A1" s="533" t="s">
        <v>189</v>
      </c>
      <c r="B1" s="449" t="str">
        <f>Info!C2</f>
        <v>სს "ხალიკ ბანკი საქართველო"</v>
      </c>
    </row>
    <row r="2" spans="1:22">
      <c r="A2" s="535" t="s">
        <v>190</v>
      </c>
      <c r="B2" s="537">
        <f>'1. key ratios'!B2</f>
        <v>44469</v>
      </c>
      <c r="C2" s="545"/>
    </row>
    <row r="3" spans="1:22">
      <c r="A3" s="536" t="s">
        <v>756</v>
      </c>
    </row>
    <row r="5" spans="1:22" ht="15" customHeight="1">
      <c r="A5" s="787" t="s">
        <v>757</v>
      </c>
      <c r="B5" s="789"/>
      <c r="C5" s="804" t="s">
        <v>758</v>
      </c>
      <c r="D5" s="805"/>
      <c r="E5" s="805"/>
      <c r="F5" s="805"/>
      <c r="G5" s="805"/>
      <c r="H5" s="805"/>
      <c r="I5" s="805"/>
      <c r="J5" s="805"/>
      <c r="K5" s="805"/>
      <c r="L5" s="805"/>
      <c r="M5" s="805"/>
      <c r="N5" s="805"/>
      <c r="O5" s="805"/>
      <c r="P5" s="805"/>
      <c r="Q5" s="805"/>
      <c r="R5" s="805"/>
      <c r="S5" s="805"/>
      <c r="T5" s="805"/>
      <c r="U5" s="806"/>
      <c r="V5" s="576"/>
    </row>
    <row r="6" spans="1:22">
      <c r="A6" s="802"/>
      <c r="B6" s="803"/>
      <c r="C6" s="807" t="s">
        <v>69</v>
      </c>
      <c r="D6" s="809" t="s">
        <v>759</v>
      </c>
      <c r="E6" s="809"/>
      <c r="F6" s="810"/>
      <c r="G6" s="811" t="s">
        <v>760</v>
      </c>
      <c r="H6" s="812"/>
      <c r="I6" s="812"/>
      <c r="J6" s="812"/>
      <c r="K6" s="813"/>
      <c r="L6" s="577"/>
      <c r="M6" s="814" t="s">
        <v>761</v>
      </c>
      <c r="N6" s="814"/>
      <c r="O6" s="794"/>
      <c r="P6" s="794"/>
      <c r="Q6" s="794"/>
      <c r="R6" s="794"/>
      <c r="S6" s="794"/>
      <c r="T6" s="794"/>
      <c r="U6" s="794"/>
      <c r="V6" s="578"/>
    </row>
    <row r="7" spans="1:22" ht="25.5">
      <c r="A7" s="790"/>
      <c r="B7" s="792"/>
      <c r="C7" s="808"/>
      <c r="D7" s="579"/>
      <c r="E7" s="547" t="s">
        <v>762</v>
      </c>
      <c r="F7" s="653" t="s">
        <v>763</v>
      </c>
      <c r="G7" s="545"/>
      <c r="H7" s="653" t="s">
        <v>762</v>
      </c>
      <c r="I7" s="547" t="s">
        <v>789</v>
      </c>
      <c r="J7" s="547" t="s">
        <v>764</v>
      </c>
      <c r="K7" s="653" t="s">
        <v>765</v>
      </c>
      <c r="L7" s="580"/>
      <c r="M7" s="597" t="s">
        <v>766</v>
      </c>
      <c r="N7" s="547" t="s">
        <v>764</v>
      </c>
      <c r="O7" s="547" t="s">
        <v>767</v>
      </c>
      <c r="P7" s="547" t="s">
        <v>768</v>
      </c>
      <c r="Q7" s="547" t="s">
        <v>769</v>
      </c>
      <c r="R7" s="547" t="s">
        <v>770</v>
      </c>
      <c r="S7" s="547" t="s">
        <v>771</v>
      </c>
      <c r="T7" s="581" t="s">
        <v>772</v>
      </c>
      <c r="U7" s="547" t="s">
        <v>773</v>
      </c>
      <c r="V7" s="576"/>
    </row>
    <row r="8" spans="1:22">
      <c r="A8" s="582">
        <v>1</v>
      </c>
      <c r="B8" s="541" t="s">
        <v>774</v>
      </c>
      <c r="C8" s="697">
        <v>630748108.23999989</v>
      </c>
      <c r="D8" s="696">
        <v>480078005.17999959</v>
      </c>
      <c r="E8" s="696">
        <v>16973800.690000001</v>
      </c>
      <c r="F8" s="696">
        <v>0</v>
      </c>
      <c r="G8" s="696">
        <v>88224269.359999999</v>
      </c>
      <c r="H8" s="696">
        <v>7300611.169999999</v>
      </c>
      <c r="I8" s="696">
        <v>6570222.3100000005</v>
      </c>
      <c r="J8" s="696">
        <v>39153.11</v>
      </c>
      <c r="K8" s="696">
        <v>0</v>
      </c>
      <c r="L8" s="696">
        <v>62445833.699999996</v>
      </c>
      <c r="M8" s="696">
        <v>9175757.1000000015</v>
      </c>
      <c r="N8" s="696">
        <v>1910342.22</v>
      </c>
      <c r="O8" s="696">
        <v>3731030.5699999994</v>
      </c>
      <c r="P8" s="696">
        <v>4133713.9</v>
      </c>
      <c r="Q8" s="696">
        <v>9579772.1099999994</v>
      </c>
      <c r="R8" s="696">
        <v>4884012.8599999994</v>
      </c>
      <c r="S8" s="696">
        <v>123960.98999999999</v>
      </c>
      <c r="T8" s="696">
        <v>2185.2800000000002</v>
      </c>
      <c r="U8" s="696">
        <v>776788.31999999983</v>
      </c>
      <c r="V8" s="559"/>
    </row>
    <row r="9" spans="1:22">
      <c r="A9" s="549">
        <v>1.1000000000000001</v>
      </c>
      <c r="B9" s="583" t="s">
        <v>775</v>
      </c>
      <c r="C9" s="699">
        <v>0</v>
      </c>
      <c r="D9" s="696">
        <v>0</v>
      </c>
      <c r="E9" s="696">
        <v>0</v>
      </c>
      <c r="F9" s="696">
        <v>0</v>
      </c>
      <c r="G9" s="696">
        <v>0</v>
      </c>
      <c r="H9" s="696">
        <v>0</v>
      </c>
      <c r="I9" s="696">
        <v>0</v>
      </c>
      <c r="J9" s="696">
        <v>0</v>
      </c>
      <c r="K9" s="696">
        <v>0</v>
      </c>
      <c r="L9" s="696">
        <v>0</v>
      </c>
      <c r="M9" s="696">
        <v>0</v>
      </c>
      <c r="N9" s="696">
        <v>0</v>
      </c>
      <c r="O9" s="696">
        <v>0</v>
      </c>
      <c r="P9" s="696">
        <v>0</v>
      </c>
      <c r="Q9" s="696">
        <v>0</v>
      </c>
      <c r="R9" s="696">
        <v>0</v>
      </c>
      <c r="S9" s="696">
        <v>0</v>
      </c>
      <c r="T9" s="696">
        <v>0</v>
      </c>
      <c r="U9" s="696">
        <v>0</v>
      </c>
      <c r="V9" s="559"/>
    </row>
    <row r="10" spans="1:22">
      <c r="A10" s="549">
        <v>1.2</v>
      </c>
      <c r="B10" s="583" t="s">
        <v>776</v>
      </c>
      <c r="C10" s="699">
        <v>0</v>
      </c>
      <c r="D10" s="696">
        <v>0</v>
      </c>
      <c r="E10" s="696">
        <v>0</v>
      </c>
      <c r="F10" s="696">
        <v>0</v>
      </c>
      <c r="G10" s="696">
        <v>0</v>
      </c>
      <c r="H10" s="696">
        <v>0</v>
      </c>
      <c r="I10" s="696">
        <v>0</v>
      </c>
      <c r="J10" s="696">
        <v>0</v>
      </c>
      <c r="K10" s="696">
        <v>0</v>
      </c>
      <c r="L10" s="696">
        <v>0</v>
      </c>
      <c r="M10" s="696">
        <v>0</v>
      </c>
      <c r="N10" s="696">
        <v>0</v>
      </c>
      <c r="O10" s="696">
        <v>0</v>
      </c>
      <c r="P10" s="696">
        <v>0</v>
      </c>
      <c r="Q10" s="696">
        <v>0</v>
      </c>
      <c r="R10" s="696">
        <v>0</v>
      </c>
      <c r="S10" s="696">
        <v>0</v>
      </c>
      <c r="T10" s="696">
        <v>0</v>
      </c>
      <c r="U10" s="696">
        <v>0</v>
      </c>
      <c r="V10" s="559"/>
    </row>
    <row r="11" spans="1:22">
      <c r="A11" s="549">
        <v>1.3</v>
      </c>
      <c r="B11" s="583" t="s">
        <v>777</v>
      </c>
      <c r="C11" s="699">
        <v>0</v>
      </c>
      <c r="D11" s="696">
        <v>0</v>
      </c>
      <c r="E11" s="696">
        <v>0</v>
      </c>
      <c r="F11" s="696">
        <v>0</v>
      </c>
      <c r="G11" s="696">
        <v>0</v>
      </c>
      <c r="H11" s="696">
        <v>0</v>
      </c>
      <c r="I11" s="696">
        <v>0</v>
      </c>
      <c r="J11" s="696">
        <v>0</v>
      </c>
      <c r="K11" s="696">
        <v>0</v>
      </c>
      <c r="L11" s="696">
        <v>0</v>
      </c>
      <c r="M11" s="696">
        <v>0</v>
      </c>
      <c r="N11" s="696">
        <v>0</v>
      </c>
      <c r="O11" s="696">
        <v>0</v>
      </c>
      <c r="P11" s="696">
        <v>0</v>
      </c>
      <c r="Q11" s="696">
        <v>0</v>
      </c>
      <c r="R11" s="696">
        <v>0</v>
      </c>
      <c r="S11" s="696">
        <v>0</v>
      </c>
      <c r="T11" s="696">
        <v>0</v>
      </c>
      <c r="U11" s="696">
        <v>0</v>
      </c>
      <c r="V11" s="559"/>
    </row>
    <row r="12" spans="1:22">
      <c r="A12" s="549">
        <v>1.4</v>
      </c>
      <c r="B12" s="583" t="s">
        <v>778</v>
      </c>
      <c r="C12" s="699">
        <v>25891087.469999999</v>
      </c>
      <c r="D12" s="696">
        <v>21230361.949999999</v>
      </c>
      <c r="E12" s="696">
        <v>0</v>
      </c>
      <c r="F12" s="696">
        <v>0</v>
      </c>
      <c r="G12" s="696">
        <v>0</v>
      </c>
      <c r="H12" s="696">
        <v>0</v>
      </c>
      <c r="I12" s="696">
        <v>0</v>
      </c>
      <c r="J12" s="696">
        <v>0</v>
      </c>
      <c r="K12" s="696">
        <v>0</v>
      </c>
      <c r="L12" s="696">
        <v>4660725.5199999996</v>
      </c>
      <c r="M12" s="696">
        <v>0</v>
      </c>
      <c r="N12" s="696">
        <v>0</v>
      </c>
      <c r="O12" s="696">
        <v>0</v>
      </c>
      <c r="P12" s="696">
        <v>0</v>
      </c>
      <c r="Q12" s="696">
        <v>3530510.67</v>
      </c>
      <c r="R12" s="696">
        <v>947808.66999999993</v>
      </c>
      <c r="S12" s="696">
        <v>0</v>
      </c>
      <c r="T12" s="696">
        <v>0</v>
      </c>
      <c r="U12" s="696">
        <v>68873.16</v>
      </c>
      <c r="V12" s="559"/>
    </row>
    <row r="13" spans="1:22">
      <c r="A13" s="549">
        <v>1.5</v>
      </c>
      <c r="B13" s="583" t="s">
        <v>779</v>
      </c>
      <c r="C13" s="699">
        <v>379055375.54999995</v>
      </c>
      <c r="D13" s="696">
        <v>278376017.0999999</v>
      </c>
      <c r="E13" s="696">
        <v>13377592.520000001</v>
      </c>
      <c r="F13" s="696">
        <v>0</v>
      </c>
      <c r="G13" s="696">
        <v>66199142.980000012</v>
      </c>
      <c r="H13" s="696">
        <v>5117424.5299999993</v>
      </c>
      <c r="I13" s="696">
        <v>5086826.1500000004</v>
      </c>
      <c r="J13" s="696">
        <v>0</v>
      </c>
      <c r="K13" s="696">
        <v>0</v>
      </c>
      <c r="L13" s="696">
        <v>34480215.469999991</v>
      </c>
      <c r="M13" s="696">
        <v>6157897.2699999996</v>
      </c>
      <c r="N13" s="696">
        <v>180236.03</v>
      </c>
      <c r="O13" s="696">
        <v>1308515.1400000001</v>
      </c>
      <c r="P13" s="696">
        <v>2942151.21</v>
      </c>
      <c r="Q13" s="696">
        <v>3361504.35</v>
      </c>
      <c r="R13" s="696">
        <v>1615100.5199999998</v>
      </c>
      <c r="S13" s="696">
        <v>0</v>
      </c>
      <c r="T13" s="696">
        <v>0</v>
      </c>
      <c r="U13" s="696">
        <v>59251.680000000008</v>
      </c>
      <c r="V13" s="559"/>
    </row>
    <row r="14" spans="1:22">
      <c r="A14" s="549">
        <v>1.6</v>
      </c>
      <c r="B14" s="583" t="s">
        <v>780</v>
      </c>
      <c r="C14" s="699">
        <v>225801645.21999994</v>
      </c>
      <c r="D14" s="696">
        <v>180471626.12999973</v>
      </c>
      <c r="E14" s="696">
        <v>3596208.169999999</v>
      </c>
      <c r="F14" s="696">
        <v>0</v>
      </c>
      <c r="G14" s="696">
        <v>22025126.379999988</v>
      </c>
      <c r="H14" s="696">
        <v>2183186.6399999997</v>
      </c>
      <c r="I14" s="696">
        <v>1483396.1600000004</v>
      </c>
      <c r="J14" s="696">
        <v>39153.11</v>
      </c>
      <c r="K14" s="696">
        <v>0</v>
      </c>
      <c r="L14" s="696">
        <v>23304892.710000001</v>
      </c>
      <c r="M14" s="696">
        <v>3017859.830000001</v>
      </c>
      <c r="N14" s="696">
        <v>1730106.19</v>
      </c>
      <c r="O14" s="696">
        <v>2422515.4299999992</v>
      </c>
      <c r="P14" s="696">
        <v>1191562.69</v>
      </c>
      <c r="Q14" s="696">
        <v>2687757.0900000003</v>
      </c>
      <c r="R14" s="696">
        <v>2321103.67</v>
      </c>
      <c r="S14" s="696">
        <v>123960.98999999999</v>
      </c>
      <c r="T14" s="696">
        <v>2185.2800000000002</v>
      </c>
      <c r="U14" s="696">
        <v>648663.47999999986</v>
      </c>
      <c r="V14" s="559"/>
    </row>
    <row r="15" spans="1:22">
      <c r="A15" s="582">
        <v>2</v>
      </c>
      <c r="B15" s="560" t="s">
        <v>781</v>
      </c>
      <c r="C15" s="697">
        <v>16596916</v>
      </c>
      <c r="D15" s="696">
        <v>16596916</v>
      </c>
      <c r="E15" s="696">
        <v>0</v>
      </c>
      <c r="F15" s="696">
        <v>0</v>
      </c>
      <c r="G15" s="696">
        <v>0</v>
      </c>
      <c r="H15" s="696">
        <v>0</v>
      </c>
      <c r="I15" s="696">
        <v>0</v>
      </c>
      <c r="J15" s="696">
        <v>0</v>
      </c>
      <c r="K15" s="696">
        <v>0</v>
      </c>
      <c r="L15" s="696">
        <v>0</v>
      </c>
      <c r="M15" s="696">
        <v>0</v>
      </c>
      <c r="N15" s="696">
        <v>0</v>
      </c>
      <c r="O15" s="696">
        <v>0</v>
      </c>
      <c r="P15" s="696">
        <v>0</v>
      </c>
      <c r="Q15" s="696">
        <v>0</v>
      </c>
      <c r="R15" s="696">
        <v>0</v>
      </c>
      <c r="S15" s="696">
        <v>0</v>
      </c>
      <c r="T15" s="696">
        <v>0</v>
      </c>
      <c r="U15" s="696">
        <v>0</v>
      </c>
      <c r="V15" s="559"/>
    </row>
    <row r="16" spans="1:22">
      <c r="A16" s="549">
        <v>2.1</v>
      </c>
      <c r="B16" s="583" t="s">
        <v>775</v>
      </c>
      <c r="C16" s="699"/>
      <c r="D16" s="696"/>
      <c r="E16" s="696"/>
      <c r="F16" s="696"/>
      <c r="G16" s="696"/>
      <c r="H16" s="696"/>
      <c r="I16" s="696"/>
      <c r="J16" s="696"/>
      <c r="K16" s="696"/>
      <c r="L16" s="696"/>
      <c r="M16" s="696"/>
      <c r="N16" s="696"/>
      <c r="O16" s="696"/>
      <c r="P16" s="696"/>
      <c r="Q16" s="696"/>
      <c r="R16" s="696"/>
      <c r="S16" s="696"/>
      <c r="T16" s="696"/>
      <c r="U16" s="696"/>
      <c r="V16" s="559"/>
    </row>
    <row r="17" spans="1:22">
      <c r="A17" s="549">
        <v>2.2000000000000002</v>
      </c>
      <c r="B17" s="583" t="s">
        <v>776</v>
      </c>
      <c r="C17" s="699">
        <v>16596916</v>
      </c>
      <c r="D17" s="696">
        <v>16596916</v>
      </c>
      <c r="E17" s="696"/>
      <c r="F17" s="696"/>
      <c r="G17" s="696"/>
      <c r="H17" s="696"/>
      <c r="I17" s="696"/>
      <c r="J17" s="696"/>
      <c r="K17" s="696"/>
      <c r="L17" s="696"/>
      <c r="M17" s="696"/>
      <c r="N17" s="696"/>
      <c r="O17" s="696"/>
      <c r="P17" s="696"/>
      <c r="Q17" s="696"/>
      <c r="R17" s="696"/>
      <c r="S17" s="696"/>
      <c r="T17" s="696"/>
      <c r="U17" s="696"/>
      <c r="V17" s="559"/>
    </row>
    <row r="18" spans="1:22">
      <c r="A18" s="549">
        <v>2.2999999999999998</v>
      </c>
      <c r="B18" s="583" t="s">
        <v>777</v>
      </c>
      <c r="C18" s="699"/>
      <c r="D18" s="696"/>
      <c r="E18" s="696"/>
      <c r="F18" s="696"/>
      <c r="G18" s="696"/>
      <c r="H18" s="696"/>
      <c r="I18" s="696"/>
      <c r="J18" s="696"/>
      <c r="K18" s="696"/>
      <c r="L18" s="696"/>
      <c r="M18" s="696"/>
      <c r="N18" s="696"/>
      <c r="O18" s="696"/>
      <c r="P18" s="696"/>
      <c r="Q18" s="696"/>
      <c r="R18" s="696"/>
      <c r="S18" s="696"/>
      <c r="T18" s="696"/>
      <c r="U18" s="696"/>
      <c r="V18" s="559"/>
    </row>
    <row r="19" spans="1:22">
      <c r="A19" s="549">
        <v>2.4</v>
      </c>
      <c r="B19" s="583" t="s">
        <v>778</v>
      </c>
      <c r="C19" s="699"/>
      <c r="D19" s="696"/>
      <c r="E19" s="696"/>
      <c r="F19" s="696"/>
      <c r="G19" s="696"/>
      <c r="H19" s="696"/>
      <c r="I19" s="696"/>
      <c r="J19" s="696"/>
      <c r="K19" s="696"/>
      <c r="L19" s="696"/>
      <c r="M19" s="696"/>
      <c r="N19" s="696"/>
      <c r="O19" s="696"/>
      <c r="P19" s="696"/>
      <c r="Q19" s="696"/>
      <c r="R19" s="696"/>
      <c r="S19" s="696"/>
      <c r="T19" s="696"/>
      <c r="U19" s="696"/>
      <c r="V19" s="559"/>
    </row>
    <row r="20" spans="1:22">
      <c r="A20" s="549">
        <v>2.5</v>
      </c>
      <c r="B20" s="583" t="s">
        <v>779</v>
      </c>
      <c r="C20" s="699"/>
      <c r="D20" s="696"/>
      <c r="E20" s="696"/>
      <c r="F20" s="696"/>
      <c r="G20" s="696"/>
      <c r="H20" s="696"/>
      <c r="I20" s="696"/>
      <c r="J20" s="696"/>
      <c r="K20" s="696"/>
      <c r="L20" s="696"/>
      <c r="M20" s="696"/>
      <c r="N20" s="696"/>
      <c r="O20" s="696"/>
      <c r="P20" s="696"/>
      <c r="Q20" s="696"/>
      <c r="R20" s="696"/>
      <c r="S20" s="696"/>
      <c r="T20" s="696"/>
      <c r="U20" s="696"/>
      <c r="V20" s="559"/>
    </row>
    <row r="21" spans="1:22">
      <c r="A21" s="549">
        <v>2.6</v>
      </c>
      <c r="B21" s="583" t="s">
        <v>780</v>
      </c>
      <c r="C21" s="699"/>
      <c r="D21" s="696"/>
      <c r="E21" s="696"/>
      <c r="F21" s="696"/>
      <c r="G21" s="696"/>
      <c r="H21" s="696"/>
      <c r="I21" s="696"/>
      <c r="J21" s="696"/>
      <c r="K21" s="696"/>
      <c r="L21" s="696"/>
      <c r="M21" s="696"/>
      <c r="N21" s="696"/>
      <c r="O21" s="696"/>
      <c r="P21" s="696"/>
      <c r="Q21" s="696"/>
      <c r="R21" s="696"/>
      <c r="S21" s="696"/>
      <c r="T21" s="696"/>
      <c r="U21" s="696"/>
      <c r="V21" s="559"/>
    </row>
    <row r="22" spans="1:22">
      <c r="A22" s="582">
        <v>3</v>
      </c>
      <c r="B22" s="541" t="s">
        <v>782</v>
      </c>
      <c r="C22" s="697">
        <v>40512819.319999993</v>
      </c>
      <c r="D22" s="696">
        <v>39408370.949999996</v>
      </c>
      <c r="E22" s="700">
        <v>0</v>
      </c>
      <c r="F22" s="700"/>
      <c r="G22" s="696">
        <v>1077322.57</v>
      </c>
      <c r="H22" s="700"/>
      <c r="I22" s="700"/>
      <c r="J22" s="700"/>
      <c r="K22" s="700"/>
      <c r="L22" s="696">
        <v>27125.8</v>
      </c>
      <c r="M22" s="700"/>
      <c r="N22" s="700"/>
      <c r="O22" s="700"/>
      <c r="P22" s="700"/>
      <c r="Q22" s="700"/>
      <c r="R22" s="700"/>
      <c r="S22" s="700"/>
      <c r="T22" s="700"/>
      <c r="U22" s="696">
        <v>0</v>
      </c>
      <c r="V22" s="559"/>
    </row>
    <row r="23" spans="1:22">
      <c r="A23" s="549">
        <v>3.1</v>
      </c>
      <c r="B23" s="583" t="s">
        <v>775</v>
      </c>
      <c r="C23" s="699">
        <v>0</v>
      </c>
      <c r="D23" s="696">
        <v>0</v>
      </c>
      <c r="E23" s="700">
        <v>0</v>
      </c>
      <c r="F23" s="700"/>
      <c r="G23" s="696">
        <v>0</v>
      </c>
      <c r="H23" s="700"/>
      <c r="I23" s="700"/>
      <c r="J23" s="700"/>
      <c r="K23" s="700"/>
      <c r="L23" s="696">
        <v>0</v>
      </c>
      <c r="M23" s="700"/>
      <c r="N23" s="700"/>
      <c r="O23" s="700"/>
      <c r="P23" s="700"/>
      <c r="Q23" s="700"/>
      <c r="R23" s="700"/>
      <c r="S23" s="700"/>
      <c r="T23" s="700"/>
      <c r="U23" s="696">
        <v>0</v>
      </c>
      <c r="V23" s="559"/>
    </row>
    <row r="24" spans="1:22">
      <c r="A24" s="549">
        <v>3.2</v>
      </c>
      <c r="B24" s="583" t="s">
        <v>776</v>
      </c>
      <c r="C24" s="699">
        <v>0</v>
      </c>
      <c r="D24" s="696">
        <v>0</v>
      </c>
      <c r="E24" s="700">
        <v>0</v>
      </c>
      <c r="F24" s="700"/>
      <c r="G24" s="696">
        <v>0</v>
      </c>
      <c r="H24" s="700"/>
      <c r="I24" s="700"/>
      <c r="J24" s="700"/>
      <c r="K24" s="700"/>
      <c r="L24" s="696">
        <v>0</v>
      </c>
      <c r="M24" s="700"/>
      <c r="N24" s="700"/>
      <c r="O24" s="700"/>
      <c r="P24" s="700"/>
      <c r="Q24" s="700"/>
      <c r="R24" s="700"/>
      <c r="S24" s="700"/>
      <c r="T24" s="700"/>
      <c r="U24" s="696">
        <v>0</v>
      </c>
      <c r="V24" s="559"/>
    </row>
    <row r="25" spans="1:22">
      <c r="A25" s="549">
        <v>3.3</v>
      </c>
      <c r="B25" s="583" t="s">
        <v>777</v>
      </c>
      <c r="C25" s="699">
        <v>0</v>
      </c>
      <c r="D25" s="696">
        <v>0</v>
      </c>
      <c r="E25" s="700">
        <v>0</v>
      </c>
      <c r="F25" s="700"/>
      <c r="G25" s="696">
        <v>0</v>
      </c>
      <c r="H25" s="700"/>
      <c r="I25" s="700"/>
      <c r="J25" s="700"/>
      <c r="K25" s="700"/>
      <c r="L25" s="696">
        <v>0</v>
      </c>
      <c r="M25" s="700"/>
      <c r="N25" s="700"/>
      <c r="O25" s="700"/>
      <c r="P25" s="700"/>
      <c r="Q25" s="700"/>
      <c r="R25" s="700"/>
      <c r="S25" s="700"/>
      <c r="T25" s="700"/>
      <c r="U25" s="696">
        <v>0</v>
      </c>
      <c r="V25" s="559"/>
    </row>
    <row r="26" spans="1:22">
      <c r="A26" s="549">
        <v>3.4</v>
      </c>
      <c r="B26" s="583" t="s">
        <v>778</v>
      </c>
      <c r="C26" s="699">
        <v>3613204.6</v>
      </c>
      <c r="D26" s="696">
        <v>3613204.6</v>
      </c>
      <c r="E26" s="700">
        <v>0</v>
      </c>
      <c r="F26" s="700"/>
      <c r="G26" s="696">
        <v>0</v>
      </c>
      <c r="H26" s="700"/>
      <c r="I26" s="700"/>
      <c r="J26" s="700"/>
      <c r="K26" s="700"/>
      <c r="L26" s="696">
        <v>0</v>
      </c>
      <c r="M26" s="700"/>
      <c r="N26" s="700"/>
      <c r="O26" s="700"/>
      <c r="P26" s="700"/>
      <c r="Q26" s="700"/>
      <c r="R26" s="700"/>
      <c r="S26" s="700"/>
      <c r="T26" s="700"/>
      <c r="U26" s="696">
        <v>0</v>
      </c>
      <c r="V26" s="559"/>
    </row>
    <row r="27" spans="1:22">
      <c r="A27" s="549">
        <v>3.5</v>
      </c>
      <c r="B27" s="583" t="s">
        <v>779</v>
      </c>
      <c r="C27" s="699">
        <v>32642501.469999999</v>
      </c>
      <c r="D27" s="696">
        <v>31574851.969999999</v>
      </c>
      <c r="E27" s="700">
        <v>0</v>
      </c>
      <c r="F27" s="700"/>
      <c r="G27" s="696">
        <v>1067649.5</v>
      </c>
      <c r="H27" s="700"/>
      <c r="I27" s="700"/>
      <c r="J27" s="700"/>
      <c r="K27" s="700"/>
      <c r="L27" s="696">
        <v>0</v>
      </c>
      <c r="M27" s="700"/>
      <c r="N27" s="700"/>
      <c r="O27" s="700"/>
      <c r="P27" s="700"/>
      <c r="Q27" s="700"/>
      <c r="R27" s="700"/>
      <c r="S27" s="700"/>
      <c r="T27" s="700"/>
      <c r="U27" s="696">
        <v>0</v>
      </c>
      <c r="V27" s="559"/>
    </row>
    <row r="28" spans="1:22">
      <c r="A28" s="549">
        <v>3.6</v>
      </c>
      <c r="B28" s="583" t="s">
        <v>780</v>
      </c>
      <c r="C28" s="699">
        <v>4257113.2499999888</v>
      </c>
      <c r="D28" s="696">
        <v>4220314.3799999952</v>
      </c>
      <c r="E28" s="700">
        <v>0</v>
      </c>
      <c r="F28" s="700"/>
      <c r="G28" s="696">
        <v>9673.0700000000015</v>
      </c>
      <c r="H28" s="700"/>
      <c r="I28" s="700"/>
      <c r="J28" s="700"/>
      <c r="K28" s="700"/>
      <c r="L28" s="696">
        <v>27125.8</v>
      </c>
      <c r="M28" s="700"/>
      <c r="N28" s="700"/>
      <c r="O28" s="700"/>
      <c r="P28" s="700"/>
      <c r="Q28" s="700"/>
      <c r="R28" s="700"/>
      <c r="S28" s="700"/>
      <c r="T28" s="700"/>
      <c r="U28" s="696">
        <v>0</v>
      </c>
      <c r="V28" s="55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70" zoomScaleNormal="70" workbookViewId="0">
      <selection activeCell="H44" sqref="H44"/>
    </sheetView>
  </sheetViews>
  <sheetFormatPr defaultColWidth="9.28515625" defaultRowHeight="12.75"/>
  <cols>
    <col min="1" max="1" width="11.7109375" style="534" bestFit="1" customWidth="1"/>
    <col min="2" max="2" width="90.28515625" style="534" bestFit="1" customWidth="1"/>
    <col min="3" max="3" width="20.28515625" style="534" customWidth="1"/>
    <col min="4" max="4" width="22.28515625" style="534" customWidth="1"/>
    <col min="5" max="5" width="17.140625" style="534" customWidth="1"/>
    <col min="6" max="7" width="22.28515625" style="534" customWidth="1"/>
    <col min="8" max="8" width="17.140625" style="534" customWidth="1"/>
    <col min="9" max="14" width="22.28515625" style="534" customWidth="1"/>
    <col min="15" max="15" width="23.28515625" style="534" bestFit="1" customWidth="1"/>
    <col min="16" max="16" width="21.7109375" style="534" bestFit="1" customWidth="1"/>
    <col min="17" max="19" width="19" style="534" bestFit="1" customWidth="1"/>
    <col min="20" max="20" width="15.28515625" style="534" customWidth="1"/>
    <col min="21" max="21" width="20" style="534" customWidth="1"/>
    <col min="22" max="16384" width="9.28515625" style="534"/>
  </cols>
  <sheetData>
    <row r="1" spans="1:21" ht="13.5">
      <c r="A1" s="533" t="s">
        <v>189</v>
      </c>
      <c r="B1" s="449" t="str">
        <f>Info!C2</f>
        <v>სს "ხალიკ ბანკი საქართველო"</v>
      </c>
    </row>
    <row r="2" spans="1:21">
      <c r="A2" s="535" t="s">
        <v>190</v>
      </c>
      <c r="B2" s="537">
        <f>'1. key ratios'!B2</f>
        <v>44469</v>
      </c>
    </row>
    <row r="3" spans="1:21">
      <c r="A3" s="536" t="s">
        <v>783</v>
      </c>
      <c r="C3" s="537"/>
    </row>
    <row r="4" spans="1:21">
      <c r="A4" s="536"/>
      <c r="B4" s="537"/>
      <c r="C4" s="537"/>
    </row>
    <row r="5" spans="1:21" s="557" customFormat="1" ht="13.5" customHeight="1">
      <c r="A5" s="815" t="s">
        <v>784</v>
      </c>
      <c r="B5" s="816"/>
      <c r="C5" s="821" t="s">
        <v>785</v>
      </c>
      <c r="D5" s="822"/>
      <c r="E5" s="822"/>
      <c r="F5" s="822"/>
      <c r="G5" s="822"/>
      <c r="H5" s="822"/>
      <c r="I5" s="822"/>
      <c r="J5" s="822"/>
      <c r="K5" s="822"/>
      <c r="L5" s="822"/>
      <c r="M5" s="822"/>
      <c r="N5" s="822"/>
      <c r="O5" s="822"/>
      <c r="P5" s="822"/>
      <c r="Q5" s="822"/>
      <c r="R5" s="822"/>
      <c r="S5" s="822"/>
      <c r="T5" s="823"/>
      <c r="U5" s="654"/>
    </row>
    <row r="6" spans="1:21" s="557" customFormat="1">
      <c r="A6" s="817"/>
      <c r="B6" s="818"/>
      <c r="C6" s="801" t="s">
        <v>69</v>
      </c>
      <c r="D6" s="821" t="s">
        <v>786</v>
      </c>
      <c r="E6" s="822"/>
      <c r="F6" s="823"/>
      <c r="G6" s="821" t="s">
        <v>787</v>
      </c>
      <c r="H6" s="822"/>
      <c r="I6" s="822"/>
      <c r="J6" s="822"/>
      <c r="K6" s="823"/>
      <c r="L6" s="824" t="s">
        <v>788</v>
      </c>
      <c r="M6" s="825"/>
      <c r="N6" s="825"/>
      <c r="O6" s="825"/>
      <c r="P6" s="825"/>
      <c r="Q6" s="825"/>
      <c r="R6" s="825"/>
      <c r="S6" s="825"/>
      <c r="T6" s="826"/>
      <c r="U6" s="649"/>
    </row>
    <row r="7" spans="1:21" s="557" customFormat="1" ht="25.5">
      <c r="A7" s="819"/>
      <c r="B7" s="820"/>
      <c r="C7" s="801"/>
      <c r="E7" s="597" t="s">
        <v>762</v>
      </c>
      <c r="F7" s="653" t="s">
        <v>763</v>
      </c>
      <c r="H7" s="597" t="s">
        <v>762</v>
      </c>
      <c r="I7" s="653" t="s">
        <v>789</v>
      </c>
      <c r="J7" s="653" t="s">
        <v>764</v>
      </c>
      <c r="K7" s="653" t="s">
        <v>765</v>
      </c>
      <c r="L7" s="655"/>
      <c r="M7" s="597" t="s">
        <v>766</v>
      </c>
      <c r="N7" s="653" t="s">
        <v>764</v>
      </c>
      <c r="O7" s="653" t="s">
        <v>767</v>
      </c>
      <c r="P7" s="653" t="s">
        <v>768</v>
      </c>
      <c r="Q7" s="653" t="s">
        <v>769</v>
      </c>
      <c r="R7" s="653" t="s">
        <v>770</v>
      </c>
      <c r="S7" s="653" t="s">
        <v>771</v>
      </c>
      <c r="T7" s="656" t="s">
        <v>772</v>
      </c>
      <c r="U7" s="654"/>
    </row>
    <row r="8" spans="1:21">
      <c r="A8" s="584">
        <v>1</v>
      </c>
      <c r="B8" s="574" t="s">
        <v>774</v>
      </c>
      <c r="C8" s="701">
        <v>630748108.24000049</v>
      </c>
      <c r="D8" s="696">
        <v>480078005.18000048</v>
      </c>
      <c r="E8" s="696">
        <v>16973800.690000001</v>
      </c>
      <c r="F8" s="696">
        <v>0</v>
      </c>
      <c r="G8" s="696">
        <v>88224269.359999999</v>
      </c>
      <c r="H8" s="696">
        <v>7300611.1700000027</v>
      </c>
      <c r="I8" s="696">
        <v>6570222.3100000005</v>
      </c>
      <c r="J8" s="696">
        <v>39153.11</v>
      </c>
      <c r="K8" s="696">
        <v>0</v>
      </c>
      <c r="L8" s="696">
        <v>62445833.700000018</v>
      </c>
      <c r="M8" s="696">
        <v>9175757.1000000015</v>
      </c>
      <c r="N8" s="696">
        <v>1910342.2199999997</v>
      </c>
      <c r="O8" s="696">
        <v>3731030.57</v>
      </c>
      <c r="P8" s="696">
        <v>4133713.9000000008</v>
      </c>
      <c r="Q8" s="696">
        <v>9579772.1099999994</v>
      </c>
      <c r="R8" s="696">
        <v>4884012.8600000013</v>
      </c>
      <c r="S8" s="696">
        <v>123960.98999999999</v>
      </c>
      <c r="T8" s="696">
        <v>2185.2800000000002</v>
      </c>
      <c r="U8" s="559"/>
    </row>
    <row r="9" spans="1:21">
      <c r="A9" s="583">
        <v>1.1000000000000001</v>
      </c>
      <c r="B9" s="583" t="s">
        <v>790</v>
      </c>
      <c r="C9" s="699">
        <v>620794478.65000057</v>
      </c>
      <c r="D9" s="696">
        <v>471844881.24000049</v>
      </c>
      <c r="E9" s="696">
        <v>16873988.100000001</v>
      </c>
      <c r="F9" s="696">
        <v>0</v>
      </c>
      <c r="G9" s="696">
        <v>87529136.109999999</v>
      </c>
      <c r="H9" s="696">
        <v>7243332.9700000025</v>
      </c>
      <c r="I9" s="696">
        <v>6559980.8800000008</v>
      </c>
      <c r="J9" s="696">
        <v>39153.11</v>
      </c>
      <c r="K9" s="696">
        <v>0</v>
      </c>
      <c r="L9" s="696">
        <v>61420461.300000019</v>
      </c>
      <c r="M9" s="696">
        <v>9130186.5900000017</v>
      </c>
      <c r="N9" s="696">
        <v>1868848.2099999997</v>
      </c>
      <c r="O9" s="696">
        <v>3708467.51</v>
      </c>
      <c r="P9" s="696">
        <v>4049709.060000001</v>
      </c>
      <c r="Q9" s="696">
        <v>9395914.9399999995</v>
      </c>
      <c r="R9" s="696">
        <v>4658088.370000001</v>
      </c>
      <c r="S9" s="696">
        <v>96424.859999999986</v>
      </c>
      <c r="T9" s="696">
        <v>0</v>
      </c>
      <c r="U9" s="559"/>
    </row>
    <row r="10" spans="1:21">
      <c r="A10" s="585" t="s">
        <v>252</v>
      </c>
      <c r="B10" s="585" t="s">
        <v>791</v>
      </c>
      <c r="C10" s="702">
        <v>568810592.9599998</v>
      </c>
      <c r="D10" s="696">
        <v>446233221.04999983</v>
      </c>
      <c r="E10" s="696">
        <v>16524053.950000001</v>
      </c>
      <c r="F10" s="696">
        <v>0</v>
      </c>
      <c r="G10" s="696">
        <v>80317132.00999999</v>
      </c>
      <c r="H10" s="696">
        <v>6645415.04</v>
      </c>
      <c r="I10" s="696">
        <v>6008537.8100000005</v>
      </c>
      <c r="J10" s="696">
        <v>35237.800000000003</v>
      </c>
      <c r="K10" s="696">
        <v>0</v>
      </c>
      <c r="L10" s="696">
        <v>42260239.899999984</v>
      </c>
      <c r="M10" s="696">
        <v>6385255.5800000001</v>
      </c>
      <c r="N10" s="696">
        <v>1308193.74</v>
      </c>
      <c r="O10" s="696">
        <v>2595927.23</v>
      </c>
      <c r="P10" s="696">
        <v>2828848.2999999993</v>
      </c>
      <c r="Q10" s="696">
        <v>6162193.5700000003</v>
      </c>
      <c r="R10" s="696">
        <v>3173283.05</v>
      </c>
      <c r="S10" s="696">
        <v>65004.270000000004</v>
      </c>
      <c r="T10" s="696">
        <v>0</v>
      </c>
      <c r="U10" s="559"/>
    </row>
    <row r="11" spans="1:21">
      <c r="A11" s="586" t="s">
        <v>792</v>
      </c>
      <c r="B11" s="587" t="s">
        <v>793</v>
      </c>
      <c r="C11" s="703">
        <v>395535384.99999976</v>
      </c>
      <c r="D11" s="696">
        <v>306177883.46999979</v>
      </c>
      <c r="E11" s="696">
        <v>13204643.640000001</v>
      </c>
      <c r="F11" s="696">
        <v>0</v>
      </c>
      <c r="G11" s="696">
        <v>55744602.709999986</v>
      </c>
      <c r="H11" s="696">
        <v>6106296.1900000004</v>
      </c>
      <c r="I11" s="696">
        <v>4952262.7600000007</v>
      </c>
      <c r="J11" s="696">
        <v>35237.800000000003</v>
      </c>
      <c r="K11" s="696">
        <v>0</v>
      </c>
      <c r="L11" s="696">
        <v>33612898.819999985</v>
      </c>
      <c r="M11" s="696">
        <v>5649243.3799999999</v>
      </c>
      <c r="N11" s="696">
        <v>1232792.75</v>
      </c>
      <c r="O11" s="696">
        <v>2476774.42</v>
      </c>
      <c r="P11" s="696">
        <v>2809880.4599999995</v>
      </c>
      <c r="Q11" s="696">
        <v>5142818.58</v>
      </c>
      <c r="R11" s="696">
        <v>2150956.38</v>
      </c>
      <c r="S11" s="696">
        <v>65004.270000000004</v>
      </c>
      <c r="T11" s="696">
        <v>0</v>
      </c>
      <c r="U11" s="559"/>
    </row>
    <row r="12" spans="1:21">
      <c r="A12" s="586" t="s">
        <v>794</v>
      </c>
      <c r="B12" s="587" t="s">
        <v>795</v>
      </c>
      <c r="C12" s="703">
        <v>131791064.22000004</v>
      </c>
      <c r="D12" s="696">
        <v>102755828.38000004</v>
      </c>
      <c r="E12" s="696">
        <v>195779.71999999997</v>
      </c>
      <c r="F12" s="696">
        <v>0</v>
      </c>
      <c r="G12" s="696">
        <v>24572529.299999997</v>
      </c>
      <c r="H12" s="696">
        <v>539118.85</v>
      </c>
      <c r="I12" s="696">
        <v>1056275.05</v>
      </c>
      <c r="J12" s="696">
        <v>0</v>
      </c>
      <c r="K12" s="696">
        <v>0</v>
      </c>
      <c r="L12" s="696">
        <v>4462706.54</v>
      </c>
      <c r="M12" s="696">
        <v>483373.07000000007</v>
      </c>
      <c r="N12" s="696">
        <v>75400.990000000005</v>
      </c>
      <c r="O12" s="696">
        <v>119152.81</v>
      </c>
      <c r="P12" s="696">
        <v>18967.84</v>
      </c>
      <c r="Q12" s="696">
        <v>49624.46</v>
      </c>
      <c r="R12" s="696">
        <v>700731.3</v>
      </c>
      <c r="S12" s="696">
        <v>0</v>
      </c>
      <c r="T12" s="696">
        <v>0</v>
      </c>
      <c r="U12" s="559"/>
    </row>
    <row r="13" spans="1:21">
      <c r="A13" s="586" t="s">
        <v>796</v>
      </c>
      <c r="B13" s="587" t="s">
        <v>797</v>
      </c>
      <c r="C13" s="703">
        <v>34484613.719999999</v>
      </c>
      <c r="D13" s="696">
        <v>31269729.710000001</v>
      </c>
      <c r="E13" s="696">
        <v>3123630.59</v>
      </c>
      <c r="F13" s="696">
        <v>0</v>
      </c>
      <c r="G13" s="696">
        <v>0</v>
      </c>
      <c r="H13" s="696">
        <v>0</v>
      </c>
      <c r="I13" s="696">
        <v>0</v>
      </c>
      <c r="J13" s="696">
        <v>0</v>
      </c>
      <c r="K13" s="696">
        <v>0</v>
      </c>
      <c r="L13" s="696">
        <v>3214884.01</v>
      </c>
      <c r="M13" s="696">
        <v>252639.13</v>
      </c>
      <c r="N13" s="696">
        <v>0</v>
      </c>
      <c r="O13" s="696">
        <v>0</v>
      </c>
      <c r="P13" s="696">
        <v>0</v>
      </c>
      <c r="Q13" s="696">
        <v>0</v>
      </c>
      <c r="R13" s="696">
        <v>321595.37</v>
      </c>
      <c r="S13" s="696">
        <v>0</v>
      </c>
      <c r="T13" s="696">
        <v>0</v>
      </c>
      <c r="U13" s="559"/>
    </row>
    <row r="14" spans="1:21">
      <c r="A14" s="586" t="s">
        <v>798</v>
      </c>
      <c r="B14" s="587" t="s">
        <v>799</v>
      </c>
      <c r="C14" s="703">
        <v>6999530.0199999996</v>
      </c>
      <c r="D14" s="696">
        <v>6029779.4899999993</v>
      </c>
      <c r="E14" s="696">
        <v>0</v>
      </c>
      <c r="F14" s="696">
        <v>0</v>
      </c>
      <c r="G14" s="696">
        <v>0</v>
      </c>
      <c r="H14" s="696">
        <v>0</v>
      </c>
      <c r="I14" s="696">
        <v>0</v>
      </c>
      <c r="J14" s="696">
        <v>0</v>
      </c>
      <c r="K14" s="696">
        <v>0</v>
      </c>
      <c r="L14" s="696">
        <v>969750.53</v>
      </c>
      <c r="M14" s="696">
        <v>0</v>
      </c>
      <c r="N14" s="696">
        <v>0</v>
      </c>
      <c r="O14" s="696">
        <v>0</v>
      </c>
      <c r="P14" s="696">
        <v>0</v>
      </c>
      <c r="Q14" s="696">
        <v>969750.53</v>
      </c>
      <c r="R14" s="696">
        <v>0</v>
      </c>
      <c r="S14" s="696">
        <v>0</v>
      </c>
      <c r="T14" s="696">
        <v>0</v>
      </c>
      <c r="U14" s="559"/>
    </row>
    <row r="15" spans="1:21">
      <c r="A15" s="588">
        <v>1.2</v>
      </c>
      <c r="B15" s="589" t="s">
        <v>800</v>
      </c>
      <c r="C15" s="704">
        <v>37344549.132199988</v>
      </c>
      <c r="D15" s="696">
        <v>9436893.0421999861</v>
      </c>
      <c r="E15" s="696">
        <v>337479.79</v>
      </c>
      <c r="F15" s="696">
        <v>0</v>
      </c>
      <c r="G15" s="696">
        <v>8752913.6699999981</v>
      </c>
      <c r="H15" s="696">
        <v>724333.28</v>
      </c>
      <c r="I15" s="696">
        <v>655998.09</v>
      </c>
      <c r="J15" s="696">
        <v>3915.31</v>
      </c>
      <c r="K15" s="696">
        <v>0</v>
      </c>
      <c r="L15" s="696">
        <v>19154742.420000002</v>
      </c>
      <c r="M15" s="696">
        <v>2744931.01</v>
      </c>
      <c r="N15" s="696">
        <v>560654.47000000009</v>
      </c>
      <c r="O15" s="696">
        <v>1112540.28</v>
      </c>
      <c r="P15" s="696">
        <v>1220860.76</v>
      </c>
      <c r="Q15" s="696">
        <v>3233721.3699999996</v>
      </c>
      <c r="R15" s="696">
        <v>1484805.32</v>
      </c>
      <c r="S15" s="696">
        <v>31420.589999999997</v>
      </c>
      <c r="T15" s="696">
        <v>0</v>
      </c>
      <c r="U15" s="559"/>
    </row>
    <row r="16" spans="1:21">
      <c r="A16" s="590">
        <v>1.3</v>
      </c>
      <c r="B16" s="589" t="s">
        <v>801</v>
      </c>
      <c r="C16" s="705"/>
      <c r="D16" s="705"/>
      <c r="E16" s="705"/>
      <c r="F16" s="705"/>
      <c r="G16" s="705"/>
      <c r="H16" s="705"/>
      <c r="I16" s="705"/>
      <c r="J16" s="705"/>
      <c r="K16" s="705"/>
      <c r="L16" s="705"/>
      <c r="M16" s="705"/>
      <c r="N16" s="705"/>
      <c r="O16" s="705"/>
      <c r="P16" s="705"/>
      <c r="Q16" s="705"/>
      <c r="R16" s="705"/>
      <c r="S16" s="705"/>
      <c r="T16" s="705"/>
      <c r="U16" s="559"/>
    </row>
    <row r="17" spans="1:21" s="557" customFormat="1" ht="25.5">
      <c r="A17" s="591" t="s">
        <v>802</v>
      </c>
      <c r="B17" s="592" t="s">
        <v>803</v>
      </c>
      <c r="C17" s="706">
        <v>600698397.57000029</v>
      </c>
      <c r="D17" s="707">
        <v>452364048.09000039</v>
      </c>
      <c r="E17" s="707">
        <v>16827267.270000003</v>
      </c>
      <c r="F17" s="707">
        <v>0</v>
      </c>
      <c r="G17" s="707">
        <v>87400542.829999983</v>
      </c>
      <c r="H17" s="707">
        <v>7241551.370000001</v>
      </c>
      <c r="I17" s="707">
        <v>6559980.8800000008</v>
      </c>
      <c r="J17" s="707">
        <v>39153.11</v>
      </c>
      <c r="K17" s="707">
        <v>0</v>
      </c>
      <c r="L17" s="707">
        <v>60933806.650000028</v>
      </c>
      <c r="M17" s="707">
        <v>9130186.5900000036</v>
      </c>
      <c r="N17" s="707">
        <v>1868848.2099999997</v>
      </c>
      <c r="O17" s="707">
        <v>3708467.51</v>
      </c>
      <c r="P17" s="707">
        <v>4041211.8600000003</v>
      </c>
      <c r="Q17" s="707">
        <v>9053973.0600000005</v>
      </c>
      <c r="R17" s="707">
        <v>4533261.5000000009</v>
      </c>
      <c r="S17" s="707">
        <v>92863.26</v>
      </c>
      <c r="T17" s="707">
        <v>0</v>
      </c>
      <c r="U17" s="563"/>
    </row>
    <row r="18" spans="1:21" s="557" customFormat="1" ht="25.5">
      <c r="A18" s="593" t="s">
        <v>804</v>
      </c>
      <c r="B18" s="593" t="s">
        <v>805</v>
      </c>
      <c r="C18" s="708">
        <v>583797171.04000044</v>
      </c>
      <c r="D18" s="707">
        <v>435462893.16000044</v>
      </c>
      <c r="E18" s="707">
        <v>16139767.270000003</v>
      </c>
      <c r="F18" s="707">
        <v>0</v>
      </c>
      <c r="G18" s="707">
        <v>87400471.229999974</v>
      </c>
      <c r="H18" s="707">
        <v>7241551.370000001</v>
      </c>
      <c r="I18" s="707">
        <v>6559980.8800000008</v>
      </c>
      <c r="J18" s="707">
        <v>39153.11</v>
      </c>
      <c r="K18" s="707">
        <v>0</v>
      </c>
      <c r="L18" s="707">
        <v>60933806.650000028</v>
      </c>
      <c r="M18" s="707">
        <v>9130186.5900000036</v>
      </c>
      <c r="N18" s="707">
        <v>1868848.2099999997</v>
      </c>
      <c r="O18" s="707">
        <v>3708467.51</v>
      </c>
      <c r="P18" s="707">
        <v>4041211.8600000003</v>
      </c>
      <c r="Q18" s="707">
        <v>9053973.0600000005</v>
      </c>
      <c r="R18" s="707">
        <v>4533261.5000000009</v>
      </c>
      <c r="S18" s="707">
        <v>92863.26</v>
      </c>
      <c r="T18" s="707">
        <v>0</v>
      </c>
      <c r="U18" s="563"/>
    </row>
    <row r="19" spans="1:21" s="557" customFormat="1">
      <c r="A19" s="591" t="s">
        <v>806</v>
      </c>
      <c r="B19" s="594" t="s">
        <v>807</v>
      </c>
      <c r="C19" s="709">
        <v>694722754.79743898</v>
      </c>
      <c r="D19" s="707">
        <v>495374358.95071417</v>
      </c>
      <c r="E19" s="707">
        <v>22061306.080000002</v>
      </c>
      <c r="F19" s="707">
        <v>0</v>
      </c>
      <c r="G19" s="707">
        <v>129261355.44999997</v>
      </c>
      <c r="H19" s="707">
        <v>10819351.369999999</v>
      </c>
      <c r="I19" s="707">
        <v>7267298.3399999999</v>
      </c>
      <c r="J19" s="707">
        <v>84906.37</v>
      </c>
      <c r="K19" s="707">
        <v>0</v>
      </c>
      <c r="L19" s="707">
        <v>70087040.396724775</v>
      </c>
      <c r="M19" s="707">
        <v>14420236.886724791</v>
      </c>
      <c r="N19" s="707">
        <v>2089892.6200000003</v>
      </c>
      <c r="O19" s="707">
        <v>4237696.8100000015</v>
      </c>
      <c r="P19" s="707">
        <v>6889799.4300000006</v>
      </c>
      <c r="Q19" s="707">
        <v>9617428.379999999</v>
      </c>
      <c r="R19" s="707">
        <v>5855401.0099999998</v>
      </c>
      <c r="S19" s="707">
        <v>92472.080000000016</v>
      </c>
      <c r="T19" s="707">
        <v>0</v>
      </c>
      <c r="U19" s="563"/>
    </row>
    <row r="20" spans="1:21" s="557" customFormat="1">
      <c r="A20" s="593" t="s">
        <v>808</v>
      </c>
      <c r="B20" s="593" t="s">
        <v>809</v>
      </c>
      <c r="C20" s="708">
        <v>670562659.44743872</v>
      </c>
      <c r="D20" s="707">
        <v>479823657.72071403</v>
      </c>
      <c r="E20" s="707">
        <v>21322176.080000002</v>
      </c>
      <c r="F20" s="707">
        <v>0</v>
      </c>
      <c r="G20" s="707">
        <v>123379761.46999998</v>
      </c>
      <c r="H20" s="707">
        <v>10819351.369999999</v>
      </c>
      <c r="I20" s="707">
        <v>7267298.3399999999</v>
      </c>
      <c r="J20" s="707">
        <v>84906.37</v>
      </c>
      <c r="K20" s="707">
        <v>0</v>
      </c>
      <c r="L20" s="707">
        <v>67359240.256724775</v>
      </c>
      <c r="M20" s="707">
        <v>14420236.886724791</v>
      </c>
      <c r="N20" s="707">
        <v>2089892.6200000003</v>
      </c>
      <c r="O20" s="707">
        <v>4237696.8100000015</v>
      </c>
      <c r="P20" s="707">
        <v>6655336.4800000004</v>
      </c>
      <c r="Q20" s="707">
        <v>9447054.6600000001</v>
      </c>
      <c r="R20" s="707">
        <v>5855401.0099999998</v>
      </c>
      <c r="S20" s="707">
        <v>92472.080000000016</v>
      </c>
      <c r="T20" s="707">
        <v>0</v>
      </c>
      <c r="U20" s="563"/>
    </row>
    <row r="21" spans="1:21" s="557" customFormat="1">
      <c r="A21" s="595">
        <v>1.4</v>
      </c>
      <c r="B21" s="636" t="s">
        <v>941</v>
      </c>
      <c r="C21" s="710">
        <v>356274.21199999994</v>
      </c>
      <c r="D21" s="707">
        <v>356274.21199999994</v>
      </c>
      <c r="E21" s="707">
        <v>0</v>
      </c>
      <c r="F21" s="707">
        <v>0</v>
      </c>
      <c r="G21" s="707">
        <v>0</v>
      </c>
      <c r="H21" s="707">
        <v>0</v>
      </c>
      <c r="I21" s="707">
        <v>0</v>
      </c>
      <c r="J21" s="707">
        <v>0</v>
      </c>
      <c r="K21" s="707">
        <v>0</v>
      </c>
      <c r="L21" s="707">
        <v>0</v>
      </c>
      <c r="M21" s="707">
        <v>0</v>
      </c>
      <c r="N21" s="707">
        <v>0</v>
      </c>
      <c r="O21" s="707">
        <v>0</v>
      </c>
      <c r="P21" s="707">
        <v>0</v>
      </c>
      <c r="Q21" s="707">
        <v>0</v>
      </c>
      <c r="R21" s="707">
        <v>0</v>
      </c>
      <c r="S21" s="707">
        <v>0</v>
      </c>
      <c r="T21" s="707">
        <v>0</v>
      </c>
      <c r="U21" s="563"/>
    </row>
    <row r="22" spans="1:21" s="557" customFormat="1">
      <c r="A22" s="595">
        <v>1.5</v>
      </c>
      <c r="B22" s="636" t="s">
        <v>942</v>
      </c>
      <c r="C22" s="710">
        <v>0</v>
      </c>
      <c r="D22" s="707">
        <v>0</v>
      </c>
      <c r="E22" s="707">
        <v>0</v>
      </c>
      <c r="F22" s="707">
        <v>0</v>
      </c>
      <c r="G22" s="707">
        <v>0</v>
      </c>
      <c r="H22" s="707">
        <v>0</v>
      </c>
      <c r="I22" s="707">
        <v>0</v>
      </c>
      <c r="J22" s="707">
        <v>0</v>
      </c>
      <c r="K22" s="707">
        <v>0</v>
      </c>
      <c r="L22" s="707">
        <v>0</v>
      </c>
      <c r="M22" s="707">
        <v>0</v>
      </c>
      <c r="N22" s="707">
        <v>0</v>
      </c>
      <c r="O22" s="707">
        <v>0</v>
      </c>
      <c r="P22" s="707">
        <v>0</v>
      </c>
      <c r="Q22" s="707">
        <v>0</v>
      </c>
      <c r="R22" s="707">
        <v>0</v>
      </c>
      <c r="S22" s="707">
        <v>0</v>
      </c>
      <c r="T22" s="707">
        <v>0</v>
      </c>
      <c r="U22" s="563"/>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N33" sqref="C7:N33"/>
    </sheetView>
  </sheetViews>
  <sheetFormatPr defaultColWidth="9.28515625" defaultRowHeight="12.75"/>
  <cols>
    <col min="1" max="1" width="11.7109375" style="534" bestFit="1" customWidth="1"/>
    <col min="2" max="2" width="93.42578125" style="534" customWidth="1"/>
    <col min="3" max="3" width="14.7109375" style="534" customWidth="1"/>
    <col min="4" max="4" width="14.85546875" style="534" bestFit="1" customWidth="1"/>
    <col min="5" max="5" width="13.85546875" style="534" bestFit="1" customWidth="1"/>
    <col min="6" max="6" width="17.85546875" style="600" bestFit="1" customWidth="1"/>
    <col min="7" max="7" width="12.7109375" style="600" bestFit="1" customWidth="1"/>
    <col min="8" max="8" width="11" style="534" bestFit="1" customWidth="1"/>
    <col min="9" max="9" width="10.28515625" style="534" bestFit="1" customWidth="1"/>
    <col min="10" max="10" width="14.85546875" style="600" bestFit="1" customWidth="1"/>
    <col min="11" max="11" width="13.85546875" style="600" bestFit="1" customWidth="1"/>
    <col min="12" max="12" width="17.85546875" style="600" bestFit="1" customWidth="1"/>
    <col min="13" max="13" width="11.7109375" style="600" bestFit="1" customWidth="1"/>
    <col min="14" max="14" width="11" style="600" bestFit="1" customWidth="1"/>
    <col min="15" max="15" width="18.7109375" style="534" bestFit="1" customWidth="1"/>
    <col min="16" max="16384" width="9.28515625" style="534"/>
  </cols>
  <sheetData>
    <row r="1" spans="1:15" ht="13.5">
      <c r="A1" s="533" t="s">
        <v>189</v>
      </c>
      <c r="B1" s="449" t="str">
        <f>Info!C2</f>
        <v>სს "ხალიკ ბანკი საქართველო"</v>
      </c>
      <c r="F1" s="534"/>
      <c r="G1" s="534"/>
      <c r="J1" s="534"/>
      <c r="K1" s="534"/>
      <c r="L1" s="534"/>
      <c r="M1" s="534"/>
      <c r="N1" s="534"/>
    </row>
    <row r="2" spans="1:15">
      <c r="A2" s="535" t="s">
        <v>190</v>
      </c>
      <c r="B2" s="537">
        <f>'1. key ratios'!B2</f>
        <v>44469</v>
      </c>
      <c r="F2" s="534"/>
      <c r="G2" s="534"/>
      <c r="J2" s="534"/>
      <c r="K2" s="534"/>
      <c r="L2" s="534"/>
      <c r="M2" s="534"/>
      <c r="N2" s="534"/>
    </row>
    <row r="3" spans="1:15">
      <c r="A3" s="536" t="s">
        <v>812</v>
      </c>
      <c r="F3" s="534"/>
      <c r="G3" s="534"/>
      <c r="J3" s="534"/>
      <c r="K3" s="534"/>
      <c r="L3" s="534"/>
      <c r="M3" s="534"/>
      <c r="N3" s="534"/>
    </row>
    <row r="4" spans="1:15">
      <c r="F4" s="534"/>
      <c r="G4" s="534"/>
      <c r="J4" s="534"/>
      <c r="K4" s="534"/>
      <c r="L4" s="534"/>
      <c r="M4" s="534"/>
      <c r="N4" s="534"/>
    </row>
    <row r="5" spans="1:15" ht="37.5" customHeight="1">
      <c r="A5" s="781" t="s">
        <v>813</v>
      </c>
      <c r="B5" s="782"/>
      <c r="C5" s="827" t="s">
        <v>814</v>
      </c>
      <c r="D5" s="828"/>
      <c r="E5" s="828"/>
      <c r="F5" s="828"/>
      <c r="G5" s="828"/>
      <c r="H5" s="829"/>
      <c r="I5" s="830" t="s">
        <v>815</v>
      </c>
      <c r="J5" s="831"/>
      <c r="K5" s="831"/>
      <c r="L5" s="831"/>
      <c r="M5" s="831"/>
      <c r="N5" s="832"/>
      <c r="O5" s="833" t="s">
        <v>685</v>
      </c>
    </row>
    <row r="6" spans="1:15" ht="39.4" customHeight="1">
      <c r="A6" s="785"/>
      <c r="B6" s="786"/>
      <c r="C6" s="596"/>
      <c r="D6" s="597" t="s">
        <v>816</v>
      </c>
      <c r="E6" s="597" t="s">
        <v>817</v>
      </c>
      <c r="F6" s="597" t="s">
        <v>818</v>
      </c>
      <c r="G6" s="597" t="s">
        <v>819</v>
      </c>
      <c r="H6" s="597" t="s">
        <v>820</v>
      </c>
      <c r="I6" s="598"/>
      <c r="J6" s="597" t="s">
        <v>816</v>
      </c>
      <c r="K6" s="597" t="s">
        <v>817</v>
      </c>
      <c r="L6" s="597" t="s">
        <v>818</v>
      </c>
      <c r="M6" s="597" t="s">
        <v>819</v>
      </c>
      <c r="N6" s="597" t="s">
        <v>820</v>
      </c>
      <c r="O6" s="834"/>
    </row>
    <row r="7" spans="1:15">
      <c r="A7" s="549">
        <v>1</v>
      </c>
      <c r="B7" s="558" t="s">
        <v>695</v>
      </c>
      <c r="C7" s="711">
        <v>16447936.279999994</v>
      </c>
      <c r="D7" s="696">
        <v>13650214.48</v>
      </c>
      <c r="E7" s="696">
        <v>427167.60000000003</v>
      </c>
      <c r="F7" s="712">
        <v>2333966.61</v>
      </c>
      <c r="G7" s="712">
        <v>20332</v>
      </c>
      <c r="H7" s="696">
        <v>16255.59</v>
      </c>
      <c r="I7" s="696">
        <v>1042332.7500000003</v>
      </c>
      <c r="J7" s="712">
        <v>273004.39999999997</v>
      </c>
      <c r="K7" s="712">
        <v>42716.770000000004</v>
      </c>
      <c r="L7" s="712">
        <v>700189.99</v>
      </c>
      <c r="M7" s="712">
        <v>10166</v>
      </c>
      <c r="N7" s="712">
        <v>16255.590000000002</v>
      </c>
      <c r="O7" s="549"/>
    </row>
    <row r="8" spans="1:15">
      <c r="A8" s="549">
        <v>2</v>
      </c>
      <c r="B8" s="558" t="s">
        <v>696</v>
      </c>
      <c r="C8" s="711">
        <v>41783705.740000017</v>
      </c>
      <c r="D8" s="696">
        <v>34545486.970000021</v>
      </c>
      <c r="E8" s="696">
        <v>767981.49999999988</v>
      </c>
      <c r="F8" s="712">
        <v>6320897.1399999997</v>
      </c>
      <c r="G8" s="712">
        <v>18844.47</v>
      </c>
      <c r="H8" s="696">
        <v>130495.65999999999</v>
      </c>
      <c r="I8" s="696">
        <v>2803894.8433999987</v>
      </c>
      <c r="J8" s="712">
        <v>690909.70779999997</v>
      </c>
      <c r="K8" s="712">
        <v>76798.085600000006</v>
      </c>
      <c r="L8" s="712">
        <v>1896269.1500000001</v>
      </c>
      <c r="M8" s="712">
        <v>9422.24</v>
      </c>
      <c r="N8" s="712">
        <v>130495.65999999999</v>
      </c>
      <c r="O8" s="549"/>
    </row>
    <row r="9" spans="1:15">
      <c r="A9" s="549">
        <v>3</v>
      </c>
      <c r="B9" s="558" t="s">
        <v>697</v>
      </c>
      <c r="C9" s="711">
        <v>0</v>
      </c>
      <c r="D9" s="696">
        <v>0</v>
      </c>
      <c r="E9" s="696">
        <v>0</v>
      </c>
      <c r="F9" s="713">
        <v>0</v>
      </c>
      <c r="G9" s="713">
        <v>0</v>
      </c>
      <c r="H9" s="696">
        <v>0</v>
      </c>
      <c r="I9" s="696">
        <v>0</v>
      </c>
      <c r="J9" s="713">
        <v>0</v>
      </c>
      <c r="K9" s="713">
        <v>0</v>
      </c>
      <c r="L9" s="713">
        <v>0</v>
      </c>
      <c r="M9" s="713">
        <v>0</v>
      </c>
      <c r="N9" s="713">
        <v>0</v>
      </c>
      <c r="O9" s="549"/>
    </row>
    <row r="10" spans="1:15">
      <c r="A10" s="549">
        <v>4</v>
      </c>
      <c r="B10" s="558" t="s">
        <v>698</v>
      </c>
      <c r="C10" s="711">
        <v>31647762.869999997</v>
      </c>
      <c r="D10" s="696">
        <v>15479893.690000001</v>
      </c>
      <c r="E10" s="696">
        <v>13101149.770000001</v>
      </c>
      <c r="F10" s="713">
        <v>3052746.6500000004</v>
      </c>
      <c r="G10" s="713">
        <v>0</v>
      </c>
      <c r="H10" s="696">
        <v>13972.760000000002</v>
      </c>
      <c r="I10" s="696">
        <v>2549509.62</v>
      </c>
      <c r="J10" s="713">
        <v>309597.87000000011</v>
      </c>
      <c r="K10" s="713">
        <v>1310114.99</v>
      </c>
      <c r="L10" s="713">
        <v>915824</v>
      </c>
      <c r="M10" s="713">
        <v>0</v>
      </c>
      <c r="N10" s="713">
        <v>13972.76</v>
      </c>
      <c r="O10" s="549"/>
    </row>
    <row r="11" spans="1:15">
      <c r="A11" s="549">
        <v>5</v>
      </c>
      <c r="B11" s="558" t="s">
        <v>699</v>
      </c>
      <c r="C11" s="711">
        <v>124383255.79999995</v>
      </c>
      <c r="D11" s="696">
        <v>92191267.639999971</v>
      </c>
      <c r="E11" s="696">
        <v>21845912.16</v>
      </c>
      <c r="F11" s="713">
        <v>10311307.800000001</v>
      </c>
      <c r="G11" s="713">
        <v>0</v>
      </c>
      <c r="H11" s="696">
        <v>34768.200000000004</v>
      </c>
      <c r="I11" s="696">
        <v>7156577.1499999957</v>
      </c>
      <c r="J11" s="713">
        <v>1843825.3700000003</v>
      </c>
      <c r="K11" s="713">
        <v>2184591.2300000009</v>
      </c>
      <c r="L11" s="713">
        <v>3093392.3500000006</v>
      </c>
      <c r="M11" s="713">
        <v>0</v>
      </c>
      <c r="N11" s="713">
        <v>34768.199999999997</v>
      </c>
      <c r="O11" s="549"/>
    </row>
    <row r="12" spans="1:15">
      <c r="A12" s="549">
        <v>6</v>
      </c>
      <c r="B12" s="558" t="s">
        <v>700</v>
      </c>
      <c r="C12" s="711">
        <v>34747837.489999987</v>
      </c>
      <c r="D12" s="696">
        <v>30017854.870000005</v>
      </c>
      <c r="E12" s="696">
        <v>2598864.17</v>
      </c>
      <c r="F12" s="713">
        <v>2089440.1299999997</v>
      </c>
      <c r="G12" s="713">
        <v>0</v>
      </c>
      <c r="H12" s="696">
        <v>41678.319999999992</v>
      </c>
      <c r="I12" s="696">
        <v>1528753.8700000008</v>
      </c>
      <c r="J12" s="713">
        <v>600357.07999999973</v>
      </c>
      <c r="K12" s="713">
        <v>259886.43</v>
      </c>
      <c r="L12" s="713">
        <v>626832.04000000015</v>
      </c>
      <c r="M12" s="713">
        <v>0</v>
      </c>
      <c r="N12" s="713">
        <v>41678.32</v>
      </c>
      <c r="O12" s="549"/>
    </row>
    <row r="13" spans="1:15">
      <c r="A13" s="549">
        <v>7</v>
      </c>
      <c r="B13" s="558" t="s">
        <v>701</v>
      </c>
      <c r="C13" s="711">
        <v>7233293.3999999985</v>
      </c>
      <c r="D13" s="696">
        <v>1650553.73</v>
      </c>
      <c r="E13" s="696">
        <v>5039954.46</v>
      </c>
      <c r="F13" s="713">
        <v>541805.21</v>
      </c>
      <c r="G13" s="713">
        <v>0</v>
      </c>
      <c r="H13" s="696">
        <v>980</v>
      </c>
      <c r="I13" s="696">
        <v>700528.09000000008</v>
      </c>
      <c r="J13" s="713">
        <v>33011.079999999994</v>
      </c>
      <c r="K13" s="713">
        <v>503995.45000000007</v>
      </c>
      <c r="L13" s="713">
        <v>162541.56</v>
      </c>
      <c r="M13" s="713">
        <v>0</v>
      </c>
      <c r="N13" s="713">
        <v>980</v>
      </c>
      <c r="O13" s="549"/>
    </row>
    <row r="14" spans="1:15">
      <c r="A14" s="549">
        <v>8</v>
      </c>
      <c r="B14" s="558" t="s">
        <v>702</v>
      </c>
      <c r="C14" s="711">
        <v>2063179.61</v>
      </c>
      <c r="D14" s="696">
        <v>1563561.3200000003</v>
      </c>
      <c r="E14" s="696">
        <v>1686.14</v>
      </c>
      <c r="F14" s="713">
        <v>497726.08</v>
      </c>
      <c r="G14" s="713">
        <v>0</v>
      </c>
      <c r="H14" s="696">
        <v>206.07</v>
      </c>
      <c r="I14" s="696">
        <v>180963.74</v>
      </c>
      <c r="J14" s="713">
        <v>31271.239999999998</v>
      </c>
      <c r="K14" s="713">
        <v>168.61</v>
      </c>
      <c r="L14" s="713">
        <v>149317.82</v>
      </c>
      <c r="M14" s="713">
        <v>0</v>
      </c>
      <c r="N14" s="713">
        <v>206.07</v>
      </c>
      <c r="O14" s="549"/>
    </row>
    <row r="15" spans="1:15">
      <c r="A15" s="549">
        <v>9</v>
      </c>
      <c r="B15" s="558" t="s">
        <v>703</v>
      </c>
      <c r="C15" s="711">
        <v>13036618.4</v>
      </c>
      <c r="D15" s="696">
        <v>9219740.9199999999</v>
      </c>
      <c r="E15" s="696">
        <v>0.03</v>
      </c>
      <c r="F15" s="713">
        <v>3816877.45</v>
      </c>
      <c r="G15" s="713">
        <v>0</v>
      </c>
      <c r="H15" s="696">
        <v>0</v>
      </c>
      <c r="I15" s="696">
        <v>1329458.0506</v>
      </c>
      <c r="J15" s="713">
        <v>184394.81</v>
      </c>
      <c r="K15" s="713">
        <v>5.9999999999999995E-4</v>
      </c>
      <c r="L15" s="713">
        <v>1145063.24</v>
      </c>
      <c r="M15" s="713">
        <v>0</v>
      </c>
      <c r="N15" s="713">
        <v>0</v>
      </c>
      <c r="O15" s="549"/>
    </row>
    <row r="16" spans="1:15">
      <c r="A16" s="549">
        <v>10</v>
      </c>
      <c r="B16" s="558" t="s">
        <v>704</v>
      </c>
      <c r="C16" s="711">
        <v>6865405.5900000008</v>
      </c>
      <c r="D16" s="696">
        <v>6790960.1900000004</v>
      </c>
      <c r="E16" s="696">
        <v>74445.399999999994</v>
      </c>
      <c r="F16" s="713">
        <v>0</v>
      </c>
      <c r="G16" s="713">
        <v>0</v>
      </c>
      <c r="H16" s="696">
        <v>0</v>
      </c>
      <c r="I16" s="696">
        <v>143263.73000000001</v>
      </c>
      <c r="J16" s="713">
        <v>135819.19</v>
      </c>
      <c r="K16" s="713">
        <v>7444.54</v>
      </c>
      <c r="L16" s="713">
        <v>0</v>
      </c>
      <c r="M16" s="713">
        <v>0</v>
      </c>
      <c r="N16" s="713">
        <v>0</v>
      </c>
      <c r="O16" s="549"/>
    </row>
    <row r="17" spans="1:15">
      <c r="A17" s="549">
        <v>11</v>
      </c>
      <c r="B17" s="558" t="s">
        <v>705</v>
      </c>
      <c r="C17" s="711">
        <v>2760207.45</v>
      </c>
      <c r="D17" s="696">
        <v>2632022.4300000002</v>
      </c>
      <c r="E17" s="696">
        <v>91534.69</v>
      </c>
      <c r="F17" s="713">
        <v>31177.689999999995</v>
      </c>
      <c r="G17" s="713">
        <v>0</v>
      </c>
      <c r="H17" s="696">
        <v>5472.64</v>
      </c>
      <c r="I17" s="696">
        <v>76619.87000000001</v>
      </c>
      <c r="J17" s="713">
        <v>52640.44000000001</v>
      </c>
      <c r="K17" s="713">
        <v>9153.4700000000012</v>
      </c>
      <c r="L17" s="713">
        <v>9353.32</v>
      </c>
      <c r="M17" s="713">
        <v>0</v>
      </c>
      <c r="N17" s="713">
        <v>5472.64</v>
      </c>
      <c r="O17" s="549"/>
    </row>
    <row r="18" spans="1:15">
      <c r="A18" s="549">
        <v>12</v>
      </c>
      <c r="B18" s="558" t="s">
        <v>706</v>
      </c>
      <c r="C18" s="711">
        <v>83539868.680000037</v>
      </c>
      <c r="D18" s="696">
        <v>73906803.840000004</v>
      </c>
      <c r="E18" s="696">
        <v>3978927.7100000004</v>
      </c>
      <c r="F18" s="713">
        <v>3623883.1700000004</v>
      </c>
      <c r="G18" s="713">
        <v>1943266.2</v>
      </c>
      <c r="H18" s="696">
        <v>86987.760000000009</v>
      </c>
      <c r="I18" s="696">
        <v>4021814.7625999968</v>
      </c>
      <c r="J18" s="713">
        <v>1478136.1500000011</v>
      </c>
      <c r="K18" s="713">
        <v>397892.75259999995</v>
      </c>
      <c r="L18" s="713">
        <v>1087165.0000000002</v>
      </c>
      <c r="M18" s="713">
        <v>971633.1</v>
      </c>
      <c r="N18" s="713">
        <v>86987.759999999966</v>
      </c>
      <c r="O18" s="549"/>
    </row>
    <row r="19" spans="1:15">
      <c r="A19" s="549">
        <v>13</v>
      </c>
      <c r="B19" s="558" t="s">
        <v>707</v>
      </c>
      <c r="C19" s="711">
        <v>49368605.279999964</v>
      </c>
      <c r="D19" s="696">
        <v>40074991.869999997</v>
      </c>
      <c r="E19" s="696">
        <v>6924854.7900000019</v>
      </c>
      <c r="F19" s="713">
        <v>993043.50999999989</v>
      </c>
      <c r="G19" s="713">
        <v>1275074.48</v>
      </c>
      <c r="H19" s="696">
        <v>100640.63</v>
      </c>
      <c r="I19" s="696">
        <v>2530050.7978000049</v>
      </c>
      <c r="J19" s="713">
        <v>801500.09</v>
      </c>
      <c r="K19" s="713">
        <v>692459.76780000504</v>
      </c>
      <c r="L19" s="713">
        <v>297913.06000000011</v>
      </c>
      <c r="M19" s="713">
        <v>637537.25</v>
      </c>
      <c r="N19" s="713">
        <v>100640.63</v>
      </c>
      <c r="O19" s="549"/>
    </row>
    <row r="20" spans="1:15">
      <c r="A20" s="549">
        <v>14</v>
      </c>
      <c r="B20" s="558" t="s">
        <v>708</v>
      </c>
      <c r="C20" s="711">
        <v>41959108.390000008</v>
      </c>
      <c r="D20" s="696">
        <v>24634968.579999998</v>
      </c>
      <c r="E20" s="696">
        <v>14939799.120000001</v>
      </c>
      <c r="F20" s="713">
        <v>2351780.0499999998</v>
      </c>
      <c r="G20" s="713">
        <v>1039.22</v>
      </c>
      <c r="H20" s="696">
        <v>31521.420000000002</v>
      </c>
      <c r="I20" s="696">
        <v>2724254.3500000006</v>
      </c>
      <c r="J20" s="713">
        <v>492699.37</v>
      </c>
      <c r="K20" s="713">
        <v>1493979.9300000002</v>
      </c>
      <c r="L20" s="713">
        <v>705534.02</v>
      </c>
      <c r="M20" s="713">
        <v>519.61</v>
      </c>
      <c r="N20" s="713">
        <v>31521.42</v>
      </c>
      <c r="O20" s="549"/>
    </row>
    <row r="21" spans="1:15">
      <c r="A21" s="549">
        <v>15</v>
      </c>
      <c r="B21" s="558" t="s">
        <v>709</v>
      </c>
      <c r="C21" s="711">
        <v>15621281.309999999</v>
      </c>
      <c r="D21" s="696">
        <v>7364285.7199999997</v>
      </c>
      <c r="E21" s="696">
        <v>4598477.2999999989</v>
      </c>
      <c r="F21" s="713">
        <v>3655037.4699999997</v>
      </c>
      <c r="G21" s="713">
        <v>3285.87</v>
      </c>
      <c r="H21" s="696">
        <v>194.95</v>
      </c>
      <c r="I21" s="696">
        <v>1705482.5999999999</v>
      </c>
      <c r="J21" s="713">
        <v>147285.73000000001</v>
      </c>
      <c r="K21" s="713">
        <v>459847.73000000004</v>
      </c>
      <c r="L21" s="713">
        <v>1096511.25</v>
      </c>
      <c r="M21" s="713">
        <v>1642.94</v>
      </c>
      <c r="N21" s="713">
        <v>194.95</v>
      </c>
      <c r="O21" s="549"/>
    </row>
    <row r="22" spans="1:15">
      <c r="A22" s="549">
        <v>16</v>
      </c>
      <c r="B22" s="558" t="s">
        <v>710</v>
      </c>
      <c r="C22" s="711">
        <v>1665139.7400000002</v>
      </c>
      <c r="D22" s="696">
        <v>1387846.89</v>
      </c>
      <c r="E22" s="696">
        <v>513.26</v>
      </c>
      <c r="F22" s="713">
        <v>276779.59000000003</v>
      </c>
      <c r="G22" s="713">
        <v>0</v>
      </c>
      <c r="H22" s="696">
        <v>0</v>
      </c>
      <c r="I22" s="696">
        <v>110842.15000000001</v>
      </c>
      <c r="J22" s="713">
        <v>27756.940000000002</v>
      </c>
      <c r="K22" s="713">
        <v>51.33</v>
      </c>
      <c r="L22" s="713">
        <v>83033.88</v>
      </c>
      <c r="M22" s="713">
        <v>0</v>
      </c>
      <c r="N22" s="713">
        <v>0</v>
      </c>
      <c r="O22" s="549"/>
    </row>
    <row r="23" spans="1:15">
      <c r="A23" s="549">
        <v>17</v>
      </c>
      <c r="B23" s="558" t="s">
        <v>711</v>
      </c>
      <c r="C23" s="711">
        <v>12810409.809999997</v>
      </c>
      <c r="D23" s="696">
        <v>6531313.8100000005</v>
      </c>
      <c r="E23" s="696">
        <v>298189.76999999996</v>
      </c>
      <c r="F23" s="713">
        <v>5953518.6899999995</v>
      </c>
      <c r="G23" s="713">
        <v>0</v>
      </c>
      <c r="H23" s="696">
        <v>27387.54</v>
      </c>
      <c r="I23" s="696">
        <v>1973888.43</v>
      </c>
      <c r="J23" s="713">
        <v>130626.31000000001</v>
      </c>
      <c r="K23" s="713">
        <v>29818.97</v>
      </c>
      <c r="L23" s="713">
        <v>1786055.6099999999</v>
      </c>
      <c r="M23" s="713">
        <v>0</v>
      </c>
      <c r="N23" s="713">
        <v>27387.54</v>
      </c>
      <c r="O23" s="549"/>
    </row>
    <row r="24" spans="1:15">
      <c r="A24" s="549">
        <v>18</v>
      </c>
      <c r="B24" s="558" t="s">
        <v>712</v>
      </c>
      <c r="C24" s="711">
        <v>5566674.6499999994</v>
      </c>
      <c r="D24" s="696">
        <v>5528321.21</v>
      </c>
      <c r="E24" s="696">
        <v>13653.73</v>
      </c>
      <c r="F24" s="713">
        <v>22323.86</v>
      </c>
      <c r="G24" s="713">
        <v>0</v>
      </c>
      <c r="H24" s="696">
        <v>2375.85</v>
      </c>
      <c r="I24" s="696">
        <v>121004.81</v>
      </c>
      <c r="J24" s="713">
        <v>110566.42999999998</v>
      </c>
      <c r="K24" s="713">
        <v>1365.37</v>
      </c>
      <c r="L24" s="713">
        <v>6697.16</v>
      </c>
      <c r="M24" s="713">
        <v>0</v>
      </c>
      <c r="N24" s="713">
        <v>2375.85</v>
      </c>
      <c r="O24" s="549"/>
    </row>
    <row r="25" spans="1:15">
      <c r="A25" s="549">
        <v>19</v>
      </c>
      <c r="B25" s="558" t="s">
        <v>713</v>
      </c>
      <c r="C25" s="711">
        <v>785820.98</v>
      </c>
      <c r="D25" s="696">
        <v>785820.98</v>
      </c>
      <c r="E25" s="696">
        <v>0</v>
      </c>
      <c r="F25" s="713">
        <v>0</v>
      </c>
      <c r="G25" s="713">
        <v>0</v>
      </c>
      <c r="H25" s="696">
        <v>0</v>
      </c>
      <c r="I25" s="696">
        <v>15716.43</v>
      </c>
      <c r="J25" s="713">
        <v>15716.43</v>
      </c>
      <c r="K25" s="713">
        <v>0</v>
      </c>
      <c r="L25" s="713">
        <v>0</v>
      </c>
      <c r="M25" s="713">
        <v>0</v>
      </c>
      <c r="N25" s="713">
        <v>0</v>
      </c>
      <c r="O25" s="549"/>
    </row>
    <row r="26" spans="1:15">
      <c r="A26" s="549">
        <v>20</v>
      </c>
      <c r="B26" s="558" t="s">
        <v>714</v>
      </c>
      <c r="C26" s="711">
        <v>22381625.669999987</v>
      </c>
      <c r="D26" s="696">
        <v>21527673.599999994</v>
      </c>
      <c r="E26" s="696">
        <v>327972.97000000003</v>
      </c>
      <c r="F26" s="713">
        <v>525332.67999999993</v>
      </c>
      <c r="G26" s="713">
        <v>0</v>
      </c>
      <c r="H26" s="696">
        <v>646.41999999999996</v>
      </c>
      <c r="I26" s="696">
        <v>621597.06000000017</v>
      </c>
      <c r="J26" s="713">
        <v>430553.50999999989</v>
      </c>
      <c r="K26" s="713">
        <v>32797.31</v>
      </c>
      <c r="L26" s="713">
        <v>157599.82</v>
      </c>
      <c r="M26" s="713">
        <v>0</v>
      </c>
      <c r="N26" s="713">
        <v>646.41999999999996</v>
      </c>
      <c r="O26" s="549"/>
    </row>
    <row r="27" spans="1:15">
      <c r="A27" s="549">
        <v>21</v>
      </c>
      <c r="B27" s="558" t="s">
        <v>715</v>
      </c>
      <c r="C27" s="711">
        <v>2889644.4</v>
      </c>
      <c r="D27" s="696">
        <v>1092924.3700000001</v>
      </c>
      <c r="E27" s="696">
        <v>0</v>
      </c>
      <c r="F27" s="713">
        <v>1796720.03</v>
      </c>
      <c r="G27" s="713">
        <v>0</v>
      </c>
      <c r="H27" s="696">
        <v>0</v>
      </c>
      <c r="I27" s="696">
        <v>560874.51</v>
      </c>
      <c r="J27" s="713">
        <v>21858.5</v>
      </c>
      <c r="K27" s="713">
        <v>0</v>
      </c>
      <c r="L27" s="713">
        <v>539016.01</v>
      </c>
      <c r="M27" s="713">
        <v>0</v>
      </c>
      <c r="N27" s="713">
        <v>0</v>
      </c>
      <c r="O27" s="549"/>
    </row>
    <row r="28" spans="1:15">
      <c r="A28" s="549">
        <v>22</v>
      </c>
      <c r="B28" s="558" t="s">
        <v>716</v>
      </c>
      <c r="C28" s="711">
        <v>1454944.27</v>
      </c>
      <c r="D28" s="696">
        <v>408488.47</v>
      </c>
      <c r="E28" s="696">
        <v>691499.85</v>
      </c>
      <c r="F28" s="713">
        <v>338202.64</v>
      </c>
      <c r="G28" s="713">
        <v>0</v>
      </c>
      <c r="H28" s="696">
        <v>16753.310000000001</v>
      </c>
      <c r="I28" s="696">
        <v>195533.86</v>
      </c>
      <c r="J28" s="713">
        <v>8169.7599999999993</v>
      </c>
      <c r="K28" s="713">
        <v>69149.990000000005</v>
      </c>
      <c r="L28" s="713">
        <v>101460.80000000002</v>
      </c>
      <c r="M28" s="713">
        <v>0</v>
      </c>
      <c r="N28" s="713">
        <v>16753.310000000001</v>
      </c>
      <c r="O28" s="549"/>
    </row>
    <row r="29" spans="1:15">
      <c r="A29" s="549">
        <v>23</v>
      </c>
      <c r="B29" s="558" t="s">
        <v>717</v>
      </c>
      <c r="C29" s="711">
        <v>57006872.399999991</v>
      </c>
      <c r="D29" s="696">
        <v>38522426.760000013</v>
      </c>
      <c r="E29" s="696">
        <v>11524544.859999996</v>
      </c>
      <c r="F29" s="713">
        <v>6864530.2399999993</v>
      </c>
      <c r="G29" s="713">
        <v>32107.21</v>
      </c>
      <c r="H29" s="696">
        <v>63263.33</v>
      </c>
      <c r="I29" s="696">
        <v>4061578.9040000024</v>
      </c>
      <c r="J29" s="713">
        <v>770448.55000000016</v>
      </c>
      <c r="K29" s="713">
        <v>1152454.3239999998</v>
      </c>
      <c r="L29" s="713">
        <v>2059359.0899999996</v>
      </c>
      <c r="M29" s="713">
        <v>16053.61</v>
      </c>
      <c r="N29" s="713">
        <v>63263.329999999994</v>
      </c>
      <c r="O29" s="549"/>
    </row>
    <row r="30" spans="1:15">
      <c r="A30" s="549">
        <v>24</v>
      </c>
      <c r="B30" s="558" t="s">
        <v>718</v>
      </c>
      <c r="C30" s="711">
        <v>27811804.750000004</v>
      </c>
      <c r="D30" s="696">
        <v>27669214.760000002</v>
      </c>
      <c r="E30" s="696">
        <v>128499.99</v>
      </c>
      <c r="F30" s="713">
        <v>0</v>
      </c>
      <c r="G30" s="713">
        <v>0</v>
      </c>
      <c r="H30" s="696">
        <v>14090</v>
      </c>
      <c r="I30" s="696">
        <v>580324.30000000016</v>
      </c>
      <c r="J30" s="713">
        <v>553384.30000000005</v>
      </c>
      <c r="K30" s="713">
        <v>12850</v>
      </c>
      <c r="L30" s="713">
        <v>0</v>
      </c>
      <c r="M30" s="713">
        <v>0</v>
      </c>
      <c r="N30" s="713">
        <v>14090</v>
      </c>
      <c r="O30" s="549"/>
    </row>
    <row r="31" spans="1:15">
      <c r="A31" s="549">
        <v>25</v>
      </c>
      <c r="B31" s="558" t="s">
        <v>719</v>
      </c>
      <c r="C31" s="711">
        <v>26917105.280000005</v>
      </c>
      <c r="D31" s="696">
        <v>22901368.079999991</v>
      </c>
      <c r="E31" s="696">
        <v>848640.09</v>
      </c>
      <c r="F31" s="713">
        <v>2971039.2200000007</v>
      </c>
      <c r="G31" s="713">
        <v>6960.0199999999995</v>
      </c>
      <c r="H31" s="696">
        <v>189097.87</v>
      </c>
      <c r="I31" s="696">
        <v>1626776.2016000056</v>
      </c>
      <c r="J31" s="713">
        <v>458022.57220000518</v>
      </c>
      <c r="K31" s="713">
        <v>84863.949399999998</v>
      </c>
      <c r="L31" s="713">
        <v>891311.8</v>
      </c>
      <c r="M31" s="713">
        <v>3480.01</v>
      </c>
      <c r="N31" s="713">
        <v>189097.87000000002</v>
      </c>
      <c r="O31" s="549"/>
    </row>
    <row r="32" spans="1:15">
      <c r="A32" s="549">
        <v>26</v>
      </c>
      <c r="B32" s="558" t="s">
        <v>821</v>
      </c>
      <c r="C32" s="711">
        <v>0</v>
      </c>
      <c r="D32" s="696">
        <v>0</v>
      </c>
      <c r="E32" s="696">
        <v>0</v>
      </c>
      <c r="F32" s="713">
        <v>0</v>
      </c>
      <c r="G32" s="713">
        <v>0</v>
      </c>
      <c r="H32" s="696">
        <v>0</v>
      </c>
      <c r="I32" s="696">
        <v>0</v>
      </c>
      <c r="J32" s="713">
        <v>0</v>
      </c>
      <c r="K32" s="713">
        <v>0</v>
      </c>
      <c r="L32" s="713">
        <v>0</v>
      </c>
      <c r="M32" s="713">
        <v>0</v>
      </c>
      <c r="N32" s="713">
        <v>0</v>
      </c>
      <c r="O32" s="549"/>
    </row>
    <row r="33" spans="1:15">
      <c r="A33" s="549">
        <v>27</v>
      </c>
      <c r="B33" s="599" t="s">
        <v>69</v>
      </c>
      <c r="C33" s="714">
        <v>630748108.23999977</v>
      </c>
      <c r="D33" s="697">
        <v>480078005.17999989</v>
      </c>
      <c r="E33" s="697">
        <v>88224269.359999999</v>
      </c>
      <c r="F33" s="723">
        <v>58368135.910000004</v>
      </c>
      <c r="G33" s="723">
        <v>3300909.47</v>
      </c>
      <c r="H33" s="697">
        <v>776788.32</v>
      </c>
      <c r="I33" s="724">
        <v>38361640.880000003</v>
      </c>
      <c r="J33" s="723">
        <v>9601555.8300000075</v>
      </c>
      <c r="K33" s="723">
        <v>8822401.0000000075</v>
      </c>
      <c r="L33" s="723">
        <v>17510440.970000003</v>
      </c>
      <c r="M33" s="723">
        <v>1650454.76</v>
      </c>
      <c r="N33" s="723">
        <v>776788.32</v>
      </c>
      <c r="O33" s="549"/>
    </row>
    <row r="34" spans="1:15">
      <c r="A34" s="559"/>
      <c r="B34" s="559"/>
      <c r="C34" s="559"/>
      <c r="D34" s="559"/>
      <c r="E34" s="559"/>
      <c r="H34" s="559"/>
      <c r="I34" s="559"/>
      <c r="O34" s="559"/>
    </row>
    <row r="35" spans="1:15">
      <c r="A35" s="559"/>
      <c r="B35" s="561"/>
      <c r="C35" s="561"/>
      <c r="D35" s="559"/>
      <c r="E35" s="559"/>
      <c r="H35" s="559"/>
      <c r="I35" s="559"/>
      <c r="O35" s="559"/>
    </row>
    <row r="36" spans="1:15">
      <c r="A36" s="559"/>
      <c r="B36" s="559"/>
      <c r="C36" s="559"/>
      <c r="D36" s="559"/>
      <c r="E36" s="559"/>
      <c r="H36" s="559"/>
      <c r="I36" s="559"/>
      <c r="O36" s="559"/>
    </row>
    <row r="37" spans="1:15">
      <c r="A37" s="559"/>
      <c r="B37" s="559"/>
      <c r="C37" s="559"/>
      <c r="D37" s="559"/>
      <c r="E37" s="559"/>
      <c r="H37" s="559"/>
      <c r="I37" s="559"/>
      <c r="O37" s="559"/>
    </row>
    <row r="38" spans="1:15">
      <c r="A38" s="559"/>
      <c r="B38" s="559"/>
      <c r="C38" s="559"/>
      <c r="D38" s="559"/>
      <c r="E38" s="559"/>
      <c r="H38" s="559"/>
      <c r="I38" s="559"/>
      <c r="O38" s="559"/>
    </row>
    <row r="39" spans="1:15">
      <c r="A39" s="559"/>
      <c r="B39" s="559"/>
      <c r="C39" s="559"/>
      <c r="D39" s="559"/>
      <c r="E39" s="559"/>
      <c r="H39" s="559"/>
      <c r="I39" s="559"/>
      <c r="O39" s="559"/>
    </row>
    <row r="40" spans="1:15">
      <c r="A40" s="559"/>
      <c r="B40" s="559"/>
      <c r="C40" s="559"/>
      <c r="D40" s="559"/>
      <c r="E40" s="559"/>
      <c r="H40" s="559"/>
      <c r="I40" s="559"/>
      <c r="O40" s="559"/>
    </row>
    <row r="41" spans="1:15">
      <c r="A41" s="562"/>
      <c r="B41" s="562"/>
      <c r="C41" s="562"/>
      <c r="D41" s="559"/>
      <c r="E41" s="559"/>
      <c r="H41" s="559"/>
      <c r="I41" s="559"/>
      <c r="O41" s="559"/>
    </row>
    <row r="42" spans="1:15">
      <c r="A42" s="562"/>
      <c r="B42" s="562"/>
      <c r="C42" s="562"/>
      <c r="D42" s="559"/>
      <c r="E42" s="559"/>
      <c r="H42" s="559"/>
      <c r="I42" s="559"/>
      <c r="O42" s="559"/>
    </row>
    <row r="43" spans="1:15">
      <c r="A43" s="559"/>
      <c r="B43" s="563"/>
      <c r="C43" s="563"/>
      <c r="D43" s="559"/>
      <c r="E43" s="559"/>
      <c r="H43" s="559"/>
      <c r="I43" s="559"/>
      <c r="O43" s="559"/>
    </row>
    <row r="44" spans="1:15">
      <c r="A44" s="559"/>
      <c r="B44" s="563"/>
      <c r="C44" s="563"/>
      <c r="D44" s="559"/>
      <c r="E44" s="559"/>
      <c r="H44" s="559"/>
      <c r="I44" s="559"/>
      <c r="O44" s="559"/>
    </row>
    <row r="45" spans="1:15">
      <c r="A45" s="559"/>
      <c r="B45" s="563"/>
      <c r="C45" s="563"/>
      <c r="D45" s="559"/>
      <c r="E45" s="559"/>
      <c r="H45" s="559"/>
      <c r="I45" s="559"/>
      <c r="O45" s="559"/>
    </row>
    <row r="46" spans="1:15">
      <c r="A46" s="559"/>
      <c r="B46" s="559"/>
      <c r="C46" s="559"/>
      <c r="D46" s="559"/>
      <c r="E46" s="559"/>
      <c r="H46" s="559"/>
      <c r="I46" s="559"/>
      <c r="O46" s="559"/>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D1" zoomScale="85" zoomScaleNormal="85" workbookViewId="0">
      <selection activeCell="C6" sqref="C6:K11"/>
    </sheetView>
  </sheetViews>
  <sheetFormatPr defaultColWidth="8.7109375" defaultRowHeight="12"/>
  <cols>
    <col min="1" max="1" width="11.7109375" style="601" bestFit="1" customWidth="1"/>
    <col min="2" max="2" width="80.28515625" style="601" customWidth="1"/>
    <col min="3" max="11" width="28.28515625" style="601" customWidth="1"/>
    <col min="12" max="16384" width="8.7109375" style="601"/>
  </cols>
  <sheetData>
    <row r="1" spans="1:11" s="534" customFormat="1" ht="13.5">
      <c r="A1" s="533" t="s">
        <v>189</v>
      </c>
      <c r="B1" s="449" t="str">
        <f>Info!C2</f>
        <v>სს "ხალიკ ბანკი საქართველო"</v>
      </c>
    </row>
    <row r="2" spans="1:11" s="534" customFormat="1" ht="12.75">
      <c r="A2" s="535" t="s">
        <v>190</v>
      </c>
      <c r="B2" s="537">
        <f>'1. key ratios'!B2</f>
        <v>44469</v>
      </c>
    </row>
    <row r="3" spans="1:11" s="534" customFormat="1" ht="12.75">
      <c r="A3" s="536" t="s">
        <v>822</v>
      </c>
    </row>
    <row r="4" spans="1:11">
      <c r="C4" s="602" t="s">
        <v>672</v>
      </c>
      <c r="D4" s="602" t="s">
        <v>673</v>
      </c>
      <c r="E4" s="602" t="s">
        <v>674</v>
      </c>
      <c r="F4" s="602" t="s">
        <v>675</v>
      </c>
      <c r="G4" s="602" t="s">
        <v>676</v>
      </c>
      <c r="H4" s="602" t="s">
        <v>677</v>
      </c>
      <c r="I4" s="602" t="s">
        <v>678</v>
      </c>
      <c r="J4" s="602" t="s">
        <v>679</v>
      </c>
      <c r="K4" s="602" t="s">
        <v>680</v>
      </c>
    </row>
    <row r="5" spans="1:11" ht="103.9" customHeight="1">
      <c r="A5" s="835" t="s">
        <v>823</v>
      </c>
      <c r="B5" s="836"/>
      <c r="C5" s="538" t="s">
        <v>824</v>
      </c>
      <c r="D5" s="538" t="s">
        <v>810</v>
      </c>
      <c r="E5" s="538" t="s">
        <v>811</v>
      </c>
      <c r="F5" s="538" t="s">
        <v>825</v>
      </c>
      <c r="G5" s="538" t="s">
        <v>826</v>
      </c>
      <c r="H5" s="538" t="s">
        <v>827</v>
      </c>
      <c r="I5" s="538" t="s">
        <v>828</v>
      </c>
      <c r="J5" s="538" t="s">
        <v>829</v>
      </c>
      <c r="K5" s="538" t="s">
        <v>830</v>
      </c>
    </row>
    <row r="6" spans="1:11" ht="12.75">
      <c r="A6" s="549">
        <v>1</v>
      </c>
      <c r="B6" s="549" t="s">
        <v>831</v>
      </c>
      <c r="C6" s="696">
        <v>11044821.550000001</v>
      </c>
      <c r="D6" s="696">
        <v>356274.21199999994</v>
      </c>
      <c r="E6" s="696">
        <v>0</v>
      </c>
      <c r="F6" s="696">
        <v>0</v>
      </c>
      <c r="G6" s="696">
        <v>583043537.00800097</v>
      </c>
      <c r="H6" s="696">
        <v>0</v>
      </c>
      <c r="I6" s="696">
        <v>11673333.970000001</v>
      </c>
      <c r="J6" s="696">
        <v>14676511.909999998</v>
      </c>
      <c r="K6" s="696">
        <v>9953629.5900000129</v>
      </c>
    </row>
    <row r="7" spans="1:11" ht="12.75">
      <c r="A7" s="549">
        <v>2</v>
      </c>
      <c r="B7" s="550" t="s">
        <v>832</v>
      </c>
      <c r="C7" s="696">
        <v>0</v>
      </c>
      <c r="D7" s="696">
        <v>0</v>
      </c>
      <c r="E7" s="696">
        <v>0</v>
      </c>
      <c r="F7" s="696">
        <v>0</v>
      </c>
      <c r="G7" s="696">
        <v>0</v>
      </c>
      <c r="H7" s="696">
        <v>0</v>
      </c>
      <c r="I7" s="696">
        <v>0</v>
      </c>
      <c r="J7" s="696">
        <v>0</v>
      </c>
      <c r="K7" s="696">
        <v>0</v>
      </c>
    </row>
    <row r="8" spans="1:11" ht="12.75">
      <c r="A8" s="549">
        <v>3</v>
      </c>
      <c r="B8" s="550" t="s">
        <v>782</v>
      </c>
      <c r="C8" s="696">
        <v>738353.91999999993</v>
      </c>
      <c r="D8" s="696">
        <v>0</v>
      </c>
      <c r="E8" s="696">
        <v>0</v>
      </c>
      <c r="F8" s="696">
        <v>0</v>
      </c>
      <c r="G8" s="696">
        <v>6244407.9499999993</v>
      </c>
      <c r="H8" s="696">
        <v>0</v>
      </c>
      <c r="I8" s="696">
        <v>198227.89</v>
      </c>
      <c r="J8" s="696">
        <v>34506.94</v>
      </c>
      <c r="K8" s="696">
        <v>33297322.619999997</v>
      </c>
    </row>
    <row r="9" spans="1:11" ht="12.75">
      <c r="A9" s="549">
        <v>4</v>
      </c>
      <c r="B9" s="583" t="s">
        <v>833</v>
      </c>
      <c r="C9" s="696">
        <v>0</v>
      </c>
      <c r="D9" s="696">
        <v>0</v>
      </c>
      <c r="E9" s="696">
        <v>0</v>
      </c>
      <c r="F9" s="696">
        <v>0</v>
      </c>
      <c r="G9" s="696">
        <v>60933806.650000028</v>
      </c>
      <c r="H9" s="696">
        <v>0</v>
      </c>
      <c r="I9" s="696">
        <v>0</v>
      </c>
      <c r="J9" s="696">
        <v>486654.65</v>
      </c>
      <c r="K9" s="696">
        <v>1025372.4000000003</v>
      </c>
    </row>
    <row r="10" spans="1:11" ht="12.75">
      <c r="A10" s="549">
        <v>5</v>
      </c>
      <c r="B10" s="603" t="s">
        <v>834</v>
      </c>
      <c r="C10" s="696">
        <v>0</v>
      </c>
      <c r="D10" s="696">
        <v>0</v>
      </c>
      <c r="E10" s="696">
        <v>0</v>
      </c>
      <c r="F10" s="696">
        <v>0</v>
      </c>
      <c r="G10" s="696">
        <v>0</v>
      </c>
      <c r="H10" s="696">
        <v>0</v>
      </c>
      <c r="I10" s="696">
        <v>0</v>
      </c>
      <c r="J10" s="696">
        <v>0</v>
      </c>
      <c r="K10" s="696">
        <v>0</v>
      </c>
    </row>
    <row r="11" spans="1:11" ht="12.75">
      <c r="A11" s="549">
        <v>6</v>
      </c>
      <c r="B11" s="603" t="s">
        <v>835</v>
      </c>
      <c r="C11" s="696">
        <v>0</v>
      </c>
      <c r="D11" s="696">
        <v>0</v>
      </c>
      <c r="E11" s="696">
        <v>0</v>
      </c>
      <c r="F11" s="696">
        <v>0</v>
      </c>
      <c r="G11" s="696">
        <v>0</v>
      </c>
      <c r="H11" s="696">
        <v>0</v>
      </c>
      <c r="I11" s="696">
        <v>0</v>
      </c>
      <c r="J11" s="696">
        <v>0</v>
      </c>
      <c r="K11" s="696">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workbookViewId="0">
      <selection activeCell="A20" sqref="A20:XFD20"/>
    </sheetView>
  </sheetViews>
  <sheetFormatPr defaultRowHeight="15"/>
  <cols>
    <col min="1" max="1" width="10" bestFit="1" customWidth="1"/>
    <col min="2" max="2" width="71.7109375" customWidth="1"/>
    <col min="3" max="3" width="15.85546875" bestFit="1" customWidth="1"/>
    <col min="4" max="4" width="13.28515625" bestFit="1" customWidth="1"/>
    <col min="5" max="5" width="12.28515625" bestFit="1" customWidth="1"/>
    <col min="6" max="6" width="16.28515625" bestFit="1" customWidth="1"/>
    <col min="7" max="7" width="9.140625" bestFit="1" customWidth="1"/>
    <col min="8" max="8" width="10" bestFit="1" customWidth="1"/>
    <col min="9" max="9" width="11.28515625" bestFit="1" customWidth="1"/>
    <col min="10" max="10" width="13.28515625" bestFit="1" customWidth="1"/>
    <col min="11" max="11" width="12.28515625" bestFit="1" customWidth="1"/>
    <col min="12" max="12" width="16.28515625" bestFit="1" customWidth="1"/>
    <col min="13" max="13" width="9.140625" bestFit="1" customWidth="1"/>
    <col min="14" max="14" width="10" bestFit="1"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533" t="s">
        <v>189</v>
      </c>
      <c r="B1" s="449" t="str">
        <f>Info!C2</f>
        <v>სს "ხალიკ ბანკი საქართველო"</v>
      </c>
    </row>
    <row r="2" spans="1:19">
      <c r="A2" s="535" t="s">
        <v>190</v>
      </c>
      <c r="B2" s="537">
        <f>'1. key ratios'!B2</f>
        <v>44469</v>
      </c>
    </row>
    <row r="3" spans="1:19">
      <c r="A3" s="536" t="s">
        <v>963</v>
      </c>
      <c r="B3" s="534"/>
    </row>
    <row r="4" spans="1:19">
      <c r="A4" s="536"/>
      <c r="B4" s="534"/>
    </row>
    <row r="5" spans="1:19" ht="24" customHeight="1">
      <c r="A5" s="837" t="s">
        <v>993</v>
      </c>
      <c r="B5" s="837"/>
      <c r="C5" s="839" t="s">
        <v>785</v>
      </c>
      <c r="D5" s="839"/>
      <c r="E5" s="839"/>
      <c r="F5" s="839"/>
      <c r="G5" s="839"/>
      <c r="H5" s="839"/>
      <c r="I5" s="839" t="s">
        <v>1001</v>
      </c>
      <c r="J5" s="839"/>
      <c r="K5" s="839"/>
      <c r="L5" s="839"/>
      <c r="M5" s="839"/>
      <c r="N5" s="839"/>
      <c r="O5" s="838" t="s">
        <v>989</v>
      </c>
      <c r="P5" s="838" t="s">
        <v>996</v>
      </c>
      <c r="Q5" s="838" t="s">
        <v>995</v>
      </c>
      <c r="R5" s="838" t="s">
        <v>1000</v>
      </c>
      <c r="S5" s="838" t="s">
        <v>990</v>
      </c>
    </row>
    <row r="6" spans="1:19" ht="36" customHeight="1">
      <c r="A6" s="837"/>
      <c r="B6" s="837"/>
      <c r="C6" s="675"/>
      <c r="D6" s="597" t="s">
        <v>816</v>
      </c>
      <c r="E6" s="597" t="s">
        <v>817</v>
      </c>
      <c r="F6" s="597" t="s">
        <v>818</v>
      </c>
      <c r="G6" s="597" t="s">
        <v>819</v>
      </c>
      <c r="H6" s="597" t="s">
        <v>820</v>
      </c>
      <c r="I6" s="675"/>
      <c r="J6" s="597" t="s">
        <v>816</v>
      </c>
      <c r="K6" s="597" t="s">
        <v>817</v>
      </c>
      <c r="L6" s="597" t="s">
        <v>818</v>
      </c>
      <c r="M6" s="597" t="s">
        <v>819</v>
      </c>
      <c r="N6" s="597" t="s">
        <v>820</v>
      </c>
      <c r="O6" s="838"/>
      <c r="P6" s="838"/>
      <c r="Q6" s="838"/>
      <c r="R6" s="838"/>
      <c r="S6" s="838"/>
    </row>
    <row r="7" spans="1:19">
      <c r="A7" s="663">
        <v>1</v>
      </c>
      <c r="B7" s="664" t="s">
        <v>964</v>
      </c>
      <c r="C7" s="719">
        <v>0</v>
      </c>
      <c r="D7" s="719">
        <v>0</v>
      </c>
      <c r="E7" s="719">
        <v>0</v>
      </c>
      <c r="F7" s="719">
        <v>0</v>
      </c>
      <c r="G7" s="719">
        <v>0</v>
      </c>
      <c r="H7" s="719">
        <v>0</v>
      </c>
      <c r="I7" s="719">
        <v>0</v>
      </c>
      <c r="J7" s="719">
        <v>0</v>
      </c>
      <c r="K7" s="719">
        <v>0</v>
      </c>
      <c r="L7" s="719">
        <v>0</v>
      </c>
      <c r="M7" s="719">
        <v>0</v>
      </c>
      <c r="N7" s="719">
        <v>0</v>
      </c>
      <c r="O7" s="665">
        <v>0</v>
      </c>
      <c r="P7" s="715" t="s">
        <v>5</v>
      </c>
      <c r="Q7" s="727" t="s">
        <v>5</v>
      </c>
      <c r="R7" s="715" t="s">
        <v>5</v>
      </c>
      <c r="S7" s="715" t="s">
        <v>5</v>
      </c>
    </row>
    <row r="8" spans="1:19">
      <c r="A8" s="663">
        <v>2</v>
      </c>
      <c r="B8" s="666" t="s">
        <v>965</v>
      </c>
      <c r="C8" s="719">
        <v>52990750.459999859</v>
      </c>
      <c r="D8" s="719">
        <v>43992233.949999884</v>
      </c>
      <c r="E8" s="719">
        <v>2688898.089999998</v>
      </c>
      <c r="F8" s="719">
        <v>5644129.3800000008</v>
      </c>
      <c r="G8" s="719">
        <v>81529.570000000007</v>
      </c>
      <c r="H8" s="719">
        <v>583959.47</v>
      </c>
      <c r="I8" s="719">
        <v>3466693.0522000128</v>
      </c>
      <c r="J8" s="719">
        <v>879840.03220000549</v>
      </c>
      <c r="K8" s="719">
        <v>268889.82000000012</v>
      </c>
      <c r="L8" s="719">
        <v>1693238.9300000002</v>
      </c>
      <c r="M8" s="719">
        <v>40764.800000000003</v>
      </c>
      <c r="N8" s="719">
        <v>583959.47</v>
      </c>
      <c r="O8" s="665">
        <v>2600</v>
      </c>
      <c r="P8" s="715">
        <v>0.13179444825140482</v>
      </c>
      <c r="Q8" s="727">
        <v>0.14480995983058551</v>
      </c>
      <c r="R8" s="715">
        <v>0.11771263492007958</v>
      </c>
      <c r="S8" s="717">
        <v>81.792078462417123</v>
      </c>
    </row>
    <row r="9" spans="1:19">
      <c r="A9" s="663">
        <v>3</v>
      </c>
      <c r="B9" s="666" t="s">
        <v>966</v>
      </c>
      <c r="C9" s="719">
        <v>0</v>
      </c>
      <c r="D9" s="719">
        <v>0</v>
      </c>
      <c r="E9" s="719">
        <v>0</v>
      </c>
      <c r="F9" s="719">
        <v>0</v>
      </c>
      <c r="G9" s="719">
        <v>0</v>
      </c>
      <c r="H9" s="719">
        <v>0</v>
      </c>
      <c r="I9" s="719">
        <v>0</v>
      </c>
      <c r="J9" s="719">
        <v>0</v>
      </c>
      <c r="K9" s="719">
        <v>0</v>
      </c>
      <c r="L9" s="719">
        <v>0</v>
      </c>
      <c r="M9" s="719">
        <v>0</v>
      </c>
      <c r="N9" s="719">
        <v>0</v>
      </c>
      <c r="O9" s="665">
        <v>0</v>
      </c>
      <c r="P9" s="715" t="s">
        <v>5</v>
      </c>
      <c r="Q9" s="727" t="s">
        <v>5</v>
      </c>
      <c r="R9" s="715" t="s">
        <v>5</v>
      </c>
      <c r="S9" s="717" t="s">
        <v>5</v>
      </c>
    </row>
    <row r="10" spans="1:19">
      <c r="A10" s="663">
        <v>4</v>
      </c>
      <c r="B10" s="666" t="s">
        <v>967</v>
      </c>
      <c r="C10" s="719">
        <v>0</v>
      </c>
      <c r="D10" s="719">
        <v>0</v>
      </c>
      <c r="E10" s="719">
        <v>0</v>
      </c>
      <c r="F10" s="719">
        <v>0</v>
      </c>
      <c r="G10" s="719">
        <v>0</v>
      </c>
      <c r="H10" s="719">
        <v>0</v>
      </c>
      <c r="I10" s="719">
        <v>0</v>
      </c>
      <c r="J10" s="719">
        <v>0</v>
      </c>
      <c r="K10" s="719">
        <v>0</v>
      </c>
      <c r="L10" s="719">
        <v>0</v>
      </c>
      <c r="M10" s="719">
        <v>0</v>
      </c>
      <c r="N10" s="719">
        <v>0</v>
      </c>
      <c r="O10" s="665">
        <v>0</v>
      </c>
      <c r="P10" s="715" t="s">
        <v>5</v>
      </c>
      <c r="Q10" s="727" t="s">
        <v>5</v>
      </c>
      <c r="R10" s="715" t="s">
        <v>5</v>
      </c>
      <c r="S10" s="717" t="s">
        <v>5</v>
      </c>
    </row>
    <row r="11" spans="1:19">
      <c r="A11" s="663">
        <v>5</v>
      </c>
      <c r="B11" s="666" t="s">
        <v>968</v>
      </c>
      <c r="C11" s="719">
        <v>473861.6199999997</v>
      </c>
      <c r="D11" s="719">
        <v>425058.40999999974</v>
      </c>
      <c r="E11" s="719">
        <v>26522.059999999994</v>
      </c>
      <c r="F11" s="719">
        <v>2477.85</v>
      </c>
      <c r="G11" s="719">
        <v>0</v>
      </c>
      <c r="H11" s="719">
        <v>19803.299999999996</v>
      </c>
      <c r="I11" s="719">
        <v>31674.094800005078</v>
      </c>
      <c r="J11" s="719">
        <v>8501.2477999999974</v>
      </c>
      <c r="K11" s="719">
        <v>2626.1970000050674</v>
      </c>
      <c r="L11" s="719">
        <v>743.34999999999991</v>
      </c>
      <c r="M11" s="719">
        <v>0</v>
      </c>
      <c r="N11" s="719">
        <v>19803.299999999996</v>
      </c>
      <c r="O11" s="665">
        <v>761</v>
      </c>
      <c r="P11" s="715">
        <v>0.16</v>
      </c>
      <c r="Q11" s="727">
        <v>0.17301551157918069</v>
      </c>
      <c r="R11" s="715">
        <v>0.15935349564710488</v>
      </c>
      <c r="S11" s="717">
        <v>11.980136220640388</v>
      </c>
    </row>
    <row r="12" spans="1:19">
      <c r="A12" s="663">
        <v>6</v>
      </c>
      <c r="B12" s="666" t="s">
        <v>969</v>
      </c>
      <c r="C12" s="719">
        <v>396186.4099999998</v>
      </c>
      <c r="D12" s="719">
        <v>297939.68999999977</v>
      </c>
      <c r="E12" s="719">
        <v>17117.739999999998</v>
      </c>
      <c r="F12" s="719">
        <v>23787.75</v>
      </c>
      <c r="G12" s="719">
        <v>4804.3599999999997</v>
      </c>
      <c r="H12" s="719">
        <v>52536.87</v>
      </c>
      <c r="I12" s="719">
        <v>69746.002999999968</v>
      </c>
      <c r="J12" s="719">
        <v>5958.85</v>
      </c>
      <c r="K12" s="719">
        <v>1711.7829999999997</v>
      </c>
      <c r="L12" s="719">
        <v>7136.3199999999988</v>
      </c>
      <c r="M12" s="719">
        <v>2402.1799999999998</v>
      </c>
      <c r="N12" s="719">
        <v>52536.87</v>
      </c>
      <c r="O12" s="665">
        <v>408</v>
      </c>
      <c r="P12" s="715">
        <v>0.26</v>
      </c>
      <c r="Q12" s="727">
        <v>0.32202191773065708</v>
      </c>
      <c r="R12" s="715">
        <v>0.22768844797074206</v>
      </c>
      <c r="S12" s="717">
        <v>64.397762979805421</v>
      </c>
    </row>
    <row r="13" spans="1:19">
      <c r="A13" s="663">
        <v>7</v>
      </c>
      <c r="B13" s="666" t="s">
        <v>970</v>
      </c>
      <c r="C13" s="719">
        <v>79984957.470000029</v>
      </c>
      <c r="D13" s="719">
        <v>64841977.969999991</v>
      </c>
      <c r="E13" s="719">
        <v>3081813.35</v>
      </c>
      <c r="F13" s="719">
        <v>12061166.149999999</v>
      </c>
      <c r="G13" s="719">
        <v>0</v>
      </c>
      <c r="H13" s="719">
        <v>0</v>
      </c>
      <c r="I13" s="719">
        <v>5223370.9400000023</v>
      </c>
      <c r="J13" s="719">
        <v>1296839.7000000014</v>
      </c>
      <c r="K13" s="719">
        <v>308181.34000000003</v>
      </c>
      <c r="L13" s="719">
        <v>3618349.9000000004</v>
      </c>
      <c r="M13" s="719">
        <v>0</v>
      </c>
      <c r="N13" s="719">
        <v>0</v>
      </c>
      <c r="O13" s="665">
        <v>883</v>
      </c>
      <c r="P13" s="715">
        <v>7.8237566516996968E-2</v>
      </c>
      <c r="Q13" s="727">
        <v>8.2347983643344169E-2</v>
      </c>
      <c r="R13" s="715">
        <v>8.2342355698623304E-2</v>
      </c>
      <c r="S13" s="717">
        <v>141.55934225335784</v>
      </c>
    </row>
    <row r="14" spans="1:19">
      <c r="A14" s="677">
        <v>7.1</v>
      </c>
      <c r="B14" s="667" t="s">
        <v>971</v>
      </c>
      <c r="C14" s="719">
        <v>60962618.639999993</v>
      </c>
      <c r="D14" s="719">
        <v>49925934.119999997</v>
      </c>
      <c r="E14" s="719">
        <v>2653332.67</v>
      </c>
      <c r="F14" s="719">
        <v>8383351.8500000015</v>
      </c>
      <c r="G14" s="719">
        <v>0</v>
      </c>
      <c r="H14" s="719">
        <v>0</v>
      </c>
      <c r="I14" s="719">
        <v>3778857.6000000006</v>
      </c>
      <c r="J14" s="719">
        <v>998518.73000000068</v>
      </c>
      <c r="K14" s="719">
        <v>265333.27</v>
      </c>
      <c r="L14" s="719">
        <v>2515005.6000000006</v>
      </c>
      <c r="M14" s="719">
        <v>0</v>
      </c>
      <c r="N14" s="719">
        <v>0</v>
      </c>
      <c r="O14" s="665">
        <v>532</v>
      </c>
      <c r="P14" s="715">
        <v>7.7732340297014965E-2</v>
      </c>
      <c r="Q14" s="727">
        <v>8.1836048192414773E-2</v>
      </c>
      <c r="R14" s="715">
        <v>7.9152334640738453E-2</v>
      </c>
      <c r="S14" s="717">
        <v>144.14009122217621</v>
      </c>
    </row>
    <row r="15" spans="1:19" ht="25.5">
      <c r="A15" s="677">
        <v>7.2</v>
      </c>
      <c r="B15" s="667" t="s">
        <v>972</v>
      </c>
      <c r="C15" s="719">
        <v>4828899.2599999988</v>
      </c>
      <c r="D15" s="719">
        <v>3904156.6300000004</v>
      </c>
      <c r="E15" s="719">
        <v>41798.120000000003</v>
      </c>
      <c r="F15" s="719">
        <v>882944.51</v>
      </c>
      <c r="G15" s="719">
        <v>0</v>
      </c>
      <c r="H15" s="719">
        <v>0</v>
      </c>
      <c r="I15" s="719">
        <v>347146.3000000001</v>
      </c>
      <c r="J15" s="719">
        <v>78083.14</v>
      </c>
      <c r="K15" s="719">
        <v>4179.8100000000004</v>
      </c>
      <c r="L15" s="719">
        <v>264883.34999999998</v>
      </c>
      <c r="M15" s="719">
        <v>0</v>
      </c>
      <c r="N15" s="719">
        <v>0</v>
      </c>
      <c r="O15" s="665">
        <v>55</v>
      </c>
      <c r="P15" s="715">
        <v>0.11718595210517621</v>
      </c>
      <c r="Q15" s="727">
        <v>0.12354691871460392</v>
      </c>
      <c r="R15" s="715">
        <v>9.3035346397969829E-2</v>
      </c>
      <c r="S15" s="717">
        <v>138.22196438552336</v>
      </c>
    </row>
    <row r="16" spans="1:19">
      <c r="A16" s="677">
        <v>7.3</v>
      </c>
      <c r="B16" s="667" t="s">
        <v>973</v>
      </c>
      <c r="C16" s="719">
        <v>14193439.570000002</v>
      </c>
      <c r="D16" s="719">
        <v>11011887.220000001</v>
      </c>
      <c r="E16" s="719">
        <v>386682.55999999994</v>
      </c>
      <c r="F16" s="719">
        <v>2794869.7899999996</v>
      </c>
      <c r="G16" s="719">
        <v>0</v>
      </c>
      <c r="H16" s="719">
        <v>0</v>
      </c>
      <c r="I16" s="719">
        <v>1097367.0400000005</v>
      </c>
      <c r="J16" s="719">
        <v>220237.82999999993</v>
      </c>
      <c r="K16" s="719">
        <v>38668.259999999995</v>
      </c>
      <c r="L16" s="719">
        <v>838460.95</v>
      </c>
      <c r="M16" s="719">
        <v>0</v>
      </c>
      <c r="N16" s="719">
        <v>0</v>
      </c>
      <c r="O16" s="665">
        <v>296</v>
      </c>
      <c r="P16" s="715">
        <v>7.1889655867187444E-2</v>
      </c>
      <c r="Q16" s="727">
        <v>7.5514447716299768E-2</v>
      </c>
      <c r="R16" s="715">
        <v>9.2405924971292921E-2</v>
      </c>
      <c r="S16" s="717">
        <v>131.6101433309351</v>
      </c>
    </row>
    <row r="17" spans="1:19">
      <c r="A17" s="663">
        <v>8</v>
      </c>
      <c r="B17" s="666" t="s">
        <v>974</v>
      </c>
      <c r="C17" s="719">
        <v>0</v>
      </c>
      <c r="D17" s="719">
        <v>0</v>
      </c>
      <c r="E17" s="719">
        <v>0</v>
      </c>
      <c r="F17" s="719">
        <v>0</v>
      </c>
      <c r="G17" s="719">
        <v>0</v>
      </c>
      <c r="H17" s="719">
        <v>0</v>
      </c>
      <c r="I17" s="719">
        <v>0</v>
      </c>
      <c r="J17" s="719">
        <v>0</v>
      </c>
      <c r="K17" s="719">
        <v>0</v>
      </c>
      <c r="L17" s="719">
        <v>0</v>
      </c>
      <c r="M17" s="719">
        <v>0</v>
      </c>
      <c r="N17" s="719">
        <v>0</v>
      </c>
      <c r="O17" s="665">
        <v>0</v>
      </c>
      <c r="P17" s="715" t="s">
        <v>5</v>
      </c>
      <c r="Q17" s="727" t="s">
        <v>5</v>
      </c>
      <c r="R17" s="715" t="s">
        <v>5</v>
      </c>
      <c r="S17" s="717" t="s">
        <v>5</v>
      </c>
    </row>
    <row r="18" spans="1:19">
      <c r="A18" s="668">
        <v>9</v>
      </c>
      <c r="B18" s="669" t="s">
        <v>975</v>
      </c>
      <c r="C18" s="720">
        <v>0</v>
      </c>
      <c r="D18" s="720">
        <v>0</v>
      </c>
      <c r="E18" s="720">
        <v>0</v>
      </c>
      <c r="F18" s="720">
        <v>0</v>
      </c>
      <c r="G18" s="720">
        <v>0</v>
      </c>
      <c r="H18" s="720">
        <v>0</v>
      </c>
      <c r="I18" s="720">
        <v>0</v>
      </c>
      <c r="J18" s="720">
        <v>0</v>
      </c>
      <c r="K18" s="720">
        <v>0</v>
      </c>
      <c r="L18" s="720">
        <v>0</v>
      </c>
      <c r="M18" s="720">
        <v>0</v>
      </c>
      <c r="N18" s="720">
        <v>0</v>
      </c>
      <c r="O18" s="670">
        <v>0</v>
      </c>
      <c r="P18" s="716" t="s">
        <v>5</v>
      </c>
      <c r="Q18" s="728" t="s">
        <v>5</v>
      </c>
      <c r="R18" s="716" t="s">
        <v>5</v>
      </c>
      <c r="S18" s="718" t="s">
        <v>5</v>
      </c>
    </row>
    <row r="19" spans="1:19">
      <c r="A19" s="671">
        <v>10</v>
      </c>
      <c r="B19" s="672" t="s">
        <v>994</v>
      </c>
      <c r="C19" s="721">
        <f>SUM(C7:C13,C17:C18)</f>
        <v>133845755.95999989</v>
      </c>
      <c r="D19" s="721">
        <f t="shared" ref="D19:O19" si="0">SUM(D7:D13,D17:D18)</f>
        <v>109557210.01999986</v>
      </c>
      <c r="E19" s="721">
        <f t="shared" si="0"/>
        <v>5814351.2399999984</v>
      </c>
      <c r="F19" s="721">
        <f t="shared" si="0"/>
        <v>17731561.129999999</v>
      </c>
      <c r="G19" s="721">
        <f t="shared" si="0"/>
        <v>86333.930000000008</v>
      </c>
      <c r="H19" s="721">
        <f t="shared" si="0"/>
        <v>656299.64</v>
      </c>
      <c r="I19" s="721">
        <f t="shared" si="0"/>
        <v>8791484.0900000203</v>
      </c>
      <c r="J19" s="721">
        <f t="shared" si="0"/>
        <v>2191139.8300000066</v>
      </c>
      <c r="K19" s="721">
        <f t="shared" si="0"/>
        <v>581409.14000000525</v>
      </c>
      <c r="L19" s="721">
        <f t="shared" si="0"/>
        <v>5319468.5000000009</v>
      </c>
      <c r="M19" s="721">
        <f t="shared" si="0"/>
        <v>43166.98</v>
      </c>
      <c r="N19" s="721">
        <f t="shared" si="0"/>
        <v>656299.64</v>
      </c>
      <c r="O19" s="721">
        <f t="shared" si="0"/>
        <v>4652</v>
      </c>
      <c r="P19" s="722">
        <v>9.6646097808036652E-2</v>
      </c>
      <c r="Q19" s="722">
        <v>0.10378328614741057</v>
      </c>
      <c r="R19" s="722">
        <v>9.7048645007877563E-2</v>
      </c>
      <c r="S19" s="717">
        <v>117.20978317007982</v>
      </c>
    </row>
    <row r="20" spans="1:19" ht="25.5">
      <c r="A20" s="677">
        <v>10.1</v>
      </c>
      <c r="B20" s="667" t="s">
        <v>999</v>
      </c>
      <c r="C20" s="665"/>
      <c r="D20" s="665"/>
      <c r="E20" s="665"/>
      <c r="F20" s="665"/>
      <c r="G20" s="665"/>
      <c r="H20" s="665"/>
      <c r="I20" s="665"/>
      <c r="J20" s="665"/>
      <c r="K20" s="665"/>
      <c r="L20" s="665"/>
      <c r="M20" s="665"/>
      <c r="N20" s="665"/>
      <c r="O20" s="665"/>
      <c r="P20" s="665"/>
      <c r="Q20" s="665"/>
      <c r="R20" s="665"/>
      <c r="S20" s="665"/>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1"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28515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189</v>
      </c>
      <c r="B1" s="350" t="str">
        <f>Info!C2</f>
        <v>სს "ხალიკ ბანკი საქართველო"</v>
      </c>
    </row>
    <row r="2" spans="1:8" ht="15.75">
      <c r="A2" s="18" t="s">
        <v>190</v>
      </c>
      <c r="B2" s="487">
        <f>'1. key ratios'!B2</f>
        <v>44469</v>
      </c>
    </row>
    <row r="3" spans="1:8" ht="15.75">
      <c r="A3" s="18"/>
    </row>
    <row r="4" spans="1:8" ht="16.5" thickBot="1">
      <c r="A4" s="32" t="s">
        <v>406</v>
      </c>
      <c r="B4" s="72" t="s">
        <v>244</v>
      </c>
      <c r="C4" s="32"/>
      <c r="D4" s="33"/>
      <c r="E4" s="33"/>
      <c r="F4" s="34"/>
      <c r="G4" s="34"/>
      <c r="H4" s="35" t="s">
        <v>94</v>
      </c>
    </row>
    <row r="5" spans="1:8" ht="15.75">
      <c r="A5" s="36"/>
      <c r="B5" s="37"/>
      <c r="C5" s="733" t="s">
        <v>195</v>
      </c>
      <c r="D5" s="734"/>
      <c r="E5" s="735"/>
      <c r="F5" s="733" t="s">
        <v>196</v>
      </c>
      <c r="G5" s="734"/>
      <c r="H5" s="736"/>
    </row>
    <row r="6" spans="1:8" ht="15.75">
      <c r="A6" s="38" t="s">
        <v>27</v>
      </c>
      <c r="B6" s="39" t="s">
        <v>154</v>
      </c>
      <c r="C6" s="40" t="s">
        <v>28</v>
      </c>
      <c r="D6" s="40" t="s">
        <v>95</v>
      </c>
      <c r="E6" s="40" t="s">
        <v>69</v>
      </c>
      <c r="F6" s="40" t="s">
        <v>28</v>
      </c>
      <c r="G6" s="40" t="s">
        <v>95</v>
      </c>
      <c r="H6" s="41" t="s">
        <v>69</v>
      </c>
    </row>
    <row r="7" spans="1:8" ht="15.75">
      <c r="A7" s="38">
        <v>1</v>
      </c>
      <c r="B7" s="42" t="s">
        <v>155</v>
      </c>
      <c r="C7" s="245">
        <v>6252754</v>
      </c>
      <c r="D7" s="245">
        <v>7107325</v>
      </c>
      <c r="E7" s="246">
        <f>C7+D7</f>
        <v>13360079</v>
      </c>
      <c r="F7" s="247">
        <v>4789321</v>
      </c>
      <c r="G7" s="248">
        <v>5332351</v>
      </c>
      <c r="H7" s="249">
        <f>F7+G7</f>
        <v>10121672</v>
      </c>
    </row>
    <row r="8" spans="1:8" ht="15.75">
      <c r="A8" s="38">
        <v>2</v>
      </c>
      <c r="B8" s="42" t="s">
        <v>156</v>
      </c>
      <c r="C8" s="245">
        <v>10426656</v>
      </c>
      <c r="D8" s="245">
        <v>129136206</v>
      </c>
      <c r="E8" s="246">
        <f t="shared" ref="E8:E20" si="0">C8+D8</f>
        <v>139562862</v>
      </c>
      <c r="F8" s="247">
        <v>8566590</v>
      </c>
      <c r="G8" s="248">
        <v>49609184</v>
      </c>
      <c r="H8" s="249">
        <f t="shared" ref="H8:H40" si="1">F8+G8</f>
        <v>58175774</v>
      </c>
    </row>
    <row r="9" spans="1:8" ht="15.75">
      <c r="A9" s="38">
        <v>3</v>
      </c>
      <c r="B9" s="42" t="s">
        <v>157</v>
      </c>
      <c r="C9" s="245">
        <v>22436352</v>
      </c>
      <c r="D9" s="245">
        <v>15061394.000000002</v>
      </c>
      <c r="E9" s="246">
        <f t="shared" si="0"/>
        <v>37497746</v>
      </c>
      <c r="F9" s="247">
        <v>19877529</v>
      </c>
      <c r="G9" s="248">
        <v>10954920</v>
      </c>
      <c r="H9" s="249">
        <f t="shared" si="1"/>
        <v>30832449</v>
      </c>
    </row>
    <row r="10" spans="1:8" ht="15.75">
      <c r="A10" s="38">
        <v>4</v>
      </c>
      <c r="B10" s="42" t="s">
        <v>186</v>
      </c>
      <c r="C10" s="245">
        <v>0</v>
      </c>
      <c r="D10" s="245">
        <v>0</v>
      </c>
      <c r="E10" s="246">
        <f t="shared" si="0"/>
        <v>0</v>
      </c>
      <c r="F10" s="247">
        <v>0</v>
      </c>
      <c r="G10" s="248">
        <v>0</v>
      </c>
      <c r="H10" s="249">
        <f t="shared" si="1"/>
        <v>0</v>
      </c>
    </row>
    <row r="11" spans="1:8" ht="15.75">
      <c r="A11" s="38">
        <v>5</v>
      </c>
      <c r="B11" s="42" t="s">
        <v>158</v>
      </c>
      <c r="C11" s="245">
        <v>16596916</v>
      </c>
      <c r="D11" s="245">
        <v>0</v>
      </c>
      <c r="E11" s="246">
        <f t="shared" si="0"/>
        <v>16596916</v>
      </c>
      <c r="F11" s="247">
        <v>16584388</v>
      </c>
      <c r="G11" s="248">
        <v>0</v>
      </c>
      <c r="H11" s="249">
        <f t="shared" si="1"/>
        <v>16584388</v>
      </c>
    </row>
    <row r="12" spans="1:8" ht="15.75">
      <c r="A12" s="38">
        <v>6.1</v>
      </c>
      <c r="B12" s="43" t="s">
        <v>159</v>
      </c>
      <c r="C12" s="245">
        <v>176753411.59</v>
      </c>
      <c r="D12" s="245">
        <v>453994698.41000003</v>
      </c>
      <c r="E12" s="246">
        <f t="shared" si="0"/>
        <v>630748110</v>
      </c>
      <c r="F12" s="247">
        <v>118250346.11000001</v>
      </c>
      <c r="G12" s="248">
        <v>366337387.88999999</v>
      </c>
      <c r="H12" s="249">
        <f t="shared" si="1"/>
        <v>484587734</v>
      </c>
    </row>
    <row r="13" spans="1:8" ht="15.75">
      <c r="A13" s="38">
        <v>6.2</v>
      </c>
      <c r="B13" s="43" t="s">
        <v>160</v>
      </c>
      <c r="C13" s="245">
        <v>-9864065.0000000019</v>
      </c>
      <c r="D13" s="245">
        <v>-28497576</v>
      </c>
      <c r="E13" s="246">
        <f t="shared" si="0"/>
        <v>-38361641</v>
      </c>
      <c r="F13" s="247">
        <v>-23776628</v>
      </c>
      <c r="G13" s="248">
        <v>-22458108</v>
      </c>
      <c r="H13" s="249">
        <f t="shared" si="1"/>
        <v>-46234736</v>
      </c>
    </row>
    <row r="14" spans="1:8" ht="15.75">
      <c r="A14" s="38">
        <v>6</v>
      </c>
      <c r="B14" s="42" t="s">
        <v>161</v>
      </c>
      <c r="C14" s="683">
        <f>C12+C13</f>
        <v>166889346.59</v>
      </c>
      <c r="D14" s="683">
        <f t="shared" ref="D14:H14" si="2">D12+D13</f>
        <v>425497122.41000003</v>
      </c>
      <c r="E14" s="683">
        <f t="shared" si="2"/>
        <v>592386469</v>
      </c>
      <c r="F14" s="683">
        <f t="shared" si="2"/>
        <v>94473718.110000014</v>
      </c>
      <c r="G14" s="683">
        <f t="shared" si="2"/>
        <v>343879279.88999999</v>
      </c>
      <c r="H14" s="683">
        <f t="shared" si="2"/>
        <v>438352998</v>
      </c>
    </row>
    <row r="15" spans="1:8" ht="15.75">
      <c r="A15" s="38">
        <v>7</v>
      </c>
      <c r="B15" s="42" t="s">
        <v>162</v>
      </c>
      <c r="C15" s="245">
        <v>2295595</v>
      </c>
      <c r="D15" s="245">
        <v>4512120</v>
      </c>
      <c r="E15" s="246">
        <f t="shared" si="0"/>
        <v>6807715</v>
      </c>
      <c r="F15" s="247">
        <v>2862415</v>
      </c>
      <c r="G15" s="248">
        <v>7055128</v>
      </c>
      <c r="H15" s="249">
        <f t="shared" si="1"/>
        <v>9917543</v>
      </c>
    </row>
    <row r="16" spans="1:8" ht="15.75">
      <c r="A16" s="38">
        <v>8</v>
      </c>
      <c r="B16" s="42" t="s">
        <v>163</v>
      </c>
      <c r="C16" s="245">
        <v>7916742.4400000004</v>
      </c>
      <c r="D16" s="245">
        <v>0</v>
      </c>
      <c r="E16" s="246">
        <f t="shared" si="0"/>
        <v>7916742.4400000004</v>
      </c>
      <c r="F16" s="247">
        <v>10492673</v>
      </c>
      <c r="G16" s="248">
        <v>0</v>
      </c>
      <c r="H16" s="249">
        <f t="shared" si="1"/>
        <v>10492673</v>
      </c>
    </row>
    <row r="17" spans="1:8" ht="15.75">
      <c r="A17" s="38">
        <v>9</v>
      </c>
      <c r="B17" s="42" t="s">
        <v>164</v>
      </c>
      <c r="C17" s="245">
        <v>54000</v>
      </c>
      <c r="D17" s="245">
        <v>0</v>
      </c>
      <c r="E17" s="246">
        <f t="shared" si="0"/>
        <v>54000</v>
      </c>
      <c r="F17" s="247">
        <v>54000</v>
      </c>
      <c r="G17" s="248">
        <v>0</v>
      </c>
      <c r="H17" s="249">
        <f t="shared" si="1"/>
        <v>54000</v>
      </c>
    </row>
    <row r="18" spans="1:8" ht="15.75">
      <c r="A18" s="38">
        <v>10</v>
      </c>
      <c r="B18" s="42" t="s">
        <v>165</v>
      </c>
      <c r="C18" s="245">
        <v>20707120</v>
      </c>
      <c r="D18" s="245">
        <v>0</v>
      </c>
      <c r="E18" s="246">
        <f t="shared" si="0"/>
        <v>20707120</v>
      </c>
      <c r="F18" s="247">
        <v>20959554</v>
      </c>
      <c r="G18" s="248">
        <v>0</v>
      </c>
      <c r="H18" s="249">
        <f t="shared" si="1"/>
        <v>20959554</v>
      </c>
    </row>
    <row r="19" spans="1:8" ht="15.75">
      <c r="A19" s="38">
        <v>11</v>
      </c>
      <c r="B19" s="42" t="s">
        <v>166</v>
      </c>
      <c r="C19" s="245">
        <v>7393986.5899999142</v>
      </c>
      <c r="D19" s="245">
        <v>4407412</v>
      </c>
      <c r="E19" s="246">
        <f t="shared" si="0"/>
        <v>11801398.589999914</v>
      </c>
      <c r="F19" s="247">
        <v>5865591.0799999237</v>
      </c>
      <c r="G19" s="248">
        <v>2850573</v>
      </c>
      <c r="H19" s="249">
        <f t="shared" si="1"/>
        <v>8716164.0799999237</v>
      </c>
    </row>
    <row r="20" spans="1:8" ht="15.75">
      <c r="A20" s="38">
        <v>12</v>
      </c>
      <c r="B20" s="44" t="s">
        <v>167</v>
      </c>
      <c r="C20" s="246">
        <f>SUM(C7:C11)+SUM(C14:C19)</f>
        <v>260969468.61999992</v>
      </c>
      <c r="D20" s="246">
        <f>SUM(D7:D11)+SUM(D14:D19)</f>
        <v>585721579.41000009</v>
      </c>
      <c r="E20" s="246">
        <f t="shared" si="0"/>
        <v>846691048.02999997</v>
      </c>
      <c r="F20" s="246">
        <f>SUM(F7:F11)+SUM(F14:F19)</f>
        <v>184525779.18999994</v>
      </c>
      <c r="G20" s="246">
        <f>SUM(G7:G11)+SUM(G14:G19)</f>
        <v>419681435.88999999</v>
      </c>
      <c r="H20" s="249">
        <f t="shared" si="1"/>
        <v>604207215.07999992</v>
      </c>
    </row>
    <row r="21" spans="1:8" ht="15.75">
      <c r="A21" s="38"/>
      <c r="B21" s="39" t="s">
        <v>184</v>
      </c>
      <c r="C21" s="250"/>
      <c r="D21" s="250"/>
      <c r="E21" s="250"/>
      <c r="F21" s="251"/>
      <c r="G21" s="252"/>
      <c r="H21" s="253"/>
    </row>
    <row r="22" spans="1:8" ht="15.75">
      <c r="A22" s="38">
        <v>13</v>
      </c>
      <c r="B22" s="42" t="s">
        <v>168</v>
      </c>
      <c r="C22" s="245">
        <v>0</v>
      </c>
      <c r="D22" s="245">
        <v>60687964</v>
      </c>
      <c r="E22" s="246">
        <f>C22+D22</f>
        <v>60687964</v>
      </c>
      <c r="F22" s="247">
        <v>0</v>
      </c>
      <c r="G22" s="248">
        <v>106341711</v>
      </c>
      <c r="H22" s="249">
        <f t="shared" si="1"/>
        <v>106341711</v>
      </c>
    </row>
    <row r="23" spans="1:8" ht="15.75">
      <c r="A23" s="38">
        <v>14</v>
      </c>
      <c r="B23" s="42" t="s">
        <v>169</v>
      </c>
      <c r="C23" s="245">
        <v>90915743.710000023</v>
      </c>
      <c r="D23" s="245">
        <v>77856601.229999989</v>
      </c>
      <c r="E23" s="246">
        <f t="shared" ref="E23:E40" si="3">C23+D23</f>
        <v>168772344.94</v>
      </c>
      <c r="F23" s="247">
        <v>42858247.189999983</v>
      </c>
      <c r="G23" s="248">
        <v>35106132.879999995</v>
      </c>
      <c r="H23" s="249">
        <f t="shared" si="1"/>
        <v>77964380.069999978</v>
      </c>
    </row>
    <row r="24" spans="1:8" ht="15.75">
      <c r="A24" s="38">
        <v>15</v>
      </c>
      <c r="B24" s="42" t="s">
        <v>170</v>
      </c>
      <c r="C24" s="245">
        <v>7051338.8900000015</v>
      </c>
      <c r="D24" s="245">
        <v>13928780.949999999</v>
      </c>
      <c r="E24" s="246">
        <f t="shared" si="3"/>
        <v>20980119.84</v>
      </c>
      <c r="F24" s="247">
        <v>3826662.1000000006</v>
      </c>
      <c r="G24" s="248">
        <v>7619585.8900000015</v>
      </c>
      <c r="H24" s="249">
        <f t="shared" si="1"/>
        <v>11446247.990000002</v>
      </c>
    </row>
    <row r="25" spans="1:8" ht="15.75">
      <c r="A25" s="38">
        <v>16</v>
      </c>
      <c r="B25" s="42" t="s">
        <v>171</v>
      </c>
      <c r="C25" s="245">
        <v>40649534.089999996</v>
      </c>
      <c r="D25" s="245">
        <v>49169301.720000021</v>
      </c>
      <c r="E25" s="246">
        <f t="shared" si="3"/>
        <v>89818835.810000017</v>
      </c>
      <c r="F25" s="247">
        <v>26658664.09</v>
      </c>
      <c r="G25" s="248">
        <v>34196965.929999992</v>
      </c>
      <c r="H25" s="249">
        <f t="shared" si="1"/>
        <v>60855630.019999996</v>
      </c>
    </row>
    <row r="26" spans="1:8" ht="15.75">
      <c r="A26" s="38">
        <v>17</v>
      </c>
      <c r="B26" s="42" t="s">
        <v>172</v>
      </c>
      <c r="C26" s="250">
        <v>0</v>
      </c>
      <c r="D26" s="250">
        <v>0</v>
      </c>
      <c r="E26" s="246">
        <f t="shared" si="3"/>
        <v>0</v>
      </c>
      <c r="F26" s="251">
        <v>0</v>
      </c>
      <c r="G26" s="252">
        <v>0</v>
      </c>
      <c r="H26" s="249">
        <f t="shared" si="1"/>
        <v>0</v>
      </c>
    </row>
    <row r="27" spans="1:8" ht="15.75">
      <c r="A27" s="38">
        <v>18</v>
      </c>
      <c r="B27" s="42" t="s">
        <v>173</v>
      </c>
      <c r="C27" s="245">
        <v>0</v>
      </c>
      <c r="D27" s="245">
        <v>338744970</v>
      </c>
      <c r="E27" s="246">
        <f t="shared" si="3"/>
        <v>338744970</v>
      </c>
      <c r="F27" s="247">
        <v>0</v>
      </c>
      <c r="G27" s="248">
        <v>208826900</v>
      </c>
      <c r="H27" s="249">
        <f t="shared" si="1"/>
        <v>208826900</v>
      </c>
    </row>
    <row r="28" spans="1:8" ht="15.75">
      <c r="A28" s="38">
        <v>19</v>
      </c>
      <c r="B28" s="42" t="s">
        <v>174</v>
      </c>
      <c r="C28" s="245">
        <v>754981</v>
      </c>
      <c r="D28" s="245">
        <v>6853922</v>
      </c>
      <c r="E28" s="246">
        <f t="shared" si="3"/>
        <v>7608903</v>
      </c>
      <c r="F28" s="247">
        <v>441804</v>
      </c>
      <c r="G28" s="248">
        <v>4392083</v>
      </c>
      <c r="H28" s="249">
        <f t="shared" si="1"/>
        <v>4833887</v>
      </c>
    </row>
    <row r="29" spans="1:8" ht="15.75">
      <c r="A29" s="38">
        <v>20</v>
      </c>
      <c r="B29" s="42" t="s">
        <v>96</v>
      </c>
      <c r="C29" s="245">
        <v>6893636.4400000013</v>
      </c>
      <c r="D29" s="245">
        <v>10985217</v>
      </c>
      <c r="E29" s="246">
        <f t="shared" si="3"/>
        <v>17878853.440000001</v>
      </c>
      <c r="F29" s="247">
        <v>5389372</v>
      </c>
      <c r="G29" s="248">
        <v>4027688</v>
      </c>
      <c r="H29" s="249">
        <f t="shared" si="1"/>
        <v>9417060</v>
      </c>
    </row>
    <row r="30" spans="1:8" ht="15.75">
      <c r="A30" s="38">
        <v>21</v>
      </c>
      <c r="B30" s="42" t="s">
        <v>175</v>
      </c>
      <c r="C30" s="245">
        <v>0</v>
      </c>
      <c r="D30" s="245">
        <v>31228000</v>
      </c>
      <c r="E30" s="246">
        <f t="shared" si="3"/>
        <v>31228000</v>
      </c>
      <c r="F30" s="247">
        <v>0</v>
      </c>
      <c r="G30" s="248">
        <v>32878000</v>
      </c>
      <c r="H30" s="249">
        <f t="shared" si="1"/>
        <v>32878000</v>
      </c>
    </row>
    <row r="31" spans="1:8" ht="15.75">
      <c r="A31" s="38">
        <v>22</v>
      </c>
      <c r="B31" s="44" t="s">
        <v>176</v>
      </c>
      <c r="C31" s="246">
        <f>SUM(C22:C30)</f>
        <v>146265234.13000003</v>
      </c>
      <c r="D31" s="246">
        <f>SUM(D22:D30)</f>
        <v>589454756.89999998</v>
      </c>
      <c r="E31" s="246">
        <f>C31+D31</f>
        <v>735719991.02999997</v>
      </c>
      <c r="F31" s="246">
        <f>SUM(F22:F30)</f>
        <v>79174749.37999998</v>
      </c>
      <c r="G31" s="246">
        <f>SUM(G22:G30)</f>
        <v>433389066.69999999</v>
      </c>
      <c r="H31" s="249">
        <f t="shared" si="1"/>
        <v>512563816.07999998</v>
      </c>
    </row>
    <row r="32" spans="1:8" ht="15.75">
      <c r="A32" s="38"/>
      <c r="B32" s="39" t="s">
        <v>185</v>
      </c>
      <c r="C32" s="250"/>
      <c r="D32" s="250"/>
      <c r="E32" s="245"/>
      <c r="F32" s="251"/>
      <c r="G32" s="252"/>
      <c r="H32" s="253"/>
    </row>
    <row r="33" spans="1:8" ht="15.75">
      <c r="A33" s="38">
        <v>23</v>
      </c>
      <c r="B33" s="42" t="s">
        <v>177</v>
      </c>
      <c r="C33" s="245">
        <v>76000000</v>
      </c>
      <c r="D33" s="250">
        <v>0</v>
      </c>
      <c r="E33" s="246">
        <f t="shared" si="3"/>
        <v>76000000</v>
      </c>
      <c r="F33" s="247">
        <v>76000000</v>
      </c>
      <c r="G33" s="252">
        <v>0</v>
      </c>
      <c r="H33" s="249">
        <f t="shared" si="1"/>
        <v>76000000</v>
      </c>
    </row>
    <row r="34" spans="1:8" ht="15.75">
      <c r="A34" s="38">
        <v>24</v>
      </c>
      <c r="B34" s="42" t="s">
        <v>178</v>
      </c>
      <c r="C34" s="245">
        <v>0</v>
      </c>
      <c r="D34" s="250">
        <v>0</v>
      </c>
      <c r="E34" s="246">
        <f t="shared" si="3"/>
        <v>0</v>
      </c>
      <c r="F34" s="247">
        <v>0</v>
      </c>
      <c r="G34" s="252">
        <v>0</v>
      </c>
      <c r="H34" s="249">
        <f t="shared" si="1"/>
        <v>0</v>
      </c>
    </row>
    <row r="35" spans="1:8" ht="15.75">
      <c r="A35" s="38">
        <v>25</v>
      </c>
      <c r="B35" s="43" t="s">
        <v>179</v>
      </c>
      <c r="C35" s="245">
        <v>0</v>
      </c>
      <c r="D35" s="250">
        <v>0</v>
      </c>
      <c r="E35" s="246">
        <f t="shared" si="3"/>
        <v>0</v>
      </c>
      <c r="F35" s="247">
        <v>0</v>
      </c>
      <c r="G35" s="252">
        <v>0</v>
      </c>
      <c r="H35" s="249">
        <f t="shared" si="1"/>
        <v>0</v>
      </c>
    </row>
    <row r="36" spans="1:8" ht="15.75">
      <c r="A36" s="38">
        <v>26</v>
      </c>
      <c r="B36" s="42" t="s">
        <v>180</v>
      </c>
      <c r="C36" s="245">
        <v>0</v>
      </c>
      <c r="D36" s="250">
        <v>0</v>
      </c>
      <c r="E36" s="246">
        <f t="shared" si="3"/>
        <v>0</v>
      </c>
      <c r="F36" s="247">
        <v>0</v>
      </c>
      <c r="G36" s="252">
        <v>0</v>
      </c>
      <c r="H36" s="249">
        <f t="shared" si="1"/>
        <v>0</v>
      </c>
    </row>
    <row r="37" spans="1:8" ht="15.75">
      <c r="A37" s="38">
        <v>27</v>
      </c>
      <c r="B37" s="42" t="s">
        <v>181</v>
      </c>
      <c r="C37" s="245">
        <v>0</v>
      </c>
      <c r="D37" s="250">
        <v>0</v>
      </c>
      <c r="E37" s="246">
        <f t="shared" si="3"/>
        <v>0</v>
      </c>
      <c r="F37" s="247">
        <v>0</v>
      </c>
      <c r="G37" s="252">
        <v>0</v>
      </c>
      <c r="H37" s="249">
        <f t="shared" si="1"/>
        <v>0</v>
      </c>
    </row>
    <row r="38" spans="1:8" ht="15.75">
      <c r="A38" s="38">
        <v>28</v>
      </c>
      <c r="B38" s="42" t="s">
        <v>182</v>
      </c>
      <c r="C38" s="245">
        <v>33006671</v>
      </c>
      <c r="D38" s="250">
        <v>0</v>
      </c>
      <c r="E38" s="246">
        <f t="shared" si="3"/>
        <v>33006671</v>
      </c>
      <c r="F38" s="247">
        <v>14061423</v>
      </c>
      <c r="G38" s="252">
        <v>0</v>
      </c>
      <c r="H38" s="249">
        <f t="shared" si="1"/>
        <v>14061423</v>
      </c>
    </row>
    <row r="39" spans="1:8" ht="15.75">
      <c r="A39" s="38">
        <v>29</v>
      </c>
      <c r="B39" s="42" t="s">
        <v>197</v>
      </c>
      <c r="C39" s="245">
        <v>1964386</v>
      </c>
      <c r="D39" s="250">
        <v>0</v>
      </c>
      <c r="E39" s="246">
        <f t="shared" si="3"/>
        <v>1964386</v>
      </c>
      <c r="F39" s="247">
        <v>1581976</v>
      </c>
      <c r="G39" s="252">
        <v>0</v>
      </c>
      <c r="H39" s="249">
        <f t="shared" si="1"/>
        <v>1581976</v>
      </c>
    </row>
    <row r="40" spans="1:8" ht="15.75">
      <c r="A40" s="38">
        <v>30</v>
      </c>
      <c r="B40" s="44" t="s">
        <v>183</v>
      </c>
      <c r="C40" s="245">
        <v>110971057</v>
      </c>
      <c r="D40" s="250">
        <v>0</v>
      </c>
      <c r="E40" s="246">
        <f t="shared" si="3"/>
        <v>110971057</v>
      </c>
      <c r="F40" s="247">
        <v>91643399</v>
      </c>
      <c r="G40" s="252">
        <v>0</v>
      </c>
      <c r="H40" s="249">
        <f t="shared" si="1"/>
        <v>91643399</v>
      </c>
    </row>
    <row r="41" spans="1:8" ht="16.5" thickBot="1">
      <c r="A41" s="45">
        <v>31</v>
      </c>
      <c r="B41" s="46" t="s">
        <v>198</v>
      </c>
      <c r="C41" s="254">
        <f>C31+C40</f>
        <v>257236291.13000003</v>
      </c>
      <c r="D41" s="254">
        <f>D31+D40</f>
        <v>589454756.89999998</v>
      </c>
      <c r="E41" s="254">
        <f>C41+D41</f>
        <v>846691048.02999997</v>
      </c>
      <c r="F41" s="254">
        <f>F31+F40</f>
        <v>170818148.38</v>
      </c>
      <c r="G41" s="254">
        <f>G31+G40</f>
        <v>433389066.69999999</v>
      </c>
      <c r="H41" s="255">
        <f>F41+G41</f>
        <v>604207215.07999992</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35" customWidth="1"/>
    <col min="2" max="2" width="66.28515625" style="236" customWidth="1"/>
    <col min="3" max="3" width="131.42578125" style="237" customWidth="1"/>
    <col min="4" max="5" width="10.28515625" style="228" customWidth="1"/>
    <col min="6" max="16384" width="43.5703125" style="228"/>
  </cols>
  <sheetData>
    <row r="1" spans="1:3" ht="12.75" thickTop="1" thickBot="1">
      <c r="A1" s="846" t="s">
        <v>326</v>
      </c>
      <c r="B1" s="847"/>
      <c r="C1" s="848"/>
    </row>
    <row r="2" spans="1:3" ht="26.25" customHeight="1">
      <c r="A2" s="604"/>
      <c r="B2" s="849" t="s">
        <v>327</v>
      </c>
      <c r="C2" s="849"/>
    </row>
    <row r="3" spans="1:3" s="233" customFormat="1" ht="11.25" customHeight="1">
      <c r="A3" s="232"/>
      <c r="B3" s="849" t="s">
        <v>419</v>
      </c>
      <c r="C3" s="849"/>
    </row>
    <row r="4" spans="1:3" ht="12" customHeight="1" thickBot="1">
      <c r="A4" s="850" t="s">
        <v>423</v>
      </c>
      <c r="B4" s="851"/>
      <c r="C4" s="852"/>
    </row>
    <row r="5" spans="1:3" ht="12" thickTop="1">
      <c r="A5" s="229"/>
      <c r="B5" s="853" t="s">
        <v>328</v>
      </c>
      <c r="C5" s="854"/>
    </row>
    <row r="6" spans="1:3">
      <c r="A6" s="604"/>
      <c r="B6" s="840" t="s">
        <v>420</v>
      </c>
      <c r="C6" s="841"/>
    </row>
    <row r="7" spans="1:3">
      <c r="A7" s="604"/>
      <c r="B7" s="840" t="s">
        <v>329</v>
      </c>
      <c r="C7" s="841"/>
    </row>
    <row r="8" spans="1:3">
      <c r="A8" s="604"/>
      <c r="B8" s="840" t="s">
        <v>421</v>
      </c>
      <c r="C8" s="841"/>
    </row>
    <row r="9" spans="1:3">
      <c r="A9" s="604"/>
      <c r="B9" s="842" t="s">
        <v>422</v>
      </c>
      <c r="C9" s="843"/>
    </row>
    <row r="10" spans="1:3">
      <c r="A10" s="604"/>
      <c r="B10" s="844" t="s">
        <v>330</v>
      </c>
      <c r="C10" s="845" t="s">
        <v>330</v>
      </c>
    </row>
    <row r="11" spans="1:3">
      <c r="A11" s="604"/>
      <c r="B11" s="844" t="s">
        <v>331</v>
      </c>
      <c r="C11" s="845" t="s">
        <v>331</v>
      </c>
    </row>
    <row r="12" spans="1:3">
      <c r="A12" s="604"/>
      <c r="B12" s="844" t="s">
        <v>332</v>
      </c>
      <c r="C12" s="845" t="s">
        <v>332</v>
      </c>
    </row>
    <row r="13" spans="1:3">
      <c r="A13" s="604"/>
      <c r="B13" s="844" t="s">
        <v>333</v>
      </c>
      <c r="C13" s="845" t="s">
        <v>333</v>
      </c>
    </row>
    <row r="14" spans="1:3">
      <c r="A14" s="604"/>
      <c r="B14" s="844" t="s">
        <v>334</v>
      </c>
      <c r="C14" s="845" t="s">
        <v>334</v>
      </c>
    </row>
    <row r="15" spans="1:3" ht="21.75" customHeight="1">
      <c r="A15" s="604"/>
      <c r="B15" s="844" t="s">
        <v>335</v>
      </c>
      <c r="C15" s="845" t="s">
        <v>335</v>
      </c>
    </row>
    <row r="16" spans="1:3">
      <c r="A16" s="604"/>
      <c r="B16" s="844" t="s">
        <v>336</v>
      </c>
      <c r="C16" s="845" t="s">
        <v>337</v>
      </c>
    </row>
    <row r="17" spans="1:3">
      <c r="A17" s="604"/>
      <c r="B17" s="844" t="s">
        <v>338</v>
      </c>
      <c r="C17" s="845" t="s">
        <v>339</v>
      </c>
    </row>
    <row r="18" spans="1:3">
      <c r="A18" s="604"/>
      <c r="B18" s="844" t="s">
        <v>340</v>
      </c>
      <c r="C18" s="845" t="s">
        <v>341</v>
      </c>
    </row>
    <row r="19" spans="1:3">
      <c r="A19" s="604"/>
      <c r="B19" s="844" t="s">
        <v>342</v>
      </c>
      <c r="C19" s="845" t="s">
        <v>342</v>
      </c>
    </row>
    <row r="20" spans="1:3">
      <c r="A20" s="604"/>
      <c r="B20" s="844" t="s">
        <v>343</v>
      </c>
      <c r="C20" s="845" t="s">
        <v>343</v>
      </c>
    </row>
    <row r="21" spans="1:3">
      <c r="A21" s="604"/>
      <c r="B21" s="844" t="s">
        <v>344</v>
      </c>
      <c r="C21" s="845" t="s">
        <v>344</v>
      </c>
    </row>
    <row r="22" spans="1:3" ht="23.25" customHeight="1">
      <c r="A22" s="604"/>
      <c r="B22" s="844" t="s">
        <v>345</v>
      </c>
      <c r="C22" s="845" t="s">
        <v>346</v>
      </c>
    </row>
    <row r="23" spans="1:3">
      <c r="A23" s="604"/>
      <c r="B23" s="844" t="s">
        <v>347</v>
      </c>
      <c r="C23" s="845" t="s">
        <v>347</v>
      </c>
    </row>
    <row r="24" spans="1:3">
      <c r="A24" s="604"/>
      <c r="B24" s="844" t="s">
        <v>348</v>
      </c>
      <c r="C24" s="845" t="s">
        <v>349</v>
      </c>
    </row>
    <row r="25" spans="1:3" ht="12" thickBot="1">
      <c r="A25" s="230"/>
      <c r="B25" s="857" t="s">
        <v>350</v>
      </c>
      <c r="C25" s="858"/>
    </row>
    <row r="26" spans="1:3" ht="12.75" thickTop="1" thickBot="1">
      <c r="A26" s="850" t="s">
        <v>433</v>
      </c>
      <c r="B26" s="851"/>
      <c r="C26" s="852"/>
    </row>
    <row r="27" spans="1:3" ht="12.75" thickTop="1" thickBot="1">
      <c r="A27" s="231"/>
      <c r="B27" s="859" t="s">
        <v>351</v>
      </c>
      <c r="C27" s="860"/>
    </row>
    <row r="28" spans="1:3" ht="12.75" thickTop="1" thickBot="1">
      <c r="A28" s="850" t="s">
        <v>424</v>
      </c>
      <c r="B28" s="851"/>
      <c r="C28" s="852"/>
    </row>
    <row r="29" spans="1:3" ht="12" thickTop="1">
      <c r="A29" s="229"/>
      <c r="B29" s="861" t="s">
        <v>352</v>
      </c>
      <c r="C29" s="862" t="s">
        <v>353</v>
      </c>
    </row>
    <row r="30" spans="1:3">
      <c r="A30" s="604"/>
      <c r="B30" s="855" t="s">
        <v>354</v>
      </c>
      <c r="C30" s="856" t="s">
        <v>355</v>
      </c>
    </row>
    <row r="31" spans="1:3">
      <c r="A31" s="604"/>
      <c r="B31" s="855" t="s">
        <v>356</v>
      </c>
      <c r="C31" s="856" t="s">
        <v>357</v>
      </c>
    </row>
    <row r="32" spans="1:3">
      <c r="A32" s="604"/>
      <c r="B32" s="855" t="s">
        <v>358</v>
      </c>
      <c r="C32" s="856" t="s">
        <v>359</v>
      </c>
    </row>
    <row r="33" spans="1:3">
      <c r="A33" s="604"/>
      <c r="B33" s="855" t="s">
        <v>360</v>
      </c>
      <c r="C33" s="856" t="s">
        <v>361</v>
      </c>
    </row>
    <row r="34" spans="1:3">
      <c r="A34" s="604"/>
      <c r="B34" s="855" t="s">
        <v>362</v>
      </c>
      <c r="C34" s="856" t="s">
        <v>363</v>
      </c>
    </row>
    <row r="35" spans="1:3" ht="23.25" customHeight="1">
      <c r="A35" s="604"/>
      <c r="B35" s="855" t="s">
        <v>364</v>
      </c>
      <c r="C35" s="856" t="s">
        <v>365</v>
      </c>
    </row>
    <row r="36" spans="1:3" ht="24" customHeight="1">
      <c r="A36" s="604"/>
      <c r="B36" s="855" t="s">
        <v>366</v>
      </c>
      <c r="C36" s="856" t="s">
        <v>367</v>
      </c>
    </row>
    <row r="37" spans="1:3" ht="24.75" customHeight="1">
      <c r="A37" s="604"/>
      <c r="B37" s="855" t="s">
        <v>368</v>
      </c>
      <c r="C37" s="856" t="s">
        <v>369</v>
      </c>
    </row>
    <row r="38" spans="1:3" ht="23.25" customHeight="1">
      <c r="A38" s="604"/>
      <c r="B38" s="855" t="s">
        <v>425</v>
      </c>
      <c r="C38" s="856" t="s">
        <v>370</v>
      </c>
    </row>
    <row r="39" spans="1:3" ht="39.75" customHeight="1">
      <c r="A39" s="604"/>
      <c r="B39" s="844" t="s">
        <v>439</v>
      </c>
      <c r="C39" s="845" t="s">
        <v>371</v>
      </c>
    </row>
    <row r="40" spans="1:3" ht="12" customHeight="1">
      <c r="A40" s="604"/>
      <c r="B40" s="855" t="s">
        <v>372</v>
      </c>
      <c r="C40" s="856" t="s">
        <v>373</v>
      </c>
    </row>
    <row r="41" spans="1:3" ht="27" customHeight="1" thickBot="1">
      <c r="A41" s="230"/>
      <c r="B41" s="865" t="s">
        <v>374</v>
      </c>
      <c r="C41" s="866" t="s">
        <v>375</v>
      </c>
    </row>
    <row r="42" spans="1:3" ht="12.75" thickTop="1" thickBot="1">
      <c r="A42" s="850" t="s">
        <v>426</v>
      </c>
      <c r="B42" s="851"/>
      <c r="C42" s="852"/>
    </row>
    <row r="43" spans="1:3" ht="12" thickTop="1">
      <c r="A43" s="229"/>
      <c r="B43" s="853" t="s">
        <v>462</v>
      </c>
      <c r="C43" s="854" t="s">
        <v>376</v>
      </c>
    </row>
    <row r="44" spans="1:3">
      <c r="A44" s="604"/>
      <c r="B44" s="840" t="s">
        <v>461</v>
      </c>
      <c r="C44" s="841"/>
    </row>
    <row r="45" spans="1:3" ht="23.25" customHeight="1" thickBot="1">
      <c r="A45" s="230"/>
      <c r="B45" s="863" t="s">
        <v>377</v>
      </c>
      <c r="C45" s="864" t="s">
        <v>378</v>
      </c>
    </row>
    <row r="46" spans="1:3" ht="11.25" customHeight="1" thickTop="1" thickBot="1">
      <c r="A46" s="850" t="s">
        <v>427</v>
      </c>
      <c r="B46" s="851"/>
      <c r="C46" s="852"/>
    </row>
    <row r="47" spans="1:3" ht="26.25" customHeight="1" thickTop="1">
      <c r="A47" s="604"/>
      <c r="B47" s="840" t="s">
        <v>428</v>
      </c>
      <c r="C47" s="841"/>
    </row>
    <row r="48" spans="1:3" ht="12" thickBot="1">
      <c r="A48" s="850" t="s">
        <v>429</v>
      </c>
      <c r="B48" s="851"/>
      <c r="C48" s="852"/>
    </row>
    <row r="49" spans="1:3" ht="12" thickTop="1">
      <c r="A49" s="229"/>
      <c r="B49" s="853" t="s">
        <v>379</v>
      </c>
      <c r="C49" s="854" t="s">
        <v>379</v>
      </c>
    </row>
    <row r="50" spans="1:3" ht="11.25" customHeight="1">
      <c r="A50" s="604"/>
      <c r="B50" s="840" t="s">
        <v>380</v>
      </c>
      <c r="C50" s="841" t="s">
        <v>380</v>
      </c>
    </row>
    <row r="51" spans="1:3">
      <c r="A51" s="604"/>
      <c r="B51" s="840" t="s">
        <v>381</v>
      </c>
      <c r="C51" s="841" t="s">
        <v>381</v>
      </c>
    </row>
    <row r="52" spans="1:3" ht="11.25" customHeight="1">
      <c r="A52" s="604"/>
      <c r="B52" s="840" t="s">
        <v>488</v>
      </c>
      <c r="C52" s="841" t="s">
        <v>382</v>
      </c>
    </row>
    <row r="53" spans="1:3" ht="33.6" customHeight="1">
      <c r="A53" s="604"/>
      <c r="B53" s="840" t="s">
        <v>383</v>
      </c>
      <c r="C53" s="841" t="s">
        <v>383</v>
      </c>
    </row>
    <row r="54" spans="1:3" ht="11.25" customHeight="1">
      <c r="A54" s="604"/>
      <c r="B54" s="840" t="s">
        <v>482</v>
      </c>
      <c r="C54" s="841" t="s">
        <v>384</v>
      </c>
    </row>
    <row r="55" spans="1:3" ht="11.25" customHeight="1" thickBot="1">
      <c r="A55" s="850" t="s">
        <v>430</v>
      </c>
      <c r="B55" s="851"/>
      <c r="C55" s="852"/>
    </row>
    <row r="56" spans="1:3" ht="12" thickTop="1">
      <c r="A56" s="229"/>
      <c r="B56" s="853" t="s">
        <v>379</v>
      </c>
      <c r="C56" s="854" t="s">
        <v>379</v>
      </c>
    </row>
    <row r="57" spans="1:3">
      <c r="A57" s="604"/>
      <c r="B57" s="840" t="s">
        <v>385</v>
      </c>
      <c r="C57" s="841" t="s">
        <v>385</v>
      </c>
    </row>
    <row r="58" spans="1:3">
      <c r="A58" s="604"/>
      <c r="B58" s="840" t="s">
        <v>436</v>
      </c>
      <c r="C58" s="841" t="s">
        <v>386</v>
      </c>
    </row>
    <row r="59" spans="1:3">
      <c r="A59" s="604"/>
      <c r="B59" s="840" t="s">
        <v>387</v>
      </c>
      <c r="C59" s="841" t="s">
        <v>387</v>
      </c>
    </row>
    <row r="60" spans="1:3">
      <c r="A60" s="604"/>
      <c r="B60" s="840" t="s">
        <v>388</v>
      </c>
      <c r="C60" s="841" t="s">
        <v>388</v>
      </c>
    </row>
    <row r="61" spans="1:3">
      <c r="A61" s="604"/>
      <c r="B61" s="840" t="s">
        <v>389</v>
      </c>
      <c r="C61" s="841" t="s">
        <v>389</v>
      </c>
    </row>
    <row r="62" spans="1:3">
      <c r="A62" s="604"/>
      <c r="B62" s="840" t="s">
        <v>437</v>
      </c>
      <c r="C62" s="841" t="s">
        <v>390</v>
      </c>
    </row>
    <row r="63" spans="1:3">
      <c r="A63" s="604"/>
      <c r="B63" s="840" t="s">
        <v>391</v>
      </c>
      <c r="C63" s="841" t="s">
        <v>391</v>
      </c>
    </row>
    <row r="64" spans="1:3" ht="12" thickBot="1">
      <c r="A64" s="230"/>
      <c r="B64" s="863" t="s">
        <v>392</v>
      </c>
      <c r="C64" s="864" t="s">
        <v>392</v>
      </c>
    </row>
    <row r="65" spans="1:3" ht="11.25" customHeight="1" thickTop="1">
      <c r="A65" s="869" t="s">
        <v>431</v>
      </c>
      <c r="B65" s="870"/>
      <c r="C65" s="871"/>
    </row>
    <row r="66" spans="1:3" ht="12" thickBot="1">
      <c r="A66" s="230"/>
      <c r="B66" s="863" t="s">
        <v>393</v>
      </c>
      <c r="C66" s="864" t="s">
        <v>393</v>
      </c>
    </row>
    <row r="67" spans="1:3" ht="11.25" customHeight="1" thickTop="1" thickBot="1">
      <c r="A67" s="850" t="s">
        <v>432</v>
      </c>
      <c r="B67" s="851"/>
      <c r="C67" s="852"/>
    </row>
    <row r="68" spans="1:3" ht="12" thickTop="1">
      <c r="A68" s="229"/>
      <c r="B68" s="853" t="s">
        <v>394</v>
      </c>
      <c r="C68" s="854" t="s">
        <v>394</v>
      </c>
    </row>
    <row r="69" spans="1:3">
      <c r="A69" s="604"/>
      <c r="B69" s="840" t="s">
        <v>395</v>
      </c>
      <c r="C69" s="841" t="s">
        <v>395</v>
      </c>
    </row>
    <row r="70" spans="1:3">
      <c r="A70" s="604"/>
      <c r="B70" s="840" t="s">
        <v>396</v>
      </c>
      <c r="C70" s="841" t="s">
        <v>396</v>
      </c>
    </row>
    <row r="71" spans="1:3" ht="55.15" customHeight="1">
      <c r="A71" s="604"/>
      <c r="B71" s="867" t="s">
        <v>961</v>
      </c>
      <c r="C71" s="868" t="s">
        <v>397</v>
      </c>
    </row>
    <row r="72" spans="1:3" ht="33.75" customHeight="1">
      <c r="A72" s="604"/>
      <c r="B72" s="867" t="s">
        <v>441</v>
      </c>
      <c r="C72" s="868" t="s">
        <v>398</v>
      </c>
    </row>
    <row r="73" spans="1:3" ht="15.75" customHeight="1">
      <c r="A73" s="604"/>
      <c r="B73" s="867" t="s">
        <v>438</v>
      </c>
      <c r="C73" s="868" t="s">
        <v>399</v>
      </c>
    </row>
    <row r="74" spans="1:3">
      <c r="A74" s="604"/>
      <c r="B74" s="840" t="s">
        <v>400</v>
      </c>
      <c r="C74" s="841" t="s">
        <v>400</v>
      </c>
    </row>
    <row r="75" spans="1:3" ht="12" thickBot="1">
      <c r="A75" s="230"/>
      <c r="B75" s="863" t="s">
        <v>401</v>
      </c>
      <c r="C75" s="864" t="s">
        <v>401</v>
      </c>
    </row>
    <row r="76" spans="1:3" ht="12" thickTop="1">
      <c r="A76" s="869" t="s">
        <v>465</v>
      </c>
      <c r="B76" s="870"/>
      <c r="C76" s="871"/>
    </row>
    <row r="77" spans="1:3">
      <c r="A77" s="604"/>
      <c r="B77" s="840" t="s">
        <v>393</v>
      </c>
      <c r="C77" s="841"/>
    </row>
    <row r="78" spans="1:3">
      <c r="A78" s="604"/>
      <c r="B78" s="840" t="s">
        <v>463</v>
      </c>
      <c r="C78" s="841"/>
    </row>
    <row r="79" spans="1:3">
      <c r="A79" s="604"/>
      <c r="B79" s="840" t="s">
        <v>464</v>
      </c>
      <c r="C79" s="841"/>
    </row>
    <row r="80" spans="1:3">
      <c r="A80" s="869" t="s">
        <v>466</v>
      </c>
      <c r="B80" s="870"/>
      <c r="C80" s="871"/>
    </row>
    <row r="81" spans="1:3">
      <c r="A81" s="604"/>
      <c r="B81" s="840" t="s">
        <v>393</v>
      </c>
      <c r="C81" s="841"/>
    </row>
    <row r="82" spans="1:3">
      <c r="A82" s="604"/>
      <c r="B82" s="840" t="s">
        <v>467</v>
      </c>
      <c r="C82" s="841"/>
    </row>
    <row r="83" spans="1:3" ht="76.5" customHeight="1">
      <c r="A83" s="604"/>
      <c r="B83" s="840" t="s">
        <v>481</v>
      </c>
      <c r="C83" s="841"/>
    </row>
    <row r="84" spans="1:3" ht="53.25" customHeight="1">
      <c r="A84" s="604"/>
      <c r="B84" s="840" t="s">
        <v>480</v>
      </c>
      <c r="C84" s="841"/>
    </row>
    <row r="85" spans="1:3">
      <c r="A85" s="604"/>
      <c r="B85" s="840" t="s">
        <v>468</v>
      </c>
      <c r="C85" s="841"/>
    </row>
    <row r="86" spans="1:3">
      <c r="A86" s="604"/>
      <c r="B86" s="840" t="s">
        <v>469</v>
      </c>
      <c r="C86" s="841"/>
    </row>
    <row r="87" spans="1:3">
      <c r="A87" s="604"/>
      <c r="B87" s="840" t="s">
        <v>470</v>
      </c>
      <c r="C87" s="841"/>
    </row>
    <row r="88" spans="1:3">
      <c r="A88" s="869" t="s">
        <v>471</v>
      </c>
      <c r="B88" s="870"/>
      <c r="C88" s="871"/>
    </row>
    <row r="89" spans="1:3">
      <c r="A89" s="604"/>
      <c r="B89" s="840" t="s">
        <v>393</v>
      </c>
      <c r="C89" s="841"/>
    </row>
    <row r="90" spans="1:3">
      <c r="A90" s="604"/>
      <c r="B90" s="840" t="s">
        <v>473</v>
      </c>
      <c r="C90" s="841"/>
    </row>
    <row r="91" spans="1:3" ht="12" customHeight="1">
      <c r="A91" s="604"/>
      <c r="B91" s="840" t="s">
        <v>474</v>
      </c>
      <c r="C91" s="841"/>
    </row>
    <row r="92" spans="1:3">
      <c r="A92" s="604"/>
      <c r="B92" s="840" t="s">
        <v>475</v>
      </c>
      <c r="C92" s="841"/>
    </row>
    <row r="93" spans="1:3" ht="24.75" customHeight="1">
      <c r="A93" s="604"/>
      <c r="B93" s="872" t="s">
        <v>516</v>
      </c>
      <c r="C93" s="873"/>
    </row>
    <row r="94" spans="1:3" ht="24" customHeight="1">
      <c r="A94" s="604"/>
      <c r="B94" s="872" t="s">
        <v>517</v>
      </c>
      <c r="C94" s="873"/>
    </row>
    <row r="95" spans="1:3" ht="13.5" customHeight="1">
      <c r="A95" s="604"/>
      <c r="B95" s="855" t="s">
        <v>476</v>
      </c>
      <c r="C95" s="856"/>
    </row>
    <row r="96" spans="1:3" ht="11.25" customHeight="1" thickBot="1">
      <c r="A96" s="874" t="s">
        <v>512</v>
      </c>
      <c r="B96" s="875"/>
      <c r="C96" s="876"/>
    </row>
    <row r="97" spans="1:3" ht="12.75" thickTop="1" thickBot="1">
      <c r="A97" s="883" t="s">
        <v>402</v>
      </c>
      <c r="B97" s="883"/>
      <c r="C97" s="883"/>
    </row>
    <row r="98" spans="1:3">
      <c r="A98" s="353">
        <v>2</v>
      </c>
      <c r="B98" s="530" t="s">
        <v>492</v>
      </c>
      <c r="C98" s="530" t="s">
        <v>513</v>
      </c>
    </row>
    <row r="99" spans="1:3">
      <c r="A99" s="234">
        <v>3</v>
      </c>
      <c r="B99" s="531" t="s">
        <v>493</v>
      </c>
      <c r="C99" s="532" t="s">
        <v>514</v>
      </c>
    </row>
    <row r="100" spans="1:3">
      <c r="A100" s="234">
        <v>4</v>
      </c>
      <c r="B100" s="531" t="s">
        <v>494</v>
      </c>
      <c r="C100" s="532" t="s">
        <v>518</v>
      </c>
    </row>
    <row r="101" spans="1:3" ht="11.25" customHeight="1">
      <c r="A101" s="234">
        <v>5</v>
      </c>
      <c r="B101" s="531" t="s">
        <v>495</v>
      </c>
      <c r="C101" s="532" t="s">
        <v>515</v>
      </c>
    </row>
    <row r="102" spans="1:3" ht="12" customHeight="1">
      <c r="A102" s="234">
        <v>6</v>
      </c>
      <c r="B102" s="531" t="s">
        <v>510</v>
      </c>
      <c r="C102" s="532" t="s">
        <v>496</v>
      </c>
    </row>
    <row r="103" spans="1:3" ht="12" customHeight="1">
      <c r="A103" s="234">
        <v>7</v>
      </c>
      <c r="B103" s="531" t="s">
        <v>497</v>
      </c>
      <c r="C103" s="532" t="s">
        <v>511</v>
      </c>
    </row>
    <row r="104" spans="1:3">
      <c r="A104" s="234">
        <v>8</v>
      </c>
      <c r="B104" s="531" t="s">
        <v>502</v>
      </c>
      <c r="C104" s="532" t="s">
        <v>522</v>
      </c>
    </row>
    <row r="105" spans="1:3" ht="11.25" customHeight="1">
      <c r="A105" s="869" t="s">
        <v>477</v>
      </c>
      <c r="B105" s="870"/>
      <c r="C105" s="871"/>
    </row>
    <row r="106" spans="1:3" ht="12" customHeight="1">
      <c r="A106" s="604"/>
      <c r="B106" s="840" t="s">
        <v>393</v>
      </c>
      <c r="C106" s="841"/>
    </row>
    <row r="107" spans="1:3">
      <c r="A107" s="869" t="s">
        <v>659</v>
      </c>
      <c r="B107" s="870"/>
      <c r="C107" s="871"/>
    </row>
    <row r="108" spans="1:3" ht="12" customHeight="1">
      <c r="A108" s="604"/>
      <c r="B108" s="840" t="s">
        <v>661</v>
      </c>
      <c r="C108" s="841"/>
    </row>
    <row r="109" spans="1:3">
      <c r="A109" s="604"/>
      <c r="B109" s="840" t="s">
        <v>662</v>
      </c>
      <c r="C109" s="841"/>
    </row>
    <row r="110" spans="1:3">
      <c r="A110" s="604"/>
      <c r="B110" s="840" t="s">
        <v>660</v>
      </c>
      <c r="C110" s="841"/>
    </row>
    <row r="111" spans="1:3">
      <c r="A111" s="877" t="s">
        <v>1008</v>
      </c>
      <c r="B111" s="877"/>
      <c r="C111" s="877"/>
    </row>
    <row r="112" spans="1:3">
      <c r="A112" s="878" t="s">
        <v>326</v>
      </c>
      <c r="B112" s="878"/>
      <c r="C112" s="878"/>
    </row>
    <row r="113" spans="1:3">
      <c r="A113" s="605">
        <v>1</v>
      </c>
      <c r="B113" s="879" t="s">
        <v>836</v>
      </c>
      <c r="C113" s="880"/>
    </row>
    <row r="114" spans="1:3">
      <c r="A114" s="605">
        <v>2</v>
      </c>
      <c r="B114" s="881" t="s">
        <v>837</v>
      </c>
      <c r="C114" s="882"/>
    </row>
    <row r="115" spans="1:3">
      <c r="A115" s="605">
        <v>3</v>
      </c>
      <c r="B115" s="879" t="s">
        <v>838</v>
      </c>
      <c r="C115" s="880"/>
    </row>
    <row r="116" spans="1:3">
      <c r="A116" s="605">
        <v>4</v>
      </c>
      <c r="B116" s="879" t="s">
        <v>839</v>
      </c>
      <c r="C116" s="880"/>
    </row>
    <row r="117" spans="1:3">
      <c r="A117" s="605">
        <v>5</v>
      </c>
      <c r="B117" s="879" t="s">
        <v>840</v>
      </c>
      <c r="C117" s="880"/>
    </row>
    <row r="118" spans="1:3" ht="55.5" customHeight="1">
      <c r="A118" s="605">
        <v>6</v>
      </c>
      <c r="B118" s="879" t="s">
        <v>948</v>
      </c>
      <c r="C118" s="880"/>
    </row>
    <row r="119" spans="1:3" ht="22.5">
      <c r="A119" s="605">
        <v>6.01</v>
      </c>
      <c r="B119" s="606" t="s">
        <v>695</v>
      </c>
      <c r="C119" s="647" t="s">
        <v>949</v>
      </c>
    </row>
    <row r="120" spans="1:3" ht="33.75">
      <c r="A120" s="605">
        <v>6.02</v>
      </c>
      <c r="B120" s="606" t="s">
        <v>696</v>
      </c>
      <c r="C120" s="657" t="s">
        <v>955</v>
      </c>
    </row>
    <row r="121" spans="1:3">
      <c r="A121" s="605">
        <v>6.03</v>
      </c>
      <c r="B121" s="611" t="s">
        <v>697</v>
      </c>
      <c r="C121" s="611" t="s">
        <v>841</v>
      </c>
    </row>
    <row r="122" spans="1:3">
      <c r="A122" s="605">
        <v>6.04</v>
      </c>
      <c r="B122" s="606" t="s">
        <v>698</v>
      </c>
      <c r="C122" s="607" t="s">
        <v>842</v>
      </c>
    </row>
    <row r="123" spans="1:3">
      <c r="A123" s="605">
        <v>6.05</v>
      </c>
      <c r="B123" s="606" t="s">
        <v>699</v>
      </c>
      <c r="C123" s="607" t="s">
        <v>843</v>
      </c>
    </row>
    <row r="124" spans="1:3" ht="22.5">
      <c r="A124" s="605">
        <v>6.06</v>
      </c>
      <c r="B124" s="606" t="s">
        <v>700</v>
      </c>
      <c r="C124" s="607" t="s">
        <v>844</v>
      </c>
    </row>
    <row r="125" spans="1:3">
      <c r="A125" s="605">
        <v>6.07</v>
      </c>
      <c r="B125" s="608" t="s">
        <v>701</v>
      </c>
      <c r="C125" s="607" t="s">
        <v>845</v>
      </c>
    </row>
    <row r="126" spans="1:3" ht="22.5">
      <c r="A126" s="605">
        <v>6.08</v>
      </c>
      <c r="B126" s="606" t="s">
        <v>702</v>
      </c>
      <c r="C126" s="607" t="s">
        <v>846</v>
      </c>
    </row>
    <row r="127" spans="1:3" ht="22.5">
      <c r="A127" s="605">
        <v>6.09</v>
      </c>
      <c r="B127" s="609" t="s">
        <v>703</v>
      </c>
      <c r="C127" s="607" t="s">
        <v>847</v>
      </c>
    </row>
    <row r="128" spans="1:3">
      <c r="A128" s="610">
        <v>6.1</v>
      </c>
      <c r="B128" s="609" t="s">
        <v>704</v>
      </c>
      <c r="C128" s="607" t="s">
        <v>848</v>
      </c>
    </row>
    <row r="129" spans="1:3">
      <c r="A129" s="605">
        <v>6.11</v>
      </c>
      <c r="B129" s="609" t="s">
        <v>705</v>
      </c>
      <c r="C129" s="607" t="s">
        <v>849</v>
      </c>
    </row>
    <row r="130" spans="1:3">
      <c r="A130" s="605">
        <v>6.12</v>
      </c>
      <c r="B130" s="609" t="s">
        <v>706</v>
      </c>
      <c r="C130" s="607" t="s">
        <v>850</v>
      </c>
    </row>
    <row r="131" spans="1:3">
      <c r="A131" s="605">
        <v>6.13</v>
      </c>
      <c r="B131" s="609" t="s">
        <v>707</v>
      </c>
      <c r="C131" s="611" t="s">
        <v>851</v>
      </c>
    </row>
    <row r="132" spans="1:3">
      <c r="A132" s="605">
        <v>6.14</v>
      </c>
      <c r="B132" s="609" t="s">
        <v>708</v>
      </c>
      <c r="C132" s="611" t="s">
        <v>852</v>
      </c>
    </row>
    <row r="133" spans="1:3">
      <c r="A133" s="605">
        <v>6.15</v>
      </c>
      <c r="B133" s="609" t="s">
        <v>709</v>
      </c>
      <c r="C133" s="611" t="s">
        <v>853</v>
      </c>
    </row>
    <row r="134" spans="1:3" ht="22.5">
      <c r="A134" s="605">
        <v>6.16</v>
      </c>
      <c r="B134" s="609" t="s">
        <v>710</v>
      </c>
      <c r="C134" s="611" t="s">
        <v>854</v>
      </c>
    </row>
    <row r="135" spans="1:3">
      <c r="A135" s="605">
        <v>6.17</v>
      </c>
      <c r="B135" s="611" t="s">
        <v>711</v>
      </c>
      <c r="C135" s="611" t="s">
        <v>855</v>
      </c>
    </row>
    <row r="136" spans="1:3" ht="22.5">
      <c r="A136" s="605">
        <v>6.18</v>
      </c>
      <c r="B136" s="609" t="s">
        <v>712</v>
      </c>
      <c r="C136" s="611" t="s">
        <v>856</v>
      </c>
    </row>
    <row r="137" spans="1:3">
      <c r="A137" s="605">
        <v>6.19</v>
      </c>
      <c r="B137" s="609" t="s">
        <v>713</v>
      </c>
      <c r="C137" s="611" t="s">
        <v>857</v>
      </c>
    </row>
    <row r="138" spans="1:3">
      <c r="A138" s="610">
        <v>6.2</v>
      </c>
      <c r="B138" s="609" t="s">
        <v>714</v>
      </c>
      <c r="C138" s="611" t="s">
        <v>858</v>
      </c>
    </row>
    <row r="139" spans="1:3">
      <c r="A139" s="605">
        <v>6.21</v>
      </c>
      <c r="B139" s="609" t="s">
        <v>715</v>
      </c>
      <c r="C139" s="611" t="s">
        <v>859</v>
      </c>
    </row>
    <row r="140" spans="1:3">
      <c r="A140" s="605">
        <v>6.22</v>
      </c>
      <c r="B140" s="609" t="s">
        <v>716</v>
      </c>
      <c r="C140" s="611" t="s">
        <v>860</v>
      </c>
    </row>
    <row r="141" spans="1:3" ht="22.5">
      <c r="A141" s="605">
        <v>6.23</v>
      </c>
      <c r="B141" s="609" t="s">
        <v>717</v>
      </c>
      <c r="C141" s="611" t="s">
        <v>861</v>
      </c>
    </row>
    <row r="142" spans="1:3" ht="22.5">
      <c r="A142" s="605">
        <v>6.24</v>
      </c>
      <c r="B142" s="606" t="s">
        <v>718</v>
      </c>
      <c r="C142" s="611" t="s">
        <v>862</v>
      </c>
    </row>
    <row r="143" spans="1:3">
      <c r="A143" s="605">
        <v>6.2500000000000098</v>
      </c>
      <c r="B143" s="606" t="s">
        <v>719</v>
      </c>
      <c r="C143" s="611" t="s">
        <v>863</v>
      </c>
    </row>
    <row r="144" spans="1:3" ht="22.5">
      <c r="A144" s="605">
        <v>6.2600000000000202</v>
      </c>
      <c r="B144" s="606" t="s">
        <v>864</v>
      </c>
      <c r="C144" s="650" t="s">
        <v>865</v>
      </c>
    </row>
    <row r="145" spans="1:3" ht="22.5">
      <c r="A145" s="605">
        <v>6.2700000000000298</v>
      </c>
      <c r="B145" s="606" t="s">
        <v>166</v>
      </c>
      <c r="C145" s="650" t="s">
        <v>951</v>
      </c>
    </row>
    <row r="146" spans="1:3">
      <c r="A146" s="605"/>
      <c r="B146" s="886" t="s">
        <v>866</v>
      </c>
      <c r="C146" s="887"/>
    </row>
    <row r="147" spans="1:3" s="613" customFormat="1">
      <c r="A147" s="612">
        <v>7.1</v>
      </c>
      <c r="B147" s="606" t="s">
        <v>867</v>
      </c>
      <c r="C147" s="890" t="s">
        <v>868</v>
      </c>
    </row>
    <row r="148" spans="1:3" s="613" customFormat="1">
      <c r="A148" s="612">
        <v>7.2</v>
      </c>
      <c r="B148" s="606" t="s">
        <v>869</v>
      </c>
      <c r="C148" s="891"/>
    </row>
    <row r="149" spans="1:3" s="613" customFormat="1">
      <c r="A149" s="612">
        <v>7.3</v>
      </c>
      <c r="B149" s="606" t="s">
        <v>870</v>
      </c>
      <c r="C149" s="891"/>
    </row>
    <row r="150" spans="1:3" s="613" customFormat="1">
      <c r="A150" s="612">
        <v>7.4</v>
      </c>
      <c r="B150" s="606" t="s">
        <v>871</v>
      </c>
      <c r="C150" s="891"/>
    </row>
    <row r="151" spans="1:3" s="613" customFormat="1">
      <c r="A151" s="612">
        <v>7.5</v>
      </c>
      <c r="B151" s="606" t="s">
        <v>872</v>
      </c>
      <c r="C151" s="891"/>
    </row>
    <row r="152" spans="1:3" s="613" customFormat="1">
      <c r="A152" s="612">
        <v>7.6</v>
      </c>
      <c r="B152" s="606" t="s">
        <v>944</v>
      </c>
      <c r="C152" s="892"/>
    </row>
    <row r="153" spans="1:3" s="613" customFormat="1" ht="22.5">
      <c r="A153" s="612">
        <v>7.7</v>
      </c>
      <c r="B153" s="606" t="s">
        <v>873</v>
      </c>
      <c r="C153" s="614" t="s">
        <v>874</v>
      </c>
    </row>
    <row r="154" spans="1:3" s="613" customFormat="1" ht="22.5">
      <c r="A154" s="612">
        <v>7.8</v>
      </c>
      <c r="B154" s="606" t="s">
        <v>875</v>
      </c>
      <c r="C154" s="614" t="s">
        <v>876</v>
      </c>
    </row>
    <row r="155" spans="1:3">
      <c r="A155" s="604"/>
      <c r="B155" s="886" t="s">
        <v>877</v>
      </c>
      <c r="C155" s="887"/>
    </row>
    <row r="156" spans="1:3">
      <c r="A156" s="612">
        <v>1</v>
      </c>
      <c r="B156" s="884" t="s">
        <v>956</v>
      </c>
      <c r="C156" s="885"/>
    </row>
    <row r="157" spans="1:3" ht="25.15" customHeight="1">
      <c r="A157" s="612">
        <v>2</v>
      </c>
      <c r="B157" s="884" t="s">
        <v>952</v>
      </c>
      <c r="C157" s="885"/>
    </row>
    <row r="158" spans="1:3">
      <c r="A158" s="612">
        <v>3</v>
      </c>
      <c r="B158" s="884" t="s">
        <v>943</v>
      </c>
      <c r="C158" s="885"/>
    </row>
    <row r="159" spans="1:3">
      <c r="A159" s="604"/>
      <c r="B159" s="886" t="s">
        <v>878</v>
      </c>
      <c r="C159" s="887"/>
    </row>
    <row r="160" spans="1:3" ht="39" customHeight="1">
      <c r="A160" s="612">
        <v>1</v>
      </c>
      <c r="B160" s="888" t="s">
        <v>957</v>
      </c>
      <c r="C160" s="889"/>
    </row>
    <row r="161" spans="1:3" ht="22.5">
      <c r="A161" s="612">
        <v>3</v>
      </c>
      <c r="B161" s="606" t="s">
        <v>683</v>
      </c>
      <c r="C161" s="614" t="s">
        <v>879</v>
      </c>
    </row>
    <row r="162" spans="1:3" ht="22.5">
      <c r="A162" s="612">
        <v>4</v>
      </c>
      <c r="B162" s="606" t="s">
        <v>684</v>
      </c>
      <c r="C162" s="614" t="s">
        <v>880</v>
      </c>
    </row>
    <row r="163" spans="1:3" ht="33.75">
      <c r="A163" s="612">
        <v>5</v>
      </c>
      <c r="B163" s="606" t="s">
        <v>685</v>
      </c>
      <c r="C163" s="614" t="s">
        <v>881</v>
      </c>
    </row>
    <row r="164" spans="1:3">
      <c r="A164" s="612">
        <v>6</v>
      </c>
      <c r="B164" s="606" t="s">
        <v>686</v>
      </c>
      <c r="C164" s="606" t="s">
        <v>882</v>
      </c>
    </row>
    <row r="165" spans="1:3">
      <c r="A165" s="604"/>
      <c r="B165" s="886" t="s">
        <v>883</v>
      </c>
      <c r="C165" s="887"/>
    </row>
    <row r="166" spans="1:3" ht="45">
      <c r="A166" s="612"/>
      <c r="B166" s="606" t="s">
        <v>884</v>
      </c>
      <c r="C166" s="615" t="s">
        <v>1009</v>
      </c>
    </row>
    <row r="167" spans="1:3">
      <c r="A167" s="612"/>
      <c r="B167" s="606" t="s">
        <v>685</v>
      </c>
      <c r="C167" s="614" t="s">
        <v>885</v>
      </c>
    </row>
    <row r="168" spans="1:3">
      <c r="A168" s="604"/>
      <c r="B168" s="886" t="s">
        <v>886</v>
      </c>
      <c r="C168" s="887"/>
    </row>
    <row r="169" spans="1:3" ht="26.65" customHeight="1">
      <c r="A169" s="604"/>
      <c r="B169" s="840" t="s">
        <v>1010</v>
      </c>
      <c r="C169" s="841"/>
    </row>
    <row r="170" spans="1:3">
      <c r="A170" s="604" t="s">
        <v>887</v>
      </c>
      <c r="B170" s="616" t="s">
        <v>743</v>
      </c>
      <c r="C170" s="617" t="s">
        <v>888</v>
      </c>
    </row>
    <row r="171" spans="1:3">
      <c r="A171" s="604" t="s">
        <v>537</v>
      </c>
      <c r="B171" s="618" t="s">
        <v>744</v>
      </c>
      <c r="C171" s="614" t="s">
        <v>889</v>
      </c>
    </row>
    <row r="172" spans="1:3" ht="22.5">
      <c r="A172" s="604" t="s">
        <v>544</v>
      </c>
      <c r="B172" s="617" t="s">
        <v>745</v>
      </c>
      <c r="C172" s="614" t="s">
        <v>890</v>
      </c>
    </row>
    <row r="173" spans="1:3">
      <c r="A173" s="604" t="s">
        <v>891</v>
      </c>
      <c r="B173" s="618" t="s">
        <v>746</v>
      </c>
      <c r="C173" s="618" t="s">
        <v>892</v>
      </c>
    </row>
    <row r="174" spans="1:3" ht="22.5">
      <c r="A174" s="604" t="s">
        <v>893</v>
      </c>
      <c r="B174" s="619" t="s">
        <v>747</v>
      </c>
      <c r="C174" s="619" t="s">
        <v>894</v>
      </c>
    </row>
    <row r="175" spans="1:3" ht="22.5">
      <c r="A175" s="604" t="s">
        <v>545</v>
      </c>
      <c r="B175" s="619" t="s">
        <v>748</v>
      </c>
      <c r="C175" s="619" t="s">
        <v>895</v>
      </c>
    </row>
    <row r="176" spans="1:3" ht="22.5">
      <c r="A176" s="604" t="s">
        <v>896</v>
      </c>
      <c r="B176" s="619" t="s">
        <v>749</v>
      </c>
      <c r="C176" s="619" t="s">
        <v>897</v>
      </c>
    </row>
    <row r="177" spans="1:3" ht="22.5">
      <c r="A177" s="604" t="s">
        <v>898</v>
      </c>
      <c r="B177" s="619" t="s">
        <v>750</v>
      </c>
      <c r="C177" s="619" t="s">
        <v>900</v>
      </c>
    </row>
    <row r="178" spans="1:3" ht="22.5">
      <c r="A178" s="604" t="s">
        <v>899</v>
      </c>
      <c r="B178" s="619" t="s">
        <v>751</v>
      </c>
      <c r="C178" s="619" t="s">
        <v>902</v>
      </c>
    </row>
    <row r="179" spans="1:3" ht="22.5">
      <c r="A179" s="604" t="s">
        <v>901</v>
      </c>
      <c r="B179" s="619" t="s">
        <v>752</v>
      </c>
      <c r="C179" s="620" t="s">
        <v>904</v>
      </c>
    </row>
    <row r="180" spans="1:3" ht="22.5">
      <c r="A180" s="604" t="s">
        <v>903</v>
      </c>
      <c r="B180" s="637" t="s">
        <v>753</v>
      </c>
      <c r="C180" s="620" t="s">
        <v>906</v>
      </c>
    </row>
    <row r="181" spans="1:3" ht="22.5">
      <c r="A181" s="604" t="s">
        <v>905</v>
      </c>
      <c r="B181" s="619" t="s">
        <v>754</v>
      </c>
      <c r="C181" s="621" t="s">
        <v>908</v>
      </c>
    </row>
    <row r="182" spans="1:3">
      <c r="A182" s="646" t="s">
        <v>907</v>
      </c>
      <c r="B182" s="622" t="s">
        <v>755</v>
      </c>
      <c r="C182" s="617" t="s">
        <v>909</v>
      </c>
    </row>
    <row r="183" spans="1:3" ht="22.5">
      <c r="A183" s="604"/>
      <c r="B183" s="623" t="s">
        <v>910</v>
      </c>
      <c r="C183" s="607" t="s">
        <v>911</v>
      </c>
    </row>
    <row r="184" spans="1:3" ht="22.5">
      <c r="A184" s="604"/>
      <c r="B184" s="623" t="s">
        <v>912</v>
      </c>
      <c r="C184" s="607" t="s">
        <v>913</v>
      </c>
    </row>
    <row r="185" spans="1:3" ht="22.5">
      <c r="A185" s="604"/>
      <c r="B185" s="623" t="s">
        <v>914</v>
      </c>
      <c r="C185" s="607" t="s">
        <v>915</v>
      </c>
    </row>
    <row r="186" spans="1:3">
      <c r="A186" s="604"/>
      <c r="B186" s="886" t="s">
        <v>916</v>
      </c>
      <c r="C186" s="887"/>
    </row>
    <row r="187" spans="1:3" ht="49.9" customHeight="1">
      <c r="A187" s="604"/>
      <c r="B187" s="884" t="s">
        <v>958</v>
      </c>
      <c r="C187" s="885"/>
    </row>
    <row r="188" spans="1:3">
      <c r="A188" s="612">
        <v>1</v>
      </c>
      <c r="B188" s="611" t="s">
        <v>775</v>
      </c>
      <c r="C188" s="611" t="s">
        <v>775</v>
      </c>
    </row>
    <row r="189" spans="1:3" ht="33.75">
      <c r="A189" s="612">
        <v>2</v>
      </c>
      <c r="B189" s="611" t="s">
        <v>917</v>
      </c>
      <c r="C189" s="611" t="s">
        <v>918</v>
      </c>
    </row>
    <row r="190" spans="1:3">
      <c r="A190" s="612">
        <v>3</v>
      </c>
      <c r="B190" s="611" t="s">
        <v>777</v>
      </c>
      <c r="C190" s="611" t="s">
        <v>919</v>
      </c>
    </row>
    <row r="191" spans="1:3" ht="22.5">
      <c r="A191" s="612">
        <v>4</v>
      </c>
      <c r="B191" s="611" t="s">
        <v>778</v>
      </c>
      <c r="C191" s="611" t="s">
        <v>920</v>
      </c>
    </row>
    <row r="192" spans="1:3" ht="22.5">
      <c r="A192" s="612">
        <v>5</v>
      </c>
      <c r="B192" s="611" t="s">
        <v>779</v>
      </c>
      <c r="C192" s="611" t="s">
        <v>959</v>
      </c>
    </row>
    <row r="193" spans="1:4" ht="45">
      <c r="A193" s="612">
        <v>6</v>
      </c>
      <c r="B193" s="611" t="s">
        <v>780</v>
      </c>
      <c r="C193" s="611" t="s">
        <v>921</v>
      </c>
    </row>
    <row r="194" spans="1:4">
      <c r="A194" s="604"/>
      <c r="B194" s="886" t="s">
        <v>922</v>
      </c>
      <c r="C194" s="887"/>
    </row>
    <row r="195" spans="1:4" ht="25.9" customHeight="1">
      <c r="A195" s="604"/>
      <c r="B195" s="896" t="s">
        <v>945</v>
      </c>
      <c r="C195" s="898"/>
    </row>
    <row r="196" spans="1:4" ht="22.5">
      <c r="A196" s="604">
        <v>1.1000000000000001</v>
      </c>
      <c r="B196" s="624" t="s">
        <v>790</v>
      </c>
      <c r="C196" s="638" t="s">
        <v>923</v>
      </c>
      <c r="D196" s="639"/>
    </row>
    <row r="197" spans="1:4" ht="12.75">
      <c r="A197" s="604" t="s">
        <v>252</v>
      </c>
      <c r="B197" s="625" t="s">
        <v>791</v>
      </c>
      <c r="C197" s="638" t="s">
        <v>924</v>
      </c>
      <c r="D197" s="640"/>
    </row>
    <row r="198" spans="1:4" ht="12.75">
      <c r="A198" s="604" t="s">
        <v>792</v>
      </c>
      <c r="B198" s="626" t="s">
        <v>793</v>
      </c>
      <c r="C198" s="849" t="s">
        <v>946</v>
      </c>
      <c r="D198" s="641"/>
    </row>
    <row r="199" spans="1:4" ht="12.75">
      <c r="A199" s="604" t="s">
        <v>794</v>
      </c>
      <c r="B199" s="626" t="s">
        <v>795</v>
      </c>
      <c r="C199" s="849"/>
      <c r="D199" s="641"/>
    </row>
    <row r="200" spans="1:4" ht="12.75">
      <c r="A200" s="604" t="s">
        <v>796</v>
      </c>
      <c r="B200" s="626" t="s">
        <v>797</v>
      </c>
      <c r="C200" s="849"/>
      <c r="D200" s="641"/>
    </row>
    <row r="201" spans="1:4" ht="12.75">
      <c r="A201" s="604" t="s">
        <v>798</v>
      </c>
      <c r="B201" s="626" t="s">
        <v>799</v>
      </c>
      <c r="C201" s="849"/>
      <c r="D201" s="641"/>
    </row>
    <row r="202" spans="1:4" ht="22.5">
      <c r="A202" s="604">
        <v>1.2</v>
      </c>
      <c r="B202" s="627" t="s">
        <v>800</v>
      </c>
      <c r="C202" s="628" t="s">
        <v>925</v>
      </c>
      <c r="D202" s="642"/>
    </row>
    <row r="203" spans="1:4" ht="22.5">
      <c r="A203" s="604" t="s">
        <v>802</v>
      </c>
      <c r="B203" s="629" t="s">
        <v>803</v>
      </c>
      <c r="C203" s="630" t="s">
        <v>926</v>
      </c>
      <c r="D203" s="643"/>
    </row>
    <row r="204" spans="1:4" ht="23.25">
      <c r="A204" s="604" t="s">
        <v>804</v>
      </c>
      <c r="B204" s="631" t="s">
        <v>805</v>
      </c>
      <c r="C204" s="630" t="s">
        <v>927</v>
      </c>
      <c r="D204" s="644"/>
    </row>
    <row r="205" spans="1:4" ht="12.75">
      <c r="A205" s="604" t="s">
        <v>806</v>
      </c>
      <c r="B205" s="632" t="s">
        <v>807</v>
      </c>
      <c r="C205" s="628" t="s">
        <v>928</v>
      </c>
      <c r="D205" s="643"/>
    </row>
    <row r="206" spans="1:4" ht="18" customHeight="1">
      <c r="A206" s="604" t="s">
        <v>808</v>
      </c>
      <c r="B206" s="635" t="s">
        <v>809</v>
      </c>
      <c r="C206" s="628" t="s">
        <v>929</v>
      </c>
      <c r="D206" s="644"/>
    </row>
    <row r="207" spans="1:4" ht="22.5">
      <c r="A207" s="604">
        <v>1.4</v>
      </c>
      <c r="B207" s="629" t="s">
        <v>941</v>
      </c>
      <c r="C207" s="633" t="s">
        <v>930</v>
      </c>
      <c r="D207" s="645"/>
    </row>
    <row r="208" spans="1:4" ht="12.75">
      <c r="A208" s="604">
        <v>1.5</v>
      </c>
      <c r="B208" s="629" t="s">
        <v>942</v>
      </c>
      <c r="C208" s="633" t="s">
        <v>930</v>
      </c>
      <c r="D208" s="645"/>
    </row>
    <row r="209" spans="1:3">
      <c r="A209" s="604"/>
      <c r="B209" s="877" t="s">
        <v>931</v>
      </c>
      <c r="C209" s="877"/>
    </row>
    <row r="210" spans="1:3" ht="24.4" customHeight="1">
      <c r="A210" s="604"/>
      <c r="B210" s="896" t="s">
        <v>932</v>
      </c>
      <c r="C210" s="896"/>
    </row>
    <row r="211" spans="1:3" ht="22.5">
      <c r="A211" s="612"/>
      <c r="B211" s="606" t="s">
        <v>683</v>
      </c>
      <c r="C211" s="614" t="s">
        <v>879</v>
      </c>
    </row>
    <row r="212" spans="1:3" ht="22.5">
      <c r="A212" s="612"/>
      <c r="B212" s="606" t="s">
        <v>684</v>
      </c>
      <c r="C212" s="614" t="s">
        <v>880</v>
      </c>
    </row>
    <row r="213" spans="1:3" ht="22.5">
      <c r="A213" s="604"/>
      <c r="B213" s="606" t="s">
        <v>685</v>
      </c>
      <c r="C213" s="614" t="s">
        <v>933</v>
      </c>
    </row>
    <row r="214" spans="1:3">
      <c r="A214" s="604"/>
      <c r="B214" s="877" t="s">
        <v>934</v>
      </c>
      <c r="C214" s="877"/>
    </row>
    <row r="215" spans="1:3" ht="39.4" customHeight="1">
      <c r="A215" s="612"/>
      <c r="B215" s="897" t="s">
        <v>947</v>
      </c>
      <c r="C215" s="897"/>
    </row>
    <row r="216" spans="1:3">
      <c r="B216" s="877" t="s">
        <v>988</v>
      </c>
      <c r="C216" s="877"/>
    </row>
    <row r="217" spans="1:3" ht="25.5">
      <c r="A217" s="663">
        <v>1</v>
      </c>
      <c r="B217" s="659" t="s">
        <v>964</v>
      </c>
      <c r="C217" s="660" t="s">
        <v>976</v>
      </c>
    </row>
    <row r="218" spans="1:3" ht="12.75">
      <c r="A218" s="663">
        <v>2</v>
      </c>
      <c r="B218" s="659" t="s">
        <v>965</v>
      </c>
      <c r="C218" s="660" t="s">
        <v>977</v>
      </c>
    </row>
    <row r="219" spans="1:3" ht="25.5">
      <c r="A219" s="663">
        <v>3</v>
      </c>
      <c r="B219" s="659" t="s">
        <v>966</v>
      </c>
      <c r="C219" s="659" t="s">
        <v>978</v>
      </c>
    </row>
    <row r="220" spans="1:3" ht="12.75">
      <c r="A220" s="663">
        <v>4</v>
      </c>
      <c r="B220" s="659" t="s">
        <v>967</v>
      </c>
      <c r="C220" s="659" t="s">
        <v>979</v>
      </c>
    </row>
    <row r="221" spans="1:3" ht="25.5">
      <c r="A221" s="663">
        <v>5</v>
      </c>
      <c r="B221" s="659" t="s">
        <v>968</v>
      </c>
      <c r="C221" s="659" t="s">
        <v>980</v>
      </c>
    </row>
    <row r="222" spans="1:3" ht="12.75">
      <c r="A222" s="663">
        <v>6</v>
      </c>
      <c r="B222" s="659" t="s">
        <v>969</v>
      </c>
      <c r="C222" s="659" t="s">
        <v>981</v>
      </c>
    </row>
    <row r="223" spans="1:3" ht="25.5">
      <c r="A223" s="663">
        <v>7</v>
      </c>
      <c r="B223" s="659" t="s">
        <v>970</v>
      </c>
      <c r="C223" s="659" t="s">
        <v>982</v>
      </c>
    </row>
    <row r="224" spans="1:3" ht="12.75">
      <c r="A224" s="663">
        <v>7.1</v>
      </c>
      <c r="B224" s="661" t="s">
        <v>971</v>
      </c>
      <c r="C224" s="659" t="s">
        <v>983</v>
      </c>
    </row>
    <row r="225" spans="1:3" ht="25.5">
      <c r="A225" s="663">
        <v>7.2</v>
      </c>
      <c r="B225" s="661" t="s">
        <v>972</v>
      </c>
      <c r="C225" s="659" t="s">
        <v>984</v>
      </c>
    </row>
    <row r="226" spans="1:3" ht="12.75">
      <c r="A226" s="663">
        <v>7.3</v>
      </c>
      <c r="B226" s="662" t="s">
        <v>973</v>
      </c>
      <c r="C226" s="659" t="s">
        <v>985</v>
      </c>
    </row>
    <row r="227" spans="1:3" ht="12.75">
      <c r="A227" s="663">
        <v>8</v>
      </c>
      <c r="B227" s="659" t="s">
        <v>974</v>
      </c>
      <c r="C227" s="660" t="s">
        <v>986</v>
      </c>
    </row>
    <row r="228" spans="1:3" ht="12.75">
      <c r="A228" s="663">
        <v>9</v>
      </c>
      <c r="B228" s="659" t="s">
        <v>975</v>
      </c>
      <c r="C228" s="660" t="s">
        <v>987</v>
      </c>
    </row>
    <row r="229" spans="1:3" ht="25.5">
      <c r="A229" s="663">
        <v>10.1</v>
      </c>
      <c r="B229" s="676" t="s">
        <v>1005</v>
      </c>
      <c r="C229" s="660" t="s">
        <v>1006</v>
      </c>
    </row>
    <row r="230" spans="1:3" ht="12.75">
      <c r="A230" s="893"/>
      <c r="B230" s="673" t="s">
        <v>785</v>
      </c>
      <c r="C230" s="660" t="s">
        <v>1003</v>
      </c>
    </row>
    <row r="231" spans="1:3" ht="25.5">
      <c r="A231" s="894"/>
      <c r="B231" s="673" t="s">
        <v>1001</v>
      </c>
      <c r="C231" s="660" t="s">
        <v>1002</v>
      </c>
    </row>
    <row r="232" spans="1:3" ht="12.75">
      <c r="A232" s="894"/>
      <c r="B232" s="673" t="s">
        <v>989</v>
      </c>
      <c r="C232" s="660" t="s">
        <v>991</v>
      </c>
    </row>
    <row r="233" spans="1:3" ht="24">
      <c r="A233" s="894"/>
      <c r="B233" s="673" t="s">
        <v>996</v>
      </c>
      <c r="C233" s="674" t="s">
        <v>997</v>
      </c>
    </row>
    <row r="234" spans="1:3" ht="40.5" customHeight="1">
      <c r="A234" s="894"/>
      <c r="B234" s="673" t="s">
        <v>995</v>
      </c>
      <c r="C234" s="660" t="s">
        <v>998</v>
      </c>
    </row>
    <row r="235" spans="1:3" ht="24" customHeight="1">
      <c r="A235" s="894"/>
      <c r="B235" s="673" t="s">
        <v>1000</v>
      </c>
      <c r="C235" s="660" t="s">
        <v>1004</v>
      </c>
    </row>
    <row r="236" spans="1:3" ht="25.5">
      <c r="A236" s="895"/>
      <c r="B236" s="673" t="s">
        <v>990</v>
      </c>
      <c r="C236" s="660" t="s">
        <v>992</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8" activePane="bottomRight" state="frozen"/>
      <selection pane="topRight" activeCell="B1" sqref="B1"/>
      <selection pane="bottomLeft" activeCell="A6" sqref="A6"/>
      <selection pane="bottomRight" activeCell="C8" sqref="C8:H67"/>
    </sheetView>
  </sheetViews>
  <sheetFormatPr defaultColWidth="9.28515625" defaultRowHeight="15"/>
  <cols>
    <col min="1" max="1" width="9.5703125" style="2" bestFit="1" customWidth="1"/>
    <col min="2" max="2" width="89.28515625" style="2" customWidth="1"/>
    <col min="3" max="8" width="12.7109375" style="2" customWidth="1"/>
    <col min="9" max="9" width="8.7109375" customWidth="1"/>
    <col min="10" max="16384" width="9.28515625" style="13"/>
  </cols>
  <sheetData>
    <row r="1" spans="1:8" ht="15.75">
      <c r="A1" s="18" t="s">
        <v>189</v>
      </c>
      <c r="B1" s="17" t="str">
        <f>Info!C2</f>
        <v>სს "ხალიკ ბანკი საქართველო"</v>
      </c>
      <c r="C1" s="17"/>
    </row>
    <row r="2" spans="1:8" ht="15.75">
      <c r="A2" s="18" t="s">
        <v>190</v>
      </c>
      <c r="B2" s="487">
        <f>'1. key ratios'!B2</f>
        <v>44469</v>
      </c>
      <c r="C2" s="30"/>
      <c r="D2" s="19"/>
      <c r="E2" s="19"/>
      <c r="F2" s="19"/>
      <c r="G2" s="19"/>
      <c r="H2" s="19"/>
    </row>
    <row r="3" spans="1:8" ht="15.75">
      <c r="A3" s="18"/>
      <c r="B3" s="17"/>
      <c r="C3" s="30"/>
      <c r="D3" s="19"/>
      <c r="E3" s="19"/>
      <c r="F3" s="19"/>
      <c r="G3" s="19"/>
      <c r="H3" s="19"/>
    </row>
    <row r="4" spans="1:8" ht="16.5" thickBot="1">
      <c r="A4" s="48" t="s">
        <v>407</v>
      </c>
      <c r="B4" s="31" t="s">
        <v>223</v>
      </c>
      <c r="C4" s="34"/>
      <c r="D4" s="34"/>
      <c r="E4" s="34"/>
      <c r="F4" s="48"/>
      <c r="G4" s="48"/>
      <c r="H4" s="49" t="s">
        <v>94</v>
      </c>
    </row>
    <row r="5" spans="1:8" ht="15.75">
      <c r="A5" s="124"/>
      <c r="B5" s="125"/>
      <c r="C5" s="733" t="s">
        <v>195</v>
      </c>
      <c r="D5" s="734"/>
      <c r="E5" s="735"/>
      <c r="F5" s="733" t="s">
        <v>196</v>
      </c>
      <c r="G5" s="734"/>
      <c r="H5" s="736"/>
    </row>
    <row r="6" spans="1:8">
      <c r="A6" s="126" t="s">
        <v>27</v>
      </c>
      <c r="B6" s="50"/>
      <c r="C6" s="51" t="s">
        <v>28</v>
      </c>
      <c r="D6" s="51" t="s">
        <v>97</v>
      </c>
      <c r="E6" s="51" t="s">
        <v>69</v>
      </c>
      <c r="F6" s="51" t="s">
        <v>28</v>
      </c>
      <c r="G6" s="51" t="s">
        <v>97</v>
      </c>
      <c r="H6" s="127" t="s">
        <v>69</v>
      </c>
    </row>
    <row r="7" spans="1:8">
      <c r="A7" s="128"/>
      <c r="B7" s="53" t="s">
        <v>93</v>
      </c>
      <c r="C7" s="54"/>
      <c r="D7" s="54"/>
      <c r="E7" s="54"/>
      <c r="F7" s="54"/>
      <c r="G7" s="54"/>
      <c r="H7" s="129"/>
    </row>
    <row r="8" spans="1:8" ht="15.75">
      <c r="A8" s="128">
        <v>1</v>
      </c>
      <c r="B8" s="55" t="s">
        <v>98</v>
      </c>
      <c r="C8" s="256">
        <v>1990341</v>
      </c>
      <c r="D8" s="256">
        <v>-261602</v>
      </c>
      <c r="E8" s="246">
        <f>C8+D8</f>
        <v>1728739</v>
      </c>
      <c r="F8" s="256">
        <v>1048981</v>
      </c>
      <c r="G8" s="256">
        <v>-69270</v>
      </c>
      <c r="H8" s="257">
        <f>F8+G8</f>
        <v>979711</v>
      </c>
    </row>
    <row r="9" spans="1:8" ht="15.75">
      <c r="A9" s="128">
        <v>2</v>
      </c>
      <c r="B9" s="55" t="s">
        <v>99</v>
      </c>
      <c r="C9" s="258">
        <f>SUM(C10:C18)</f>
        <v>13719778.110000003</v>
      </c>
      <c r="D9" s="258">
        <f>SUM(D10:D18)</f>
        <v>19762638.889999997</v>
      </c>
      <c r="E9" s="246">
        <f t="shared" ref="E9:E67" si="0">C9+D9</f>
        <v>33482417</v>
      </c>
      <c r="F9" s="258">
        <f>SUM(F10:F18)</f>
        <v>8994515.3999999966</v>
      </c>
      <c r="G9" s="258">
        <f>SUM(G10:G18)</f>
        <v>16854672.600000001</v>
      </c>
      <c r="H9" s="257">
        <f t="shared" ref="H9:H67" si="1">F9+G9</f>
        <v>25849188</v>
      </c>
    </row>
    <row r="10" spans="1:8" ht="15.75">
      <c r="A10" s="128">
        <v>2.1</v>
      </c>
      <c r="B10" s="56" t="s">
        <v>100</v>
      </c>
      <c r="C10" s="256">
        <v>0</v>
      </c>
      <c r="D10" s="256">
        <v>0</v>
      </c>
      <c r="E10" s="246">
        <f t="shared" si="0"/>
        <v>0</v>
      </c>
      <c r="F10" s="256">
        <v>0</v>
      </c>
      <c r="G10" s="256">
        <v>0</v>
      </c>
      <c r="H10" s="257">
        <f t="shared" si="1"/>
        <v>0</v>
      </c>
    </row>
    <row r="11" spans="1:8" ht="15.75">
      <c r="A11" s="128">
        <v>2.2000000000000002</v>
      </c>
      <c r="B11" s="56" t="s">
        <v>101</v>
      </c>
      <c r="C11" s="256">
        <v>4966387.7499999944</v>
      </c>
      <c r="D11" s="256" vm="1">
        <v>10065180.319999997</v>
      </c>
      <c r="E11" s="246">
        <f t="shared" si="0"/>
        <v>15031568.069999991</v>
      </c>
      <c r="F11" s="256">
        <v>2821598.8899999969</v>
      </c>
      <c r="G11" s="256">
        <v>9507237.3300000038</v>
      </c>
      <c r="H11" s="257">
        <f t="shared" si="1"/>
        <v>12328836.220000001</v>
      </c>
    </row>
    <row r="12" spans="1:8" ht="15.75">
      <c r="A12" s="128">
        <v>2.2999999999999998</v>
      </c>
      <c r="B12" s="56" t="s">
        <v>102</v>
      </c>
      <c r="C12" s="256">
        <v>0</v>
      </c>
      <c r="D12" s="256" vm="2">
        <v>294578.94999999995</v>
      </c>
      <c r="E12" s="246">
        <f t="shared" si="0"/>
        <v>294578.94999999995</v>
      </c>
      <c r="F12" s="256">
        <v>0</v>
      </c>
      <c r="G12" s="256">
        <v>299765.65999999997</v>
      </c>
      <c r="H12" s="257">
        <f t="shared" si="1"/>
        <v>299765.65999999997</v>
      </c>
    </row>
    <row r="13" spans="1:8" ht="15.75">
      <c r="A13" s="128">
        <v>2.4</v>
      </c>
      <c r="B13" s="56" t="s">
        <v>103</v>
      </c>
      <c r="C13" s="256" vm="3">
        <v>146697.12</v>
      </c>
      <c r="D13" s="256" vm="4">
        <v>607962.4</v>
      </c>
      <c r="E13" s="246">
        <f t="shared" si="0"/>
        <v>754659.52</v>
      </c>
      <c r="F13" s="256">
        <v>66328.429999999993</v>
      </c>
      <c r="G13" s="256">
        <v>603173.53</v>
      </c>
      <c r="H13" s="257">
        <f t="shared" si="1"/>
        <v>669501.96</v>
      </c>
    </row>
    <row r="14" spans="1:8" ht="15.75">
      <c r="A14" s="128">
        <v>2.5</v>
      </c>
      <c r="B14" s="56" t="s">
        <v>104</v>
      </c>
      <c r="C14" s="256" vm="5">
        <v>392220.19</v>
      </c>
      <c r="D14" s="256" vm="6">
        <v>2870142.4499999988</v>
      </c>
      <c r="E14" s="246">
        <f t="shared" si="0"/>
        <v>3262362.6399999987</v>
      </c>
      <c r="F14" s="256">
        <v>199540.68999999997</v>
      </c>
      <c r="G14" s="256">
        <v>2087628.6500000008</v>
      </c>
      <c r="H14" s="257">
        <f t="shared" si="1"/>
        <v>2287169.3400000008</v>
      </c>
    </row>
    <row r="15" spans="1:8" ht="15.75">
      <c r="A15" s="128">
        <v>2.6</v>
      </c>
      <c r="B15" s="56" t="s">
        <v>105</v>
      </c>
      <c r="C15" s="256" vm="7">
        <v>57083.049999999996</v>
      </c>
      <c r="D15" s="256">
        <v>0</v>
      </c>
      <c r="E15" s="246">
        <f t="shared" si="0"/>
        <v>57083.049999999996</v>
      </c>
      <c r="F15" s="256">
        <v>0</v>
      </c>
      <c r="G15" s="256">
        <v>0</v>
      </c>
      <c r="H15" s="257">
        <f t="shared" si="1"/>
        <v>0</v>
      </c>
    </row>
    <row r="16" spans="1:8" ht="15.75">
      <c r="A16" s="128">
        <v>2.7</v>
      </c>
      <c r="B16" s="56" t="s">
        <v>106</v>
      </c>
      <c r="C16" s="256" vm="8">
        <v>8313.91</v>
      </c>
      <c r="D16" s="256" vm="9">
        <v>7080.64</v>
      </c>
      <c r="E16" s="246">
        <f t="shared" si="0"/>
        <v>15394.55</v>
      </c>
      <c r="F16" s="256">
        <v>12905.87</v>
      </c>
      <c r="G16" s="256">
        <v>2108.61</v>
      </c>
      <c r="H16" s="257">
        <f t="shared" si="1"/>
        <v>15014.480000000001</v>
      </c>
    </row>
    <row r="17" spans="1:8" ht="15.75">
      <c r="A17" s="128">
        <v>2.8</v>
      </c>
      <c r="B17" s="56" t="s">
        <v>107</v>
      </c>
      <c r="C17" s="256">
        <v>7084619</v>
      </c>
      <c r="D17" s="256">
        <v>5521819</v>
      </c>
      <c r="E17" s="246">
        <f t="shared" si="0"/>
        <v>12606438</v>
      </c>
      <c r="F17" s="256">
        <v>5048783</v>
      </c>
      <c r="G17" s="256">
        <v>3809540</v>
      </c>
      <c r="H17" s="257">
        <f t="shared" si="1"/>
        <v>8858323</v>
      </c>
    </row>
    <row r="18" spans="1:8" ht="15.75">
      <c r="A18" s="128">
        <v>2.9</v>
      </c>
      <c r="B18" s="56" t="s">
        <v>108</v>
      </c>
      <c r="C18" s="256">
        <v>1064457.090000008</v>
      </c>
      <c r="D18" s="256" vm="4">
        <v>395875.13000000006</v>
      </c>
      <c r="E18" s="246">
        <f t="shared" si="0"/>
        <v>1460332.2200000081</v>
      </c>
      <c r="F18" s="256">
        <v>845358.5199999999</v>
      </c>
      <c r="G18" s="256">
        <v>545218.81999999995</v>
      </c>
      <c r="H18" s="257">
        <f t="shared" si="1"/>
        <v>1390577.3399999999</v>
      </c>
    </row>
    <row r="19" spans="1:8" ht="15.75">
      <c r="A19" s="128">
        <v>3</v>
      </c>
      <c r="B19" s="55" t="s">
        <v>109</v>
      </c>
      <c r="C19" s="256">
        <v>312842</v>
      </c>
      <c r="D19" s="256">
        <v>789091</v>
      </c>
      <c r="E19" s="246">
        <f t="shared" si="0"/>
        <v>1101933</v>
      </c>
      <c r="F19" s="256">
        <v>254157</v>
      </c>
      <c r="G19" s="256">
        <v>479090</v>
      </c>
      <c r="H19" s="257">
        <f t="shared" si="1"/>
        <v>733247</v>
      </c>
    </row>
    <row r="20" spans="1:8" ht="15.75">
      <c r="A20" s="128">
        <v>4</v>
      </c>
      <c r="B20" s="55" t="s">
        <v>110</v>
      </c>
      <c r="C20" s="256">
        <v>1322175</v>
      </c>
      <c r="D20" s="256">
        <v>0</v>
      </c>
      <c r="E20" s="246">
        <f t="shared" si="0"/>
        <v>1322175</v>
      </c>
      <c r="F20" s="256">
        <v>1146166</v>
      </c>
      <c r="G20" s="256">
        <v>0</v>
      </c>
      <c r="H20" s="257">
        <f t="shared" si="1"/>
        <v>1146166</v>
      </c>
    </row>
    <row r="21" spans="1:8" ht="15.75">
      <c r="A21" s="128">
        <v>5</v>
      </c>
      <c r="B21" s="55" t="s">
        <v>111</v>
      </c>
      <c r="C21" s="256">
        <v>175209.57</v>
      </c>
      <c r="D21" s="256">
        <v>140125.5</v>
      </c>
      <c r="E21" s="246">
        <f t="shared" si="0"/>
        <v>315335.07</v>
      </c>
      <c r="F21" s="256">
        <v>154552.91</v>
      </c>
      <c r="G21" s="256">
        <v>69659.45</v>
      </c>
      <c r="H21" s="257">
        <f>F21+G21</f>
        <v>224212.36</v>
      </c>
    </row>
    <row r="22" spans="1:8" ht="15.75">
      <c r="A22" s="128">
        <v>6</v>
      </c>
      <c r="B22" s="57" t="s">
        <v>112</v>
      </c>
      <c r="C22" s="258">
        <f>C8+C9+C19+C20+C21</f>
        <v>17520345.680000003</v>
      </c>
      <c r="D22" s="258">
        <f>D8+D9+D19+D20+D21</f>
        <v>20430253.389999997</v>
      </c>
      <c r="E22" s="246">
        <f>C22+D22</f>
        <v>37950599.07</v>
      </c>
      <c r="F22" s="258">
        <f>F8+F9+F19+F20+F21</f>
        <v>11598372.309999997</v>
      </c>
      <c r="G22" s="258">
        <f>G8+G9+G19+G20+G21</f>
        <v>17334152.050000001</v>
      </c>
      <c r="H22" s="257">
        <f>F22+G22</f>
        <v>28932524.359999999</v>
      </c>
    </row>
    <row r="23" spans="1:8" ht="15.75">
      <c r="A23" s="128"/>
      <c r="B23" s="53" t="s">
        <v>91</v>
      </c>
      <c r="C23" s="256">
        <v>0</v>
      </c>
      <c r="D23" s="256">
        <v>0</v>
      </c>
      <c r="E23" s="245"/>
      <c r="F23" s="256">
        <v>0</v>
      </c>
      <c r="G23" s="256">
        <v>0</v>
      </c>
      <c r="H23" s="259"/>
    </row>
    <row r="24" spans="1:8" ht="15.75">
      <c r="A24" s="128">
        <v>7</v>
      </c>
      <c r="B24" s="55" t="s">
        <v>113</v>
      </c>
      <c r="C24" s="256">
        <v>4071124.53</v>
      </c>
      <c r="D24" s="256">
        <v>857717.99</v>
      </c>
      <c r="E24" s="246">
        <f t="shared" si="0"/>
        <v>4928842.5199999996</v>
      </c>
      <c r="F24" s="256">
        <v>1895187.79</v>
      </c>
      <c r="G24" s="256">
        <v>364138.13</v>
      </c>
      <c r="H24" s="257">
        <f t="shared" si="1"/>
        <v>2259325.92</v>
      </c>
    </row>
    <row r="25" spans="1:8" ht="15.75">
      <c r="A25" s="128">
        <v>8</v>
      </c>
      <c r="B25" s="55" t="s">
        <v>114</v>
      </c>
      <c r="C25" s="256">
        <v>1808180.47</v>
      </c>
      <c r="D25" s="256">
        <v>884985.01</v>
      </c>
      <c r="E25" s="246">
        <f t="shared" si="0"/>
        <v>2693165.48</v>
      </c>
      <c r="F25" s="256">
        <v>352648.21</v>
      </c>
      <c r="G25" s="256">
        <v>805041.87</v>
      </c>
      <c r="H25" s="257">
        <f t="shared" si="1"/>
        <v>1157690.08</v>
      </c>
    </row>
    <row r="26" spans="1:8" ht="15.75">
      <c r="A26" s="128">
        <v>9</v>
      </c>
      <c r="B26" s="55" t="s">
        <v>115</v>
      </c>
      <c r="C26" s="256">
        <v>82110</v>
      </c>
      <c r="D26" s="256">
        <v>1838273</v>
      </c>
      <c r="E26" s="246">
        <f t="shared" si="0"/>
        <v>1920383</v>
      </c>
      <c r="F26" s="256">
        <v>2240</v>
      </c>
      <c r="G26" s="256">
        <v>1974737</v>
      </c>
      <c r="H26" s="257">
        <f t="shared" si="1"/>
        <v>1976977</v>
      </c>
    </row>
    <row r="27" spans="1:8" ht="15.75">
      <c r="A27" s="128">
        <v>10</v>
      </c>
      <c r="B27" s="55" t="s">
        <v>116</v>
      </c>
      <c r="C27" s="256">
        <v>421119</v>
      </c>
      <c r="D27" s="256">
        <v>0</v>
      </c>
      <c r="E27" s="246">
        <f t="shared" si="0"/>
        <v>421119</v>
      </c>
      <c r="F27" s="256">
        <v>148175</v>
      </c>
      <c r="G27" s="256">
        <v>0</v>
      </c>
      <c r="H27" s="257">
        <f t="shared" si="1"/>
        <v>148175</v>
      </c>
    </row>
    <row r="28" spans="1:8" ht="15.75">
      <c r="A28" s="128">
        <v>11</v>
      </c>
      <c r="B28" s="55" t="s">
        <v>117</v>
      </c>
      <c r="C28" s="256">
        <v>0</v>
      </c>
      <c r="D28" s="256">
        <v>4712636</v>
      </c>
      <c r="E28" s="246">
        <f t="shared" si="0"/>
        <v>4712636</v>
      </c>
      <c r="F28" s="256">
        <v>0</v>
      </c>
      <c r="G28" s="256">
        <v>4475627</v>
      </c>
      <c r="H28" s="257">
        <f t="shared" si="1"/>
        <v>4475627</v>
      </c>
    </row>
    <row r="29" spans="1:8" ht="15.75">
      <c r="A29" s="128">
        <v>12</v>
      </c>
      <c r="B29" s="55" t="s">
        <v>118</v>
      </c>
      <c r="C29" s="256">
        <v>100637</v>
      </c>
      <c r="D29" s="256">
        <v>100437</v>
      </c>
      <c r="E29" s="246">
        <f t="shared" si="0"/>
        <v>201074</v>
      </c>
      <c r="F29" s="256">
        <v>84898</v>
      </c>
      <c r="G29" s="256">
        <v>48236</v>
      </c>
      <c r="H29" s="257">
        <f t="shared" si="1"/>
        <v>133134</v>
      </c>
    </row>
    <row r="30" spans="1:8" ht="15.75">
      <c r="A30" s="128">
        <v>13</v>
      </c>
      <c r="B30" s="58" t="s">
        <v>119</v>
      </c>
      <c r="C30" s="258">
        <f>SUM(C24:C29)</f>
        <v>6483171</v>
      </c>
      <c r="D30" s="258">
        <f>SUM(D24:D29)</f>
        <v>8394049</v>
      </c>
      <c r="E30" s="246">
        <f t="shared" si="0"/>
        <v>14877220</v>
      </c>
      <c r="F30" s="258">
        <f>SUM(F24:F29)</f>
        <v>2483149</v>
      </c>
      <c r="G30" s="258">
        <f>SUM(G24:G29)</f>
        <v>7667780</v>
      </c>
      <c r="H30" s="257">
        <f t="shared" si="1"/>
        <v>10150929</v>
      </c>
    </row>
    <row r="31" spans="1:8" ht="15.75">
      <c r="A31" s="128">
        <v>14</v>
      </c>
      <c r="B31" s="58" t="s">
        <v>120</v>
      </c>
      <c r="C31" s="258">
        <f>C22-C30</f>
        <v>11037174.680000003</v>
      </c>
      <c r="D31" s="258">
        <f>D22-D30</f>
        <v>12036204.389999997</v>
      </c>
      <c r="E31" s="246">
        <f t="shared" si="0"/>
        <v>23073379.07</v>
      </c>
      <c r="F31" s="258">
        <f>F22-F30</f>
        <v>9115223.3099999968</v>
      </c>
      <c r="G31" s="258">
        <f>G22-G30</f>
        <v>9666372.0500000007</v>
      </c>
      <c r="H31" s="257">
        <f t="shared" si="1"/>
        <v>18781595.359999999</v>
      </c>
    </row>
    <row r="32" spans="1:8">
      <c r="A32" s="128"/>
      <c r="B32" s="53"/>
      <c r="C32" s="260"/>
      <c r="D32" s="260"/>
      <c r="E32" s="260"/>
      <c r="F32" s="260"/>
      <c r="G32" s="260"/>
      <c r="H32" s="261"/>
    </row>
    <row r="33" spans="1:8" ht="15.75">
      <c r="A33" s="128"/>
      <c r="B33" s="53" t="s">
        <v>121</v>
      </c>
      <c r="C33" s="256"/>
      <c r="D33" s="256"/>
      <c r="E33" s="245"/>
      <c r="F33" s="256"/>
      <c r="G33" s="256"/>
      <c r="H33" s="259"/>
    </row>
    <row r="34" spans="1:8" ht="15.75">
      <c r="A34" s="128">
        <v>15</v>
      </c>
      <c r="B34" s="52" t="s">
        <v>92</v>
      </c>
      <c r="C34" s="262">
        <f>C35-C36</f>
        <v>722674</v>
      </c>
      <c r="D34" s="262">
        <f>D35-D36</f>
        <v>529825</v>
      </c>
      <c r="E34" s="246">
        <f t="shared" si="0"/>
        <v>1252499</v>
      </c>
      <c r="F34" s="262">
        <f>F35-F36</f>
        <v>527087</v>
      </c>
      <c r="G34" s="262">
        <f>G35-G36</f>
        <v>446359</v>
      </c>
      <c r="H34" s="257">
        <f t="shared" si="1"/>
        <v>973446</v>
      </c>
    </row>
    <row r="35" spans="1:8" ht="15.75">
      <c r="A35" s="128">
        <v>15.1</v>
      </c>
      <c r="B35" s="56" t="s">
        <v>122</v>
      </c>
      <c r="C35" s="256">
        <v>992453</v>
      </c>
      <c r="D35" s="256">
        <v>1381415</v>
      </c>
      <c r="E35" s="246">
        <f t="shared" si="0"/>
        <v>2373868</v>
      </c>
      <c r="F35" s="256">
        <v>687465</v>
      </c>
      <c r="G35" s="256">
        <v>1055749</v>
      </c>
      <c r="H35" s="257">
        <f t="shared" si="1"/>
        <v>1743214</v>
      </c>
    </row>
    <row r="36" spans="1:8" ht="15.75">
      <c r="A36" s="128">
        <v>15.2</v>
      </c>
      <c r="B36" s="56" t="s">
        <v>123</v>
      </c>
      <c r="C36" s="256">
        <v>269779</v>
      </c>
      <c r="D36" s="256">
        <v>851590</v>
      </c>
      <c r="E36" s="246">
        <f t="shared" si="0"/>
        <v>1121369</v>
      </c>
      <c r="F36" s="256">
        <v>160378</v>
      </c>
      <c r="G36" s="256">
        <v>609390</v>
      </c>
      <c r="H36" s="257">
        <f t="shared" si="1"/>
        <v>769768</v>
      </c>
    </row>
    <row r="37" spans="1:8" ht="15.75">
      <c r="A37" s="128">
        <v>16</v>
      </c>
      <c r="B37" s="55" t="s">
        <v>124</v>
      </c>
      <c r="C37" s="256">
        <v>0</v>
      </c>
      <c r="D37" s="256">
        <v>0</v>
      </c>
      <c r="E37" s="246">
        <f t="shared" si="0"/>
        <v>0</v>
      </c>
      <c r="F37" s="256">
        <v>0</v>
      </c>
      <c r="G37" s="256">
        <v>0</v>
      </c>
      <c r="H37" s="257">
        <f t="shared" si="1"/>
        <v>0</v>
      </c>
    </row>
    <row r="38" spans="1:8" ht="15.75">
      <c r="A38" s="128">
        <v>17</v>
      </c>
      <c r="B38" s="55" t="s">
        <v>125</v>
      </c>
      <c r="C38" s="256">
        <v>0</v>
      </c>
      <c r="D38" s="256">
        <v>0</v>
      </c>
      <c r="E38" s="246">
        <f t="shared" si="0"/>
        <v>0</v>
      </c>
      <c r="F38" s="256">
        <v>0</v>
      </c>
      <c r="G38" s="256">
        <v>0</v>
      </c>
      <c r="H38" s="257">
        <f t="shared" si="1"/>
        <v>0</v>
      </c>
    </row>
    <row r="39" spans="1:8" ht="15.75">
      <c r="A39" s="128">
        <v>18</v>
      </c>
      <c r="B39" s="55" t="s">
        <v>126</v>
      </c>
      <c r="C39" s="256">
        <v>0</v>
      </c>
      <c r="D39" s="256">
        <v>0</v>
      </c>
      <c r="E39" s="246">
        <f t="shared" si="0"/>
        <v>0</v>
      </c>
      <c r="F39" s="256">
        <v>0</v>
      </c>
      <c r="G39" s="256">
        <v>0</v>
      </c>
      <c r="H39" s="257">
        <f t="shared" si="1"/>
        <v>0</v>
      </c>
    </row>
    <row r="40" spans="1:8" ht="15.75">
      <c r="A40" s="128">
        <v>19</v>
      </c>
      <c r="B40" s="55" t="s">
        <v>127</v>
      </c>
      <c r="C40" s="256">
        <v>971394</v>
      </c>
      <c r="D40" s="256">
        <v>0</v>
      </c>
      <c r="E40" s="246">
        <f t="shared" si="0"/>
        <v>971394</v>
      </c>
      <c r="F40" s="256">
        <v>522646</v>
      </c>
      <c r="G40" s="256">
        <v>0</v>
      </c>
      <c r="H40" s="257">
        <f t="shared" si="1"/>
        <v>522646</v>
      </c>
    </row>
    <row r="41" spans="1:8" ht="15.75">
      <c r="A41" s="128">
        <v>20</v>
      </c>
      <c r="B41" s="55" t="s">
        <v>128</v>
      </c>
      <c r="C41" s="256">
        <v>149685</v>
      </c>
      <c r="D41" s="256">
        <v>0</v>
      </c>
      <c r="E41" s="246">
        <f t="shared" si="0"/>
        <v>149685</v>
      </c>
      <c r="F41" s="256">
        <v>627475</v>
      </c>
      <c r="G41" s="256">
        <v>0</v>
      </c>
      <c r="H41" s="257">
        <f t="shared" si="1"/>
        <v>627475</v>
      </c>
    </row>
    <row r="42" spans="1:8" ht="15.75">
      <c r="A42" s="128">
        <v>21</v>
      </c>
      <c r="B42" s="55" t="s">
        <v>129</v>
      </c>
      <c r="C42" s="256">
        <v>10238</v>
      </c>
      <c r="D42" s="256">
        <v>0</v>
      </c>
      <c r="E42" s="246">
        <f t="shared" si="0"/>
        <v>10238</v>
      </c>
      <c r="F42" s="256">
        <v>-328</v>
      </c>
      <c r="G42" s="256">
        <v>0</v>
      </c>
      <c r="H42" s="257">
        <f t="shared" si="1"/>
        <v>-328</v>
      </c>
    </row>
    <row r="43" spans="1:8" ht="15.75">
      <c r="A43" s="128">
        <v>22</v>
      </c>
      <c r="B43" s="55" t="s">
        <v>130</v>
      </c>
      <c r="C43" s="256">
        <v>1572.43</v>
      </c>
      <c r="D43" s="256">
        <v>845.5</v>
      </c>
      <c r="E43" s="246">
        <f t="shared" si="0"/>
        <v>2417.9300000000003</v>
      </c>
      <c r="F43" s="256">
        <v>415.09</v>
      </c>
      <c r="G43" s="256">
        <v>684.55000000000007</v>
      </c>
      <c r="H43" s="257">
        <f t="shared" si="1"/>
        <v>1099.6400000000001</v>
      </c>
    </row>
    <row r="44" spans="1:8" ht="15.75">
      <c r="A44" s="128">
        <v>23</v>
      </c>
      <c r="B44" s="55" t="s">
        <v>131</v>
      </c>
      <c r="C44" s="256">
        <v>96089</v>
      </c>
      <c r="D44" s="256">
        <v>12802</v>
      </c>
      <c r="E44" s="246">
        <f t="shared" si="0"/>
        <v>108891</v>
      </c>
      <c r="F44" s="256">
        <v>75328</v>
      </c>
      <c r="G44" s="256">
        <v>30045</v>
      </c>
      <c r="H44" s="257">
        <f t="shared" si="1"/>
        <v>105373</v>
      </c>
    </row>
    <row r="45" spans="1:8" ht="15.75">
      <c r="A45" s="128">
        <v>24</v>
      </c>
      <c r="B45" s="58" t="s">
        <v>132</v>
      </c>
      <c r="C45" s="258">
        <f>C34+C37+C38+C39+C40+C41+C42+C43+C44</f>
        <v>1951652.43</v>
      </c>
      <c r="D45" s="258">
        <f>D34+D37+D38+D39+D40+D41+D42+D43+D44</f>
        <v>543472.5</v>
      </c>
      <c r="E45" s="246">
        <f t="shared" si="0"/>
        <v>2495124.9299999997</v>
      </c>
      <c r="F45" s="258">
        <f>F34+F37+F38+F39+F40+F41+F42+F43+F44</f>
        <v>1752623.09</v>
      </c>
      <c r="G45" s="258">
        <f>G34+G37+G38+G39+G40+G41+G42+G43+G44</f>
        <v>477088.55</v>
      </c>
      <c r="H45" s="257">
        <f t="shared" si="1"/>
        <v>2229711.64</v>
      </c>
    </row>
    <row r="46" spans="1:8">
      <c r="A46" s="128"/>
      <c r="B46" s="53" t="s">
        <v>133</v>
      </c>
      <c r="C46" s="256"/>
      <c r="D46" s="256"/>
      <c r="E46" s="256"/>
      <c r="F46" s="256"/>
      <c r="G46" s="256"/>
      <c r="H46" s="263"/>
    </row>
    <row r="47" spans="1:8" ht="15.75">
      <c r="A47" s="128">
        <v>25</v>
      </c>
      <c r="B47" s="55" t="s">
        <v>134</v>
      </c>
      <c r="C47" s="256">
        <v>95199</v>
      </c>
      <c r="D47" s="256">
        <v>80896</v>
      </c>
      <c r="E47" s="246">
        <f t="shared" si="0"/>
        <v>176095</v>
      </c>
      <c r="F47" s="256">
        <v>71513</v>
      </c>
      <c r="G47" s="256">
        <v>87865</v>
      </c>
      <c r="H47" s="257">
        <f t="shared" si="1"/>
        <v>159378</v>
      </c>
    </row>
    <row r="48" spans="1:8" ht="15.75">
      <c r="A48" s="128">
        <v>26</v>
      </c>
      <c r="B48" s="55" t="s">
        <v>135</v>
      </c>
      <c r="C48" s="256">
        <v>290784</v>
      </c>
      <c r="D48" s="256">
        <v>0</v>
      </c>
      <c r="E48" s="246">
        <f t="shared" si="0"/>
        <v>290784</v>
      </c>
      <c r="F48" s="256">
        <v>343432</v>
      </c>
      <c r="G48" s="256">
        <v>80</v>
      </c>
      <c r="H48" s="257">
        <f t="shared" si="1"/>
        <v>343512</v>
      </c>
    </row>
    <row r="49" spans="1:9" ht="15.75">
      <c r="A49" s="128">
        <v>27</v>
      </c>
      <c r="B49" s="55" t="s">
        <v>136</v>
      </c>
      <c r="C49" s="256">
        <v>7947103</v>
      </c>
      <c r="D49" s="256">
        <v>0</v>
      </c>
      <c r="E49" s="246">
        <f t="shared" si="0"/>
        <v>7947103</v>
      </c>
      <c r="F49" s="256">
        <v>6310164</v>
      </c>
      <c r="G49" s="256">
        <v>0</v>
      </c>
      <c r="H49" s="257">
        <f t="shared" si="1"/>
        <v>6310164</v>
      </c>
    </row>
    <row r="50" spans="1:9" ht="15.75">
      <c r="A50" s="128">
        <v>28</v>
      </c>
      <c r="B50" s="55" t="s">
        <v>271</v>
      </c>
      <c r="C50" s="256">
        <v>44699</v>
      </c>
      <c r="D50" s="256">
        <v>0</v>
      </c>
      <c r="E50" s="246">
        <f t="shared" si="0"/>
        <v>44699</v>
      </c>
      <c r="F50" s="256">
        <v>33184</v>
      </c>
      <c r="G50" s="256">
        <v>0</v>
      </c>
      <c r="H50" s="257">
        <f t="shared" si="1"/>
        <v>33184</v>
      </c>
    </row>
    <row r="51" spans="1:9" ht="15.75">
      <c r="A51" s="128">
        <v>29</v>
      </c>
      <c r="B51" s="55" t="s">
        <v>137</v>
      </c>
      <c r="C51" s="256">
        <v>1840204</v>
      </c>
      <c r="D51" s="256">
        <v>0</v>
      </c>
      <c r="E51" s="246">
        <f t="shared" si="0"/>
        <v>1840204</v>
      </c>
      <c r="F51" s="256">
        <v>1511878</v>
      </c>
      <c r="G51" s="256">
        <v>0</v>
      </c>
      <c r="H51" s="257">
        <f t="shared" si="1"/>
        <v>1511878</v>
      </c>
    </row>
    <row r="52" spans="1:9" ht="15.75">
      <c r="A52" s="128">
        <v>30</v>
      </c>
      <c r="B52" s="55" t="s">
        <v>138</v>
      </c>
      <c r="C52" s="256">
        <v>2307106</v>
      </c>
      <c r="D52" s="256">
        <v>1008841</v>
      </c>
      <c r="E52" s="246">
        <f t="shared" si="0"/>
        <v>3315947</v>
      </c>
      <c r="F52" s="256">
        <v>1513419</v>
      </c>
      <c r="G52" s="256">
        <v>905833</v>
      </c>
      <c r="H52" s="257">
        <f t="shared" si="1"/>
        <v>2419252</v>
      </c>
    </row>
    <row r="53" spans="1:9" ht="15.75">
      <c r="A53" s="128">
        <v>31</v>
      </c>
      <c r="B53" s="58" t="s">
        <v>139</v>
      </c>
      <c r="C53" s="258">
        <f>C47+C48+C49+C50+C51+C52</f>
        <v>12525095</v>
      </c>
      <c r="D53" s="258">
        <f>D47+D48+D49+D50+D51+D52</f>
        <v>1089737</v>
      </c>
      <c r="E53" s="246">
        <f t="shared" si="0"/>
        <v>13614832</v>
      </c>
      <c r="F53" s="258">
        <f>F47+F48+F49+F50+F51+F52</f>
        <v>9783590</v>
      </c>
      <c r="G53" s="258">
        <f>G47+G48+G49+G50+G51+G52</f>
        <v>993778</v>
      </c>
      <c r="H53" s="257">
        <f t="shared" si="1"/>
        <v>10777368</v>
      </c>
    </row>
    <row r="54" spans="1:9" ht="15.75">
      <c r="A54" s="128">
        <v>32</v>
      </c>
      <c r="B54" s="58" t="s">
        <v>140</v>
      </c>
      <c r="C54" s="258">
        <f>C45-C53</f>
        <v>-10573442.57</v>
      </c>
      <c r="D54" s="258">
        <f>D45-D53</f>
        <v>-546264.5</v>
      </c>
      <c r="E54" s="246">
        <f t="shared" si="0"/>
        <v>-11119707.07</v>
      </c>
      <c r="F54" s="258">
        <f>F45-F53</f>
        <v>-8030966.9100000001</v>
      </c>
      <c r="G54" s="258">
        <f>G45-G53</f>
        <v>-516689.45</v>
      </c>
      <c r="H54" s="257">
        <f t="shared" si="1"/>
        <v>-8547656.3599999994</v>
      </c>
    </row>
    <row r="55" spans="1:9">
      <c r="A55" s="128"/>
      <c r="B55" s="53"/>
      <c r="C55" s="260"/>
      <c r="D55" s="260"/>
      <c r="E55" s="260"/>
      <c r="F55" s="260"/>
      <c r="G55" s="260"/>
      <c r="H55" s="261"/>
    </row>
    <row r="56" spans="1:9" ht="15.75">
      <c r="A56" s="128">
        <v>33</v>
      </c>
      <c r="B56" s="58" t="s">
        <v>141</v>
      </c>
      <c r="C56" s="258">
        <f>C31+C54</f>
        <v>463732.11000000313</v>
      </c>
      <c r="D56" s="258">
        <f>D31+D54</f>
        <v>11489939.889999997</v>
      </c>
      <c r="E56" s="246">
        <f t="shared" si="0"/>
        <v>11953672</v>
      </c>
      <c r="F56" s="258">
        <f>F31+F54</f>
        <v>1084256.3999999966</v>
      </c>
      <c r="G56" s="258">
        <f>G31+G54</f>
        <v>9149682.6000000015</v>
      </c>
      <c r="H56" s="257">
        <f t="shared" si="1"/>
        <v>10233938.999999998</v>
      </c>
    </row>
    <row r="57" spans="1:9">
      <c r="A57" s="128"/>
      <c r="B57" s="53"/>
      <c r="C57" s="260"/>
      <c r="D57" s="260"/>
      <c r="E57" s="260"/>
      <c r="F57" s="260"/>
      <c r="G57" s="260"/>
      <c r="H57" s="261"/>
    </row>
    <row r="58" spans="1:9" ht="15.75">
      <c r="A58" s="128">
        <v>34</v>
      </c>
      <c r="B58" s="55" t="s">
        <v>142</v>
      </c>
      <c r="C58" s="256">
        <v>-8462623</v>
      </c>
      <c r="D58" s="256">
        <v>0</v>
      </c>
      <c r="E58" s="246">
        <f t="shared" si="0"/>
        <v>-8462623</v>
      </c>
      <c r="F58" s="256">
        <v>23076719</v>
      </c>
      <c r="G58" s="256">
        <v>0</v>
      </c>
      <c r="H58" s="257">
        <f t="shared" si="1"/>
        <v>23076719</v>
      </c>
    </row>
    <row r="59" spans="1:9" s="209" customFormat="1" ht="15.75">
      <c r="A59" s="128">
        <v>35</v>
      </c>
      <c r="B59" s="52" t="s">
        <v>143</v>
      </c>
      <c r="C59" s="264">
        <v>0</v>
      </c>
      <c r="D59" s="264">
        <v>0</v>
      </c>
      <c r="E59" s="265">
        <f t="shared" si="0"/>
        <v>0</v>
      </c>
      <c r="F59" s="266">
        <v>0</v>
      </c>
      <c r="G59" s="266">
        <v>0</v>
      </c>
      <c r="H59" s="267">
        <f t="shared" si="1"/>
        <v>0</v>
      </c>
      <c r="I59" s="208"/>
    </row>
    <row r="60" spans="1:9" ht="15.75">
      <c r="A60" s="128">
        <v>36</v>
      </c>
      <c r="B60" s="55" t="s">
        <v>144</v>
      </c>
      <c r="C60" s="256">
        <v>3319401</v>
      </c>
      <c r="D60" s="256">
        <v>0</v>
      </c>
      <c r="E60" s="246">
        <f t="shared" si="0"/>
        <v>3319401</v>
      </c>
      <c r="F60" s="256">
        <v>4066851</v>
      </c>
      <c r="G60" s="256">
        <v>0</v>
      </c>
      <c r="H60" s="257">
        <f t="shared" si="1"/>
        <v>4066851</v>
      </c>
    </row>
    <row r="61" spans="1:9" ht="15.75">
      <c r="A61" s="128">
        <v>37</v>
      </c>
      <c r="B61" s="58" t="s">
        <v>145</v>
      </c>
      <c r="C61" s="258">
        <f>C58+C59+C60</f>
        <v>-5143222</v>
      </c>
      <c r="D61" s="258">
        <f>D58+D59+D60</f>
        <v>0</v>
      </c>
      <c r="E61" s="246">
        <f t="shared" si="0"/>
        <v>-5143222</v>
      </c>
      <c r="F61" s="258">
        <f>F58+F59+F60</f>
        <v>27143570</v>
      </c>
      <c r="G61" s="258">
        <f>G58+G59+G60</f>
        <v>0</v>
      </c>
      <c r="H61" s="257">
        <f t="shared" si="1"/>
        <v>27143570</v>
      </c>
    </row>
    <row r="62" spans="1:9">
      <c r="A62" s="128"/>
      <c r="B62" s="59"/>
      <c r="C62" s="256"/>
      <c r="D62" s="256"/>
      <c r="E62" s="256"/>
      <c r="F62" s="256"/>
      <c r="G62" s="256"/>
      <c r="H62" s="263"/>
    </row>
    <row r="63" spans="1:9" ht="15.75">
      <c r="A63" s="128">
        <v>38</v>
      </c>
      <c r="B63" s="60" t="s">
        <v>272</v>
      </c>
      <c r="C63" s="258">
        <f>C56-C61</f>
        <v>5606954.1100000031</v>
      </c>
      <c r="D63" s="258">
        <f>D56-D61</f>
        <v>11489939.889999997</v>
      </c>
      <c r="E63" s="246">
        <f t="shared" si="0"/>
        <v>17096894</v>
      </c>
      <c r="F63" s="258">
        <f>F56-F61</f>
        <v>-26059313.600000001</v>
      </c>
      <c r="G63" s="258">
        <f>G56-G61</f>
        <v>9149682.6000000015</v>
      </c>
      <c r="H63" s="257">
        <f t="shared" si="1"/>
        <v>-16909631</v>
      </c>
    </row>
    <row r="64" spans="1:9" ht="15.75">
      <c r="A64" s="126">
        <v>39</v>
      </c>
      <c r="B64" s="55" t="s">
        <v>146</v>
      </c>
      <c r="C64" s="268">
        <v>2339983</v>
      </c>
      <c r="D64" s="268">
        <v>0</v>
      </c>
      <c r="E64" s="246">
        <f t="shared" si="0"/>
        <v>2339983</v>
      </c>
      <c r="F64" s="268">
        <v>-525878</v>
      </c>
      <c r="G64" s="268">
        <v>0</v>
      </c>
      <c r="H64" s="257">
        <f t="shared" si="1"/>
        <v>-525878</v>
      </c>
    </row>
    <row r="65" spans="1:8" ht="15.75">
      <c r="A65" s="128">
        <v>40</v>
      </c>
      <c r="B65" s="58" t="s">
        <v>147</v>
      </c>
      <c r="C65" s="258">
        <f>C63-C64</f>
        <v>3266971.1100000031</v>
      </c>
      <c r="D65" s="258">
        <f>D63-D64</f>
        <v>11489939.889999997</v>
      </c>
      <c r="E65" s="246">
        <f t="shared" si="0"/>
        <v>14756911</v>
      </c>
      <c r="F65" s="258">
        <f>F63-F64</f>
        <v>-25533435.600000001</v>
      </c>
      <c r="G65" s="258">
        <f>G63-G64</f>
        <v>9149682.6000000015</v>
      </c>
      <c r="H65" s="257">
        <f t="shared" si="1"/>
        <v>-16383753</v>
      </c>
    </row>
    <row r="66" spans="1:8" ht="15.75">
      <c r="A66" s="126">
        <v>41</v>
      </c>
      <c r="B66" s="55" t="s">
        <v>148</v>
      </c>
      <c r="C66" s="268">
        <v>0</v>
      </c>
      <c r="D66" s="268">
        <v>0</v>
      </c>
      <c r="E66" s="246">
        <f t="shared" si="0"/>
        <v>0</v>
      </c>
      <c r="F66" s="268">
        <v>0</v>
      </c>
      <c r="G66" s="268">
        <v>0</v>
      </c>
      <c r="H66" s="257">
        <f t="shared" si="1"/>
        <v>0</v>
      </c>
    </row>
    <row r="67" spans="1:8" ht="16.5" thickBot="1">
      <c r="A67" s="130">
        <v>42</v>
      </c>
      <c r="B67" s="131" t="s">
        <v>149</v>
      </c>
      <c r="C67" s="269">
        <f>C65+C66</f>
        <v>3266971.1100000031</v>
      </c>
      <c r="D67" s="269">
        <f>D65+D66</f>
        <v>11489939.889999997</v>
      </c>
      <c r="E67" s="254">
        <f t="shared" si="0"/>
        <v>14756911</v>
      </c>
      <c r="F67" s="269">
        <f>F65+F66</f>
        <v>-25533435.600000001</v>
      </c>
      <c r="G67" s="269">
        <f>G65+G66</f>
        <v>9149682.6000000015</v>
      </c>
      <c r="H67" s="270">
        <f t="shared" si="1"/>
        <v>-16383753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F8" sqref="F8:G53"/>
    </sheetView>
  </sheetViews>
  <sheetFormatPr defaultRowHeight="15"/>
  <cols>
    <col min="1" max="1" width="9.5703125" bestFit="1" customWidth="1"/>
    <col min="2" max="2" width="72.28515625" customWidth="1"/>
    <col min="3" max="8" width="12.7109375" customWidth="1"/>
  </cols>
  <sheetData>
    <row r="1" spans="1:8">
      <c r="A1" s="2" t="s">
        <v>189</v>
      </c>
      <c r="B1" t="str">
        <f>Info!C2</f>
        <v>სს "ხალიკ ბანკი საქართველო"</v>
      </c>
    </row>
    <row r="2" spans="1:8">
      <c r="A2" s="2" t="s">
        <v>190</v>
      </c>
      <c r="B2" s="487">
        <f>'1. key ratios'!B2</f>
        <v>44469</v>
      </c>
    </row>
    <row r="3" spans="1:8">
      <c r="A3" s="2"/>
    </row>
    <row r="4" spans="1:8" ht="16.5" thickBot="1">
      <c r="A4" s="2" t="s">
        <v>408</v>
      </c>
      <c r="B4" s="2"/>
      <c r="C4" s="218"/>
      <c r="D4" s="218"/>
      <c r="E4" s="218"/>
      <c r="F4" s="219"/>
      <c r="G4" s="219"/>
      <c r="H4" s="220" t="s">
        <v>94</v>
      </c>
    </row>
    <row r="5" spans="1:8" ht="15.75">
      <c r="A5" s="737" t="s">
        <v>27</v>
      </c>
      <c r="B5" s="739" t="s">
        <v>245</v>
      </c>
      <c r="C5" s="741" t="s">
        <v>195</v>
      </c>
      <c r="D5" s="741"/>
      <c r="E5" s="741"/>
      <c r="F5" s="741" t="s">
        <v>196</v>
      </c>
      <c r="G5" s="741"/>
      <c r="H5" s="742"/>
    </row>
    <row r="6" spans="1:8">
      <c r="A6" s="738"/>
      <c r="B6" s="740"/>
      <c r="C6" s="40" t="s">
        <v>28</v>
      </c>
      <c r="D6" s="40" t="s">
        <v>95</v>
      </c>
      <c r="E6" s="40" t="s">
        <v>69</v>
      </c>
      <c r="F6" s="40" t="s">
        <v>28</v>
      </c>
      <c r="G6" s="40" t="s">
        <v>95</v>
      </c>
      <c r="H6" s="41" t="s">
        <v>69</v>
      </c>
    </row>
    <row r="7" spans="1:8" s="3" customFormat="1" ht="15.75">
      <c r="A7" s="221">
        <v>1</v>
      </c>
      <c r="B7" s="222" t="s">
        <v>483</v>
      </c>
      <c r="C7" s="248"/>
      <c r="D7" s="248"/>
      <c r="E7" s="271">
        <f>C7+D7</f>
        <v>0</v>
      </c>
      <c r="F7" s="248"/>
      <c r="G7" s="248"/>
      <c r="H7" s="249">
        <f t="shared" ref="H7:H53" si="0">F7+G7</f>
        <v>0</v>
      </c>
    </row>
    <row r="8" spans="1:8" s="3" customFormat="1" ht="15.75">
      <c r="A8" s="221">
        <v>1.1000000000000001</v>
      </c>
      <c r="B8" s="223" t="s">
        <v>276</v>
      </c>
      <c r="C8" s="248">
        <v>7537326</v>
      </c>
      <c r="D8" s="248">
        <v>370676</v>
      </c>
      <c r="E8" s="271">
        <f t="shared" ref="E8:E53" si="1">C8+D8</f>
        <v>7908002</v>
      </c>
      <c r="F8" s="248">
        <v>5959506</v>
      </c>
      <c r="G8" s="248">
        <v>1258361</v>
      </c>
      <c r="H8" s="249">
        <f t="shared" si="0"/>
        <v>7217867</v>
      </c>
    </row>
    <row r="9" spans="1:8" s="3" customFormat="1" ht="15.75">
      <c r="A9" s="221">
        <v>1.2</v>
      </c>
      <c r="B9" s="223" t="s">
        <v>277</v>
      </c>
      <c r="C9" s="248">
        <v>0</v>
      </c>
      <c r="D9" s="248">
        <v>0</v>
      </c>
      <c r="E9" s="271">
        <f t="shared" si="1"/>
        <v>0</v>
      </c>
      <c r="F9" s="248">
        <v>0</v>
      </c>
      <c r="G9" s="248">
        <v>0</v>
      </c>
      <c r="H9" s="249">
        <f t="shared" si="0"/>
        <v>0</v>
      </c>
    </row>
    <row r="10" spans="1:8" s="3" customFormat="1" ht="15.75">
      <c r="A10" s="221">
        <v>1.3</v>
      </c>
      <c r="B10" s="223" t="s">
        <v>278</v>
      </c>
      <c r="C10" s="248">
        <v>12923348</v>
      </c>
      <c r="D10" s="248">
        <v>19681469</v>
      </c>
      <c r="E10" s="271">
        <f t="shared" si="1"/>
        <v>32604817</v>
      </c>
      <c r="F10" s="248">
        <v>10291218</v>
      </c>
      <c r="G10" s="248">
        <v>16637669</v>
      </c>
      <c r="H10" s="249">
        <f t="shared" si="0"/>
        <v>26928887</v>
      </c>
    </row>
    <row r="11" spans="1:8" s="3" customFormat="1" ht="15.75">
      <c r="A11" s="221">
        <v>1.4</v>
      </c>
      <c r="B11" s="223" t="s">
        <v>279</v>
      </c>
      <c r="C11" s="248">
        <v>0</v>
      </c>
      <c r="D11" s="248">
        <v>0</v>
      </c>
      <c r="E11" s="271">
        <f t="shared" si="1"/>
        <v>0</v>
      </c>
      <c r="F11" s="248">
        <v>0</v>
      </c>
      <c r="G11" s="248">
        <v>0</v>
      </c>
      <c r="H11" s="249">
        <f t="shared" si="0"/>
        <v>0</v>
      </c>
    </row>
    <row r="12" spans="1:8" s="3" customFormat="1" ht="29.25" customHeight="1">
      <c r="A12" s="221">
        <v>2</v>
      </c>
      <c r="B12" s="222" t="s">
        <v>280</v>
      </c>
      <c r="C12" s="248">
        <v>0</v>
      </c>
      <c r="D12" s="248">
        <v>0</v>
      </c>
      <c r="E12" s="271">
        <f t="shared" si="1"/>
        <v>0</v>
      </c>
      <c r="F12" s="248">
        <v>0</v>
      </c>
      <c r="G12" s="248">
        <v>0</v>
      </c>
      <c r="H12" s="249">
        <f t="shared" si="0"/>
        <v>0</v>
      </c>
    </row>
    <row r="13" spans="1:8" s="3" customFormat="1" ht="25.5">
      <c r="A13" s="221">
        <v>3</v>
      </c>
      <c r="B13" s="222" t="s">
        <v>281</v>
      </c>
      <c r="C13" s="248">
        <v>0</v>
      </c>
      <c r="D13" s="248">
        <v>0</v>
      </c>
      <c r="E13" s="271">
        <f t="shared" si="1"/>
        <v>0</v>
      </c>
      <c r="F13" s="248">
        <v>0</v>
      </c>
      <c r="G13" s="248">
        <v>0</v>
      </c>
      <c r="H13" s="249">
        <f t="shared" si="0"/>
        <v>0</v>
      </c>
    </row>
    <row r="14" spans="1:8" s="3" customFormat="1" ht="15.75">
      <c r="A14" s="221">
        <v>3.1</v>
      </c>
      <c r="B14" s="223" t="s">
        <v>282</v>
      </c>
      <c r="C14" s="248">
        <v>0</v>
      </c>
      <c r="D14" s="248">
        <v>0</v>
      </c>
      <c r="E14" s="271">
        <f t="shared" si="1"/>
        <v>0</v>
      </c>
      <c r="F14" s="248">
        <v>0</v>
      </c>
      <c r="G14" s="248">
        <v>0</v>
      </c>
      <c r="H14" s="249">
        <f t="shared" si="0"/>
        <v>0</v>
      </c>
    </row>
    <row r="15" spans="1:8" s="3" customFormat="1" ht="15.75">
      <c r="A15" s="221">
        <v>3.2</v>
      </c>
      <c r="B15" s="223" t="s">
        <v>283</v>
      </c>
      <c r="C15" s="248">
        <v>0</v>
      </c>
      <c r="D15" s="248">
        <v>0</v>
      </c>
      <c r="E15" s="271">
        <f t="shared" si="1"/>
        <v>0</v>
      </c>
      <c r="F15" s="248">
        <v>0</v>
      </c>
      <c r="G15" s="248">
        <v>0</v>
      </c>
      <c r="H15" s="249">
        <f t="shared" si="0"/>
        <v>0</v>
      </c>
    </row>
    <row r="16" spans="1:8" s="3" customFormat="1" ht="15.75">
      <c r="A16" s="221">
        <v>4</v>
      </c>
      <c r="B16" s="222" t="s">
        <v>284</v>
      </c>
      <c r="C16" s="248">
        <v>0</v>
      </c>
      <c r="D16" s="248">
        <v>0</v>
      </c>
      <c r="E16" s="271">
        <f t="shared" si="1"/>
        <v>0</v>
      </c>
      <c r="F16" s="248">
        <v>0</v>
      </c>
      <c r="G16" s="248">
        <v>0</v>
      </c>
      <c r="H16" s="249">
        <f t="shared" si="0"/>
        <v>0</v>
      </c>
    </row>
    <row r="17" spans="1:8" s="3" customFormat="1" ht="15.75">
      <c r="A17" s="221">
        <v>4.0999999999999996</v>
      </c>
      <c r="B17" s="223" t="s">
        <v>285</v>
      </c>
      <c r="C17" s="248">
        <v>5112570</v>
      </c>
      <c r="D17" s="248">
        <v>412590490</v>
      </c>
      <c r="E17" s="271">
        <f t="shared" si="1"/>
        <v>417703060</v>
      </c>
      <c r="F17" s="248">
        <v>5716206</v>
      </c>
      <c r="G17" s="248">
        <v>311583190</v>
      </c>
      <c r="H17" s="249">
        <f t="shared" si="0"/>
        <v>317299396</v>
      </c>
    </row>
    <row r="18" spans="1:8" s="3" customFormat="1" ht="15.75">
      <c r="A18" s="221">
        <v>4.2</v>
      </c>
      <c r="B18" s="223" t="s">
        <v>286</v>
      </c>
      <c r="C18" s="248">
        <v>50107</v>
      </c>
      <c r="D18" s="248">
        <v>0</v>
      </c>
      <c r="E18" s="271">
        <f t="shared" si="1"/>
        <v>50107</v>
      </c>
      <c r="F18" s="248">
        <v>0</v>
      </c>
      <c r="G18" s="248">
        <v>0</v>
      </c>
      <c r="H18" s="249">
        <f t="shared" si="0"/>
        <v>0</v>
      </c>
    </row>
    <row r="19" spans="1:8" s="3" customFormat="1" ht="25.5">
      <c r="A19" s="221">
        <v>5</v>
      </c>
      <c r="B19" s="222" t="s">
        <v>287</v>
      </c>
      <c r="C19" s="248">
        <v>0</v>
      </c>
      <c r="D19" s="248">
        <v>0</v>
      </c>
      <c r="E19" s="271">
        <f t="shared" si="1"/>
        <v>0</v>
      </c>
      <c r="F19" s="248">
        <v>0</v>
      </c>
      <c r="G19" s="248">
        <v>0</v>
      </c>
      <c r="H19" s="249">
        <f t="shared" si="0"/>
        <v>0</v>
      </c>
    </row>
    <row r="20" spans="1:8" s="3" customFormat="1" ht="15.75">
      <c r="A20" s="221">
        <v>5.0999999999999996</v>
      </c>
      <c r="B20" s="223" t="s">
        <v>288</v>
      </c>
      <c r="C20" s="248">
        <v>7342696</v>
      </c>
      <c r="D20" s="248">
        <v>8267247</v>
      </c>
      <c r="E20" s="271">
        <f t="shared" si="1"/>
        <v>15609943</v>
      </c>
      <c r="F20" s="248">
        <v>2010095</v>
      </c>
      <c r="G20" s="248">
        <v>1997020</v>
      </c>
      <c r="H20" s="249">
        <f t="shared" si="0"/>
        <v>4007115</v>
      </c>
    </row>
    <row r="21" spans="1:8" s="3" customFormat="1" ht="15.75">
      <c r="A21" s="221">
        <v>5.2</v>
      </c>
      <c r="B21" s="223" t="s">
        <v>289</v>
      </c>
      <c r="C21" s="248">
        <v>0</v>
      </c>
      <c r="D21" s="248">
        <v>0</v>
      </c>
      <c r="E21" s="271">
        <f t="shared" si="1"/>
        <v>0</v>
      </c>
      <c r="F21" s="248">
        <v>0</v>
      </c>
      <c r="G21" s="248">
        <v>0</v>
      </c>
      <c r="H21" s="249">
        <f t="shared" si="0"/>
        <v>0</v>
      </c>
    </row>
    <row r="22" spans="1:8" s="3" customFormat="1" ht="15.75">
      <c r="A22" s="221">
        <v>5.3</v>
      </c>
      <c r="B22" s="223" t="s">
        <v>290</v>
      </c>
      <c r="C22" s="248">
        <v>0</v>
      </c>
      <c r="D22" s="248">
        <v>0</v>
      </c>
      <c r="E22" s="271">
        <f t="shared" si="1"/>
        <v>0</v>
      </c>
      <c r="F22" s="248">
        <v>0</v>
      </c>
      <c r="G22" s="248">
        <v>0</v>
      </c>
      <c r="H22" s="249">
        <f t="shared" si="0"/>
        <v>0</v>
      </c>
    </row>
    <row r="23" spans="1:8" s="3" customFormat="1" ht="15.75">
      <c r="A23" s="221" t="s">
        <v>291</v>
      </c>
      <c r="B23" s="224" t="s">
        <v>292</v>
      </c>
      <c r="C23" s="248">
        <v>19919363</v>
      </c>
      <c r="D23" s="248">
        <v>320851490</v>
      </c>
      <c r="E23" s="271">
        <f t="shared" si="1"/>
        <v>340770853</v>
      </c>
      <c r="F23" s="248">
        <v>23130622</v>
      </c>
      <c r="G23" s="248">
        <v>266517351</v>
      </c>
      <c r="H23" s="249">
        <f t="shared" si="0"/>
        <v>289647973</v>
      </c>
    </row>
    <row r="24" spans="1:8" s="3" customFormat="1" ht="15.75">
      <c r="A24" s="221" t="s">
        <v>293</v>
      </c>
      <c r="B24" s="224" t="s">
        <v>294</v>
      </c>
      <c r="C24" s="248">
        <v>141084</v>
      </c>
      <c r="D24" s="248">
        <v>369608072</v>
      </c>
      <c r="E24" s="271">
        <f t="shared" si="1"/>
        <v>369749156</v>
      </c>
      <c r="F24" s="248">
        <v>141084</v>
      </c>
      <c r="G24" s="248">
        <v>287877408</v>
      </c>
      <c r="H24" s="249">
        <f t="shared" si="0"/>
        <v>288018492</v>
      </c>
    </row>
    <row r="25" spans="1:8" s="3" customFormat="1" ht="15.75">
      <c r="A25" s="221" t="s">
        <v>295</v>
      </c>
      <c r="B25" s="225" t="s">
        <v>296</v>
      </c>
      <c r="C25" s="248">
        <v>0</v>
      </c>
      <c r="D25" s="248">
        <v>700179</v>
      </c>
      <c r="E25" s="271">
        <f t="shared" si="1"/>
        <v>700179</v>
      </c>
      <c r="F25" s="248">
        <v>0</v>
      </c>
      <c r="G25" s="248">
        <v>715471</v>
      </c>
      <c r="H25" s="249">
        <f t="shared" si="0"/>
        <v>715471</v>
      </c>
    </row>
    <row r="26" spans="1:8" s="3" customFormat="1" ht="15.75">
      <c r="A26" s="221" t="s">
        <v>297</v>
      </c>
      <c r="B26" s="224" t="s">
        <v>298</v>
      </c>
      <c r="C26" s="248">
        <v>2576912</v>
      </c>
      <c r="D26" s="248">
        <v>173541360</v>
      </c>
      <c r="E26" s="271">
        <f t="shared" si="1"/>
        <v>176118272</v>
      </c>
      <c r="F26" s="248">
        <v>3101517</v>
      </c>
      <c r="G26" s="248">
        <v>142200957</v>
      </c>
      <c r="H26" s="249">
        <f t="shared" si="0"/>
        <v>145302474</v>
      </c>
    </row>
    <row r="27" spans="1:8" s="3" customFormat="1" ht="15.75">
      <c r="A27" s="221" t="s">
        <v>299</v>
      </c>
      <c r="B27" s="224" t="s">
        <v>300</v>
      </c>
      <c r="C27" s="248">
        <v>10038364</v>
      </c>
      <c r="D27" s="248">
        <v>57094421</v>
      </c>
      <c r="E27" s="271">
        <f t="shared" si="1"/>
        <v>67132785</v>
      </c>
      <c r="F27" s="248">
        <v>34740</v>
      </c>
      <c r="G27" s="248">
        <v>64341309</v>
      </c>
      <c r="H27" s="249">
        <f t="shared" si="0"/>
        <v>64376049</v>
      </c>
    </row>
    <row r="28" spans="1:8" s="3" customFormat="1" ht="15.75">
      <c r="A28" s="221">
        <v>5.4</v>
      </c>
      <c r="B28" s="223" t="s">
        <v>301</v>
      </c>
      <c r="C28" s="248">
        <v>365678</v>
      </c>
      <c r="D28" s="248">
        <v>16922388</v>
      </c>
      <c r="E28" s="271">
        <f t="shared" si="1"/>
        <v>17288066</v>
      </c>
      <c r="F28" s="248">
        <v>1364705</v>
      </c>
      <c r="G28" s="248">
        <v>11361470</v>
      </c>
      <c r="H28" s="249">
        <f t="shared" si="0"/>
        <v>12726175</v>
      </c>
    </row>
    <row r="29" spans="1:8" s="3" customFormat="1" ht="15.75">
      <c r="A29" s="221">
        <v>5.5</v>
      </c>
      <c r="B29" s="223" t="s">
        <v>302</v>
      </c>
      <c r="C29" s="248">
        <v>0</v>
      </c>
      <c r="D29" s="248">
        <v>0</v>
      </c>
      <c r="E29" s="271">
        <f t="shared" si="1"/>
        <v>0</v>
      </c>
      <c r="F29" s="248">
        <v>0</v>
      </c>
      <c r="G29" s="248">
        <v>0</v>
      </c>
      <c r="H29" s="249">
        <f t="shared" si="0"/>
        <v>0</v>
      </c>
    </row>
    <row r="30" spans="1:8" s="3" customFormat="1" ht="15.75">
      <c r="A30" s="221">
        <v>5.6</v>
      </c>
      <c r="B30" s="223" t="s">
        <v>303</v>
      </c>
      <c r="C30" s="248">
        <v>0</v>
      </c>
      <c r="D30" s="248">
        <v>0</v>
      </c>
      <c r="E30" s="271">
        <f t="shared" si="1"/>
        <v>0</v>
      </c>
      <c r="F30" s="248">
        <v>0</v>
      </c>
      <c r="G30" s="248">
        <v>0</v>
      </c>
      <c r="H30" s="249">
        <f t="shared" si="0"/>
        <v>0</v>
      </c>
    </row>
    <row r="31" spans="1:8" s="3" customFormat="1" ht="15.75">
      <c r="A31" s="221">
        <v>5.7</v>
      </c>
      <c r="B31" s="223" t="s">
        <v>304</v>
      </c>
      <c r="C31" s="248">
        <v>0</v>
      </c>
      <c r="D31" s="248">
        <v>0</v>
      </c>
      <c r="E31" s="271">
        <f t="shared" si="1"/>
        <v>0</v>
      </c>
      <c r="F31" s="248">
        <v>0</v>
      </c>
      <c r="G31" s="248">
        <v>0</v>
      </c>
      <c r="H31" s="249">
        <f t="shared" si="0"/>
        <v>0</v>
      </c>
    </row>
    <row r="32" spans="1:8" s="3" customFormat="1" ht="15.75">
      <c r="A32" s="221">
        <v>6</v>
      </c>
      <c r="B32" s="222" t="s">
        <v>305</v>
      </c>
      <c r="C32" s="248">
        <v>0</v>
      </c>
      <c r="D32" s="248">
        <v>0</v>
      </c>
      <c r="E32" s="271">
        <f t="shared" si="1"/>
        <v>0</v>
      </c>
      <c r="F32" s="248">
        <v>0</v>
      </c>
      <c r="G32" s="248">
        <v>0</v>
      </c>
      <c r="H32" s="249">
        <f t="shared" si="0"/>
        <v>0</v>
      </c>
    </row>
    <row r="33" spans="1:8" s="3" customFormat="1" ht="25.5">
      <c r="A33" s="221">
        <v>6.1</v>
      </c>
      <c r="B33" s="223" t="s">
        <v>484</v>
      </c>
      <c r="C33" s="248">
        <v>21911659.199999999</v>
      </c>
      <c r="D33" s="248">
        <v>0</v>
      </c>
      <c r="E33" s="271">
        <f t="shared" si="1"/>
        <v>21911659.199999999</v>
      </c>
      <c r="F33" s="248">
        <v>0</v>
      </c>
      <c r="G33" s="248">
        <v>16673390.970000001</v>
      </c>
      <c r="H33" s="249">
        <f t="shared" si="0"/>
        <v>16673390.970000001</v>
      </c>
    </row>
    <row r="34" spans="1:8" s="3" customFormat="1" ht="25.5">
      <c r="A34" s="221">
        <v>6.2</v>
      </c>
      <c r="B34" s="223" t="s">
        <v>306</v>
      </c>
      <c r="C34" s="248">
        <v>0</v>
      </c>
      <c r="D34" s="248">
        <v>21809703.02</v>
      </c>
      <c r="E34" s="271">
        <f t="shared" si="1"/>
        <v>21809703.02</v>
      </c>
      <c r="F34" s="248">
        <v>0</v>
      </c>
      <c r="G34" s="248">
        <v>17224500</v>
      </c>
      <c r="H34" s="249">
        <f t="shared" si="0"/>
        <v>17224500</v>
      </c>
    </row>
    <row r="35" spans="1:8" s="3" customFormat="1" ht="25.5">
      <c r="A35" s="221">
        <v>6.3</v>
      </c>
      <c r="B35" s="223" t="s">
        <v>307</v>
      </c>
      <c r="C35" s="248">
        <v>0</v>
      </c>
      <c r="D35" s="248">
        <v>0</v>
      </c>
      <c r="E35" s="271">
        <f t="shared" si="1"/>
        <v>0</v>
      </c>
      <c r="F35" s="248">
        <v>0</v>
      </c>
      <c r="G35" s="248">
        <v>0</v>
      </c>
      <c r="H35" s="249">
        <f t="shared" si="0"/>
        <v>0</v>
      </c>
    </row>
    <row r="36" spans="1:8" s="3" customFormat="1" ht="15.75">
      <c r="A36" s="221">
        <v>6.4</v>
      </c>
      <c r="B36" s="223" t="s">
        <v>308</v>
      </c>
      <c r="C36" s="248">
        <v>0</v>
      </c>
      <c r="D36" s="248">
        <v>0</v>
      </c>
      <c r="E36" s="271">
        <f t="shared" si="1"/>
        <v>0</v>
      </c>
      <c r="F36" s="248">
        <v>0</v>
      </c>
      <c r="G36" s="248">
        <v>0</v>
      </c>
      <c r="H36" s="249">
        <f t="shared" si="0"/>
        <v>0</v>
      </c>
    </row>
    <row r="37" spans="1:8" s="3" customFormat="1" ht="15.75">
      <c r="A37" s="221">
        <v>6.5</v>
      </c>
      <c r="B37" s="223" t="s">
        <v>309</v>
      </c>
      <c r="C37" s="248">
        <v>0</v>
      </c>
      <c r="D37" s="248">
        <v>0</v>
      </c>
      <c r="E37" s="271">
        <f t="shared" si="1"/>
        <v>0</v>
      </c>
      <c r="F37" s="248">
        <v>0</v>
      </c>
      <c r="G37" s="248">
        <v>0</v>
      </c>
      <c r="H37" s="249">
        <f t="shared" si="0"/>
        <v>0</v>
      </c>
    </row>
    <row r="38" spans="1:8" s="3" customFormat="1" ht="25.5">
      <c r="A38" s="221">
        <v>6.6</v>
      </c>
      <c r="B38" s="223" t="s">
        <v>310</v>
      </c>
      <c r="C38" s="248">
        <v>0</v>
      </c>
      <c r="D38" s="248">
        <v>0</v>
      </c>
      <c r="E38" s="271">
        <f t="shared" si="1"/>
        <v>0</v>
      </c>
      <c r="F38" s="248">
        <v>0</v>
      </c>
      <c r="G38" s="248">
        <v>0</v>
      </c>
      <c r="H38" s="249">
        <f t="shared" si="0"/>
        <v>0</v>
      </c>
    </row>
    <row r="39" spans="1:8" s="3" customFormat="1" ht="25.5">
      <c r="A39" s="221">
        <v>6.7</v>
      </c>
      <c r="B39" s="223" t="s">
        <v>311</v>
      </c>
      <c r="C39" s="248">
        <v>0</v>
      </c>
      <c r="D39" s="248">
        <v>0</v>
      </c>
      <c r="E39" s="271">
        <f t="shared" si="1"/>
        <v>0</v>
      </c>
      <c r="F39" s="248">
        <v>0</v>
      </c>
      <c r="G39" s="248">
        <v>0</v>
      </c>
      <c r="H39" s="249">
        <f t="shared" si="0"/>
        <v>0</v>
      </c>
    </row>
    <row r="40" spans="1:8" s="3" customFormat="1" ht="15.75">
      <c r="A40" s="221">
        <v>7</v>
      </c>
      <c r="B40" s="222" t="s">
        <v>312</v>
      </c>
      <c r="C40" s="248">
        <v>0</v>
      </c>
      <c r="D40" s="248">
        <v>0</v>
      </c>
      <c r="E40" s="271">
        <f t="shared" si="1"/>
        <v>0</v>
      </c>
      <c r="F40" s="248">
        <v>0</v>
      </c>
      <c r="G40" s="248">
        <v>0</v>
      </c>
      <c r="H40" s="249">
        <f t="shared" si="0"/>
        <v>0</v>
      </c>
    </row>
    <row r="41" spans="1:8" s="3" customFormat="1" ht="25.5">
      <c r="A41" s="221">
        <v>7.1</v>
      </c>
      <c r="B41" s="223" t="s">
        <v>313</v>
      </c>
      <c r="C41" s="248">
        <v>0</v>
      </c>
      <c r="D41" s="248">
        <v>0</v>
      </c>
      <c r="E41" s="271">
        <f t="shared" si="1"/>
        <v>0</v>
      </c>
      <c r="F41" s="248">
        <v>0</v>
      </c>
      <c r="G41" s="248">
        <v>0</v>
      </c>
      <c r="H41" s="249">
        <f t="shared" si="0"/>
        <v>0</v>
      </c>
    </row>
    <row r="42" spans="1:8" s="3" customFormat="1" ht="25.5">
      <c r="A42" s="221">
        <v>7.2</v>
      </c>
      <c r="B42" s="223" t="s">
        <v>314</v>
      </c>
      <c r="C42" s="248">
        <v>969863.07999999949</v>
      </c>
      <c r="D42" s="248">
        <v>2794474.1699999985</v>
      </c>
      <c r="E42" s="271">
        <f t="shared" si="1"/>
        <v>3764337.2499999981</v>
      </c>
      <c r="F42" s="248">
        <v>497834.07999999996</v>
      </c>
      <c r="G42" s="248">
        <v>1924590.12</v>
      </c>
      <c r="H42" s="249">
        <f t="shared" si="0"/>
        <v>2422424.2000000002</v>
      </c>
    </row>
    <row r="43" spans="1:8" s="3" customFormat="1" ht="25.5">
      <c r="A43" s="221">
        <v>7.3</v>
      </c>
      <c r="B43" s="223" t="s">
        <v>315</v>
      </c>
      <c r="C43" s="248">
        <v>18711</v>
      </c>
      <c r="D43" s="248">
        <v>80583</v>
      </c>
      <c r="E43" s="271">
        <f t="shared" si="1"/>
        <v>99294</v>
      </c>
      <c r="F43" s="248">
        <v>18977</v>
      </c>
      <c r="G43" s="248">
        <v>84841</v>
      </c>
      <c r="H43" s="249">
        <f t="shared" si="0"/>
        <v>103818</v>
      </c>
    </row>
    <row r="44" spans="1:8" s="3" customFormat="1" ht="25.5">
      <c r="A44" s="221">
        <v>7.4</v>
      </c>
      <c r="B44" s="223" t="s">
        <v>316</v>
      </c>
      <c r="C44" s="248" vm="10">
        <v>1012525.9800000001</v>
      </c>
      <c r="D44" s="248" vm="11">
        <v>3570178.66</v>
      </c>
      <c r="E44" s="271">
        <f t="shared" si="1"/>
        <v>4582704.6400000006</v>
      </c>
      <c r="F44" s="248">
        <v>497560.83999999985</v>
      </c>
      <c r="G44" s="248">
        <v>3213023.5699999994</v>
      </c>
      <c r="H44" s="249">
        <f t="shared" si="0"/>
        <v>3710584.4099999992</v>
      </c>
    </row>
    <row r="45" spans="1:8" s="3" customFormat="1" ht="15.75">
      <c r="A45" s="221">
        <v>8</v>
      </c>
      <c r="B45" s="222" t="s">
        <v>317</v>
      </c>
      <c r="C45" s="248">
        <v>0</v>
      </c>
      <c r="D45" s="248">
        <v>0</v>
      </c>
      <c r="E45" s="271">
        <f t="shared" si="1"/>
        <v>0</v>
      </c>
      <c r="F45" s="248">
        <v>0</v>
      </c>
      <c r="G45" s="248">
        <v>0</v>
      </c>
      <c r="H45" s="249">
        <f t="shared" si="0"/>
        <v>0</v>
      </c>
    </row>
    <row r="46" spans="1:8" s="3" customFormat="1" ht="15.75">
      <c r="A46" s="221">
        <v>8.1</v>
      </c>
      <c r="B46" s="223" t="s">
        <v>318</v>
      </c>
      <c r="C46" s="248">
        <v>0</v>
      </c>
      <c r="D46" s="248">
        <v>0</v>
      </c>
      <c r="E46" s="271">
        <f t="shared" si="1"/>
        <v>0</v>
      </c>
      <c r="F46" s="248">
        <v>0</v>
      </c>
      <c r="G46" s="248">
        <v>0</v>
      </c>
      <c r="H46" s="249">
        <f t="shared" si="0"/>
        <v>0</v>
      </c>
    </row>
    <row r="47" spans="1:8" s="3" customFormat="1" ht="15.75">
      <c r="A47" s="221">
        <v>8.1999999999999993</v>
      </c>
      <c r="B47" s="223" t="s">
        <v>319</v>
      </c>
      <c r="C47" s="248">
        <v>0</v>
      </c>
      <c r="D47" s="248">
        <v>0</v>
      </c>
      <c r="E47" s="271">
        <f t="shared" si="1"/>
        <v>0</v>
      </c>
      <c r="F47" s="248">
        <v>0</v>
      </c>
      <c r="G47" s="248">
        <v>0</v>
      </c>
      <c r="H47" s="249">
        <f t="shared" si="0"/>
        <v>0</v>
      </c>
    </row>
    <row r="48" spans="1:8" s="3" customFormat="1" ht="15.75">
      <c r="A48" s="221">
        <v>8.3000000000000007</v>
      </c>
      <c r="B48" s="223" t="s">
        <v>320</v>
      </c>
      <c r="C48" s="248">
        <v>0</v>
      </c>
      <c r="D48" s="248">
        <v>0</v>
      </c>
      <c r="E48" s="271">
        <f t="shared" si="1"/>
        <v>0</v>
      </c>
      <c r="F48" s="248">
        <v>0</v>
      </c>
      <c r="G48" s="248">
        <v>0</v>
      </c>
      <c r="H48" s="249">
        <f t="shared" si="0"/>
        <v>0</v>
      </c>
    </row>
    <row r="49" spans="1:8" s="3" customFormat="1" ht="15.75">
      <c r="A49" s="221">
        <v>8.4</v>
      </c>
      <c r="B49" s="223" t="s">
        <v>321</v>
      </c>
      <c r="C49" s="248">
        <v>0</v>
      </c>
      <c r="D49" s="248">
        <v>0</v>
      </c>
      <c r="E49" s="271">
        <f t="shared" si="1"/>
        <v>0</v>
      </c>
      <c r="F49" s="248">
        <v>0</v>
      </c>
      <c r="G49" s="248">
        <v>0</v>
      </c>
      <c r="H49" s="249">
        <f t="shared" si="0"/>
        <v>0</v>
      </c>
    </row>
    <row r="50" spans="1:8" s="3" customFormat="1" ht="15.75">
      <c r="A50" s="221">
        <v>8.5</v>
      </c>
      <c r="B50" s="223" t="s">
        <v>322</v>
      </c>
      <c r="C50" s="248">
        <v>0</v>
      </c>
      <c r="D50" s="248">
        <v>0</v>
      </c>
      <c r="E50" s="271">
        <f t="shared" si="1"/>
        <v>0</v>
      </c>
      <c r="F50" s="248">
        <v>0</v>
      </c>
      <c r="G50" s="248">
        <v>0</v>
      </c>
      <c r="H50" s="249">
        <f t="shared" si="0"/>
        <v>0</v>
      </c>
    </row>
    <row r="51" spans="1:8" s="3" customFormat="1" ht="15.75">
      <c r="A51" s="221">
        <v>8.6</v>
      </c>
      <c r="B51" s="223" t="s">
        <v>323</v>
      </c>
      <c r="C51" s="248">
        <v>0</v>
      </c>
      <c r="D51" s="248">
        <v>0</v>
      </c>
      <c r="E51" s="271">
        <f t="shared" si="1"/>
        <v>0</v>
      </c>
      <c r="F51" s="248">
        <v>0</v>
      </c>
      <c r="G51" s="248">
        <v>0</v>
      </c>
      <c r="H51" s="249">
        <f t="shared" si="0"/>
        <v>0</v>
      </c>
    </row>
    <row r="52" spans="1:8" s="3" customFormat="1" ht="15.75">
      <c r="A52" s="221">
        <v>8.6999999999999993</v>
      </c>
      <c r="B52" s="223" t="s">
        <v>324</v>
      </c>
      <c r="C52" s="248">
        <v>0</v>
      </c>
      <c r="D52" s="248">
        <v>0</v>
      </c>
      <c r="E52" s="271">
        <f t="shared" si="1"/>
        <v>0</v>
      </c>
      <c r="F52" s="248">
        <v>0</v>
      </c>
      <c r="G52" s="248">
        <v>0</v>
      </c>
      <c r="H52" s="249">
        <f t="shared" si="0"/>
        <v>0</v>
      </c>
    </row>
    <row r="53" spans="1:8" s="3" customFormat="1" ht="26.25" thickBot="1">
      <c r="A53" s="226">
        <v>9</v>
      </c>
      <c r="B53" s="227" t="s">
        <v>325</v>
      </c>
      <c r="C53" s="272">
        <v>0</v>
      </c>
      <c r="D53" s="272">
        <v>0</v>
      </c>
      <c r="E53" s="273">
        <f t="shared" si="1"/>
        <v>0</v>
      </c>
      <c r="F53" s="272">
        <v>0</v>
      </c>
      <c r="G53" s="272">
        <v>0</v>
      </c>
      <c r="H53" s="25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28515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28515625" style="13"/>
  </cols>
  <sheetData>
    <row r="1" spans="1:8" ht="15">
      <c r="A1" s="18" t="s">
        <v>189</v>
      </c>
      <c r="B1" s="17" t="str">
        <f>Info!C2</f>
        <v>სს "ხალიკ ბანკი საქართველო"</v>
      </c>
      <c r="C1" s="17"/>
      <c r="D1" s="350"/>
    </row>
    <row r="2" spans="1:8" ht="15">
      <c r="A2" s="18" t="s">
        <v>190</v>
      </c>
      <c r="B2" s="472">
        <f>'1. key ratios'!B2</f>
        <v>44469</v>
      </c>
      <c r="C2" s="30"/>
      <c r="D2" s="19"/>
      <c r="E2" s="12"/>
      <c r="F2" s="12"/>
      <c r="G2" s="12"/>
      <c r="H2" s="12"/>
    </row>
    <row r="3" spans="1:8" ht="15">
      <c r="A3" s="18"/>
      <c r="B3" s="17"/>
      <c r="C3" s="30"/>
      <c r="D3" s="19"/>
      <c r="E3" s="12"/>
      <c r="F3" s="12"/>
      <c r="G3" s="12"/>
      <c r="H3" s="12"/>
    </row>
    <row r="4" spans="1:8" ht="15" customHeight="1" thickBot="1">
      <c r="A4" s="215" t="s">
        <v>409</v>
      </c>
      <c r="B4" s="216" t="s">
        <v>188</v>
      </c>
      <c r="C4" s="217" t="s">
        <v>94</v>
      </c>
    </row>
    <row r="5" spans="1:8" ht="15" customHeight="1">
      <c r="A5" s="213" t="s">
        <v>27</v>
      </c>
      <c r="B5" s="214"/>
      <c r="C5" s="473" t="str">
        <f>INT((MONTH($B$2))/3)&amp;"Q"&amp;"-"&amp;YEAR($B$2)</f>
        <v>3Q-2021</v>
      </c>
      <c r="D5" s="473" t="str">
        <f>IF(INT(MONTH($B$2))=3, "4"&amp;"Q"&amp;"-"&amp;YEAR($B$2)-1, IF(INT(MONTH($B$2))=6, "1"&amp;"Q"&amp;"-"&amp;YEAR($B$2), IF(INT(MONTH($B$2))=9, "2"&amp;"Q"&amp;"-"&amp;YEAR($B$2),IF(INT(MONTH($B$2))=12, "3"&amp;"Q"&amp;"-"&amp;YEAR($B$2), 0))))</f>
        <v>2Q-2021</v>
      </c>
      <c r="E5" s="473" t="str">
        <f>IF(INT(MONTH($B$2))=3, "3"&amp;"Q"&amp;"-"&amp;YEAR($B$2)-1, IF(INT(MONTH($B$2))=6, "4"&amp;"Q"&amp;"-"&amp;YEAR($B$2)-1, IF(INT(MONTH($B$2))=9, "1"&amp;"Q"&amp;"-"&amp;YEAR($B$2),IF(INT(MONTH($B$2))=12, "2"&amp;"Q"&amp;"-"&amp;YEAR($B$2), 0))))</f>
        <v>1Q-2021</v>
      </c>
      <c r="F5" s="473" t="str">
        <f>IF(INT(MONTH($B$2))=3, "2"&amp;"Q"&amp;"-"&amp;YEAR($B$2)-1, IF(INT(MONTH($B$2))=6, "3"&amp;"Q"&amp;"-"&amp;YEAR($B$2)-1, IF(INT(MONTH($B$2))=9, "4"&amp;"Q"&amp;"-"&amp;YEAR($B$2)-1,IF(INT(MONTH($B$2))=12, "1"&amp;"Q"&amp;"-"&amp;YEAR($B$2), 0))))</f>
        <v>4Q-2020</v>
      </c>
      <c r="G5" s="473" t="str">
        <f>IF(INT(MONTH($B$2))=3, "1"&amp;"Q"&amp;"-"&amp;YEAR($B$2)-1, IF(INT(MONTH($B$2))=6, "2"&amp;"Q"&amp;"-"&amp;YEAR($B$2)-1, IF(INT(MONTH($B$2))=9, "3"&amp;"Q"&amp;"-"&amp;YEAR($B$2)-1,IF(INT(MONTH($B$2))=12, "4"&amp;"Q"&amp;"-"&amp;YEAR($B$2)-1, 0))))</f>
        <v>3Q-2020</v>
      </c>
    </row>
    <row r="6" spans="1:8" ht="15" customHeight="1">
      <c r="A6" s="394">
        <v>1</v>
      </c>
      <c r="B6" s="456" t="s">
        <v>193</v>
      </c>
      <c r="C6" s="395">
        <f>C7+C9+C10</f>
        <v>784999315.09219992</v>
      </c>
      <c r="D6" s="459">
        <f>D7+D9+D10</f>
        <v>676238484.48240006</v>
      </c>
      <c r="E6" s="396">
        <f t="shared" ref="E6:G6" si="0">E7+E9+E10</f>
        <v>632275456.70140004</v>
      </c>
      <c r="F6" s="395">
        <f t="shared" si="0"/>
        <v>592723830.91860008</v>
      </c>
      <c r="G6" s="460">
        <f t="shared" si="0"/>
        <v>556703144.77279997</v>
      </c>
    </row>
    <row r="7" spans="1:8" ht="15" customHeight="1">
      <c r="A7" s="394">
        <v>1.1000000000000001</v>
      </c>
      <c r="B7" s="397" t="s">
        <v>604</v>
      </c>
      <c r="C7" s="398">
        <v>774201440.97720003</v>
      </c>
      <c r="D7" s="461">
        <v>665186615.74240005</v>
      </c>
      <c r="E7" s="398">
        <v>621161460.57840002</v>
      </c>
      <c r="F7" s="398">
        <v>585557871.23259997</v>
      </c>
      <c r="G7" s="462">
        <v>547255824.30379987</v>
      </c>
    </row>
    <row r="8" spans="1:8" ht="25.5">
      <c r="A8" s="394" t="s">
        <v>252</v>
      </c>
      <c r="B8" s="399" t="s">
        <v>403</v>
      </c>
      <c r="C8" s="398">
        <v>0</v>
      </c>
      <c r="D8" s="461">
        <v>0</v>
      </c>
      <c r="E8" s="398">
        <v>0</v>
      </c>
      <c r="F8" s="398">
        <v>0</v>
      </c>
      <c r="G8" s="462">
        <v>0</v>
      </c>
    </row>
    <row r="9" spans="1:8" ht="15" customHeight="1">
      <c r="A9" s="394">
        <v>1.2</v>
      </c>
      <c r="B9" s="397" t="s">
        <v>23</v>
      </c>
      <c r="C9" s="398">
        <v>10359640.935000001</v>
      </c>
      <c r="D9" s="461">
        <v>10596420.16</v>
      </c>
      <c r="E9" s="398">
        <v>10865955.663000003</v>
      </c>
      <c r="F9" s="398">
        <v>6926020.3660000004</v>
      </c>
      <c r="G9" s="462">
        <v>9113852.6490000021</v>
      </c>
    </row>
    <row r="10" spans="1:8" ht="15" customHeight="1">
      <c r="A10" s="394">
        <v>1.3</v>
      </c>
      <c r="B10" s="457" t="s">
        <v>78</v>
      </c>
      <c r="C10" s="400">
        <v>438233.18</v>
      </c>
      <c r="D10" s="461">
        <v>455448.58</v>
      </c>
      <c r="E10" s="400">
        <v>248040.46</v>
      </c>
      <c r="F10" s="398">
        <v>239939.32</v>
      </c>
      <c r="G10" s="463">
        <v>333467.82</v>
      </c>
    </row>
    <row r="11" spans="1:8" ht="15" customHeight="1">
      <c r="A11" s="394">
        <v>2</v>
      </c>
      <c r="B11" s="456" t="s">
        <v>194</v>
      </c>
      <c r="C11" s="398">
        <v>846534.34012970526</v>
      </c>
      <c r="D11" s="461">
        <v>2625098.253032499</v>
      </c>
      <c r="E11" s="398">
        <v>2484647.6071396791</v>
      </c>
      <c r="F11" s="398">
        <v>1154698.7382352357</v>
      </c>
      <c r="G11" s="462">
        <v>927762.13157808932</v>
      </c>
    </row>
    <row r="12" spans="1:8" ht="15" customHeight="1">
      <c r="A12" s="411">
        <v>3</v>
      </c>
      <c r="B12" s="458" t="s">
        <v>192</v>
      </c>
      <c r="C12" s="400">
        <v>51351879.743750006</v>
      </c>
      <c r="D12" s="461">
        <v>51351879.743750006</v>
      </c>
      <c r="E12" s="400">
        <v>51351879.743750006</v>
      </c>
      <c r="F12" s="398">
        <v>51351879.743750006</v>
      </c>
      <c r="G12" s="463">
        <v>49679861.618749999</v>
      </c>
    </row>
    <row r="13" spans="1:8" ht="15" customHeight="1" thickBot="1">
      <c r="A13" s="133">
        <v>4</v>
      </c>
      <c r="B13" s="466" t="s">
        <v>253</v>
      </c>
      <c r="C13" s="274">
        <f>C6+C11+C12</f>
        <v>837197729.17607963</v>
      </c>
      <c r="D13" s="464">
        <f>D6+D11+D12</f>
        <v>730215462.47918248</v>
      </c>
      <c r="E13" s="275">
        <f t="shared" ref="E13:G13" si="1">E6+E11+E12</f>
        <v>686111984.05228972</v>
      </c>
      <c r="F13" s="274">
        <f t="shared" si="1"/>
        <v>645230409.40058529</v>
      </c>
      <c r="G13" s="465">
        <f t="shared" si="1"/>
        <v>607310768.52312803</v>
      </c>
    </row>
    <row r="14" spans="1:8">
      <c r="B14" s="24"/>
    </row>
    <row r="15" spans="1:8" ht="25.5">
      <c r="B15" s="106" t="s">
        <v>605</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29" activePane="bottomRight" state="frozen"/>
      <selection pane="topRight" activeCell="B1" sqref="B1"/>
      <selection pane="bottomLeft" activeCell="A4" sqref="A4"/>
      <selection pane="bottomRight" activeCell="C30" sqref="C30"/>
    </sheetView>
  </sheetViews>
  <sheetFormatPr defaultRowHeight="15"/>
  <cols>
    <col min="1" max="1" width="9.5703125" style="2" bestFit="1" customWidth="1"/>
    <col min="2" max="2" width="58.7109375" style="2" customWidth="1"/>
    <col min="3" max="3" width="34.28515625" style="2" customWidth="1"/>
  </cols>
  <sheetData>
    <row r="1" spans="1:8">
      <c r="A1" s="2" t="s">
        <v>189</v>
      </c>
      <c r="B1" s="350" t="str">
        <f>Info!C2</f>
        <v>სს "ხალიკ ბანკი საქართველო"</v>
      </c>
    </row>
    <row r="2" spans="1:8">
      <c r="A2" s="2" t="s">
        <v>190</v>
      </c>
      <c r="B2" s="487">
        <f>'1. key ratios'!B2</f>
        <v>44469</v>
      </c>
    </row>
    <row r="4" spans="1:8" ht="25.5" customHeight="1" thickBot="1">
      <c r="A4" s="238" t="s">
        <v>410</v>
      </c>
      <c r="B4" s="62" t="s">
        <v>150</v>
      </c>
      <c r="C4" s="14"/>
    </row>
    <row r="5" spans="1:8" ht="15.75">
      <c r="A5" s="11"/>
      <c r="B5" s="451" t="s">
        <v>151</v>
      </c>
      <c r="C5" s="470" t="s">
        <v>619</v>
      </c>
    </row>
    <row r="6" spans="1:8">
      <c r="A6" s="15">
        <v>1</v>
      </c>
      <c r="B6" s="63" t="s">
        <v>1015</v>
      </c>
      <c r="C6" s="467" t="s">
        <v>1016</v>
      </c>
    </row>
    <row r="7" spans="1:8">
      <c r="A7" s="15">
        <v>2</v>
      </c>
      <c r="B7" s="63" t="s">
        <v>1017</v>
      </c>
      <c r="C7" s="467" t="s">
        <v>1018</v>
      </c>
    </row>
    <row r="8" spans="1:8">
      <c r="A8" s="15">
        <v>3</v>
      </c>
      <c r="B8" s="63" t="s">
        <v>1019</v>
      </c>
      <c r="C8" s="467" t="s">
        <v>1018</v>
      </c>
    </row>
    <row r="9" spans="1:8">
      <c r="A9" s="15">
        <v>4</v>
      </c>
      <c r="B9" s="63" t="s">
        <v>1020</v>
      </c>
      <c r="C9" s="467" t="s">
        <v>1018</v>
      </c>
    </row>
    <row r="10" spans="1:8">
      <c r="A10" s="15">
        <v>5</v>
      </c>
      <c r="B10" s="63" t="s">
        <v>1021</v>
      </c>
      <c r="C10" s="467" t="s">
        <v>1016</v>
      </c>
    </row>
    <row r="11" spans="1:8">
      <c r="A11" s="15">
        <v>6</v>
      </c>
      <c r="B11" s="63"/>
      <c r="C11" s="467"/>
    </row>
    <row r="12" spans="1:8">
      <c r="A12" s="15">
        <v>7</v>
      </c>
      <c r="B12" s="63"/>
      <c r="C12" s="467"/>
      <c r="H12" s="4"/>
    </row>
    <row r="13" spans="1:8">
      <c r="A13" s="15">
        <v>8</v>
      </c>
      <c r="B13" s="63"/>
      <c r="C13" s="467"/>
    </row>
    <row r="14" spans="1:8">
      <c r="A14" s="15">
        <v>9</v>
      </c>
      <c r="B14" s="63"/>
      <c r="C14" s="467"/>
    </row>
    <row r="15" spans="1:8">
      <c r="A15" s="15">
        <v>10</v>
      </c>
      <c r="B15" s="63"/>
      <c r="C15" s="467"/>
    </row>
    <row r="16" spans="1:8">
      <c r="A16" s="15"/>
      <c r="B16" s="743"/>
      <c r="C16" s="744"/>
    </row>
    <row r="17" spans="1:3" ht="60">
      <c r="A17" s="15"/>
      <c r="B17" s="452" t="s">
        <v>152</v>
      </c>
      <c r="C17" s="471" t="s">
        <v>620</v>
      </c>
    </row>
    <row r="18" spans="1:3" ht="15.75">
      <c r="A18" s="15">
        <v>1</v>
      </c>
      <c r="B18" s="28" t="s">
        <v>1013</v>
      </c>
      <c r="C18" s="468" t="s">
        <v>1022</v>
      </c>
    </row>
    <row r="19" spans="1:3" ht="15.75">
      <c r="A19" s="15">
        <v>2</v>
      </c>
      <c r="B19" s="28" t="s">
        <v>1023</v>
      </c>
      <c r="C19" s="468" t="s">
        <v>1024</v>
      </c>
    </row>
    <row r="20" spans="1:3" ht="15.75">
      <c r="A20" s="15">
        <v>3</v>
      </c>
      <c r="B20" s="28" t="s">
        <v>1025</v>
      </c>
      <c r="C20" s="468" t="s">
        <v>1026</v>
      </c>
    </row>
    <row r="21" spans="1:3" ht="15.75">
      <c r="A21" s="15">
        <v>4</v>
      </c>
      <c r="B21" s="28" t="s">
        <v>1027</v>
      </c>
      <c r="C21" s="468" t="s">
        <v>1028</v>
      </c>
    </row>
    <row r="22" spans="1:3" ht="15.75">
      <c r="A22" s="15">
        <v>5</v>
      </c>
      <c r="B22" s="28" t="s">
        <v>1029</v>
      </c>
      <c r="C22" s="468" t="s">
        <v>1030</v>
      </c>
    </row>
    <row r="23" spans="1:3" ht="15.75">
      <c r="A23" s="15">
        <v>6</v>
      </c>
      <c r="B23" s="28"/>
      <c r="C23" s="468"/>
    </row>
    <row r="24" spans="1:3" ht="15.75">
      <c r="A24" s="15">
        <v>7</v>
      </c>
      <c r="B24" s="28"/>
      <c r="C24" s="468"/>
    </row>
    <row r="25" spans="1:3" ht="15.75">
      <c r="A25" s="15">
        <v>8</v>
      </c>
      <c r="B25" s="28"/>
      <c r="C25" s="468"/>
    </row>
    <row r="26" spans="1:3" ht="15.75">
      <c r="A26" s="15">
        <v>9</v>
      </c>
      <c r="B26" s="28"/>
      <c r="C26" s="468"/>
    </row>
    <row r="27" spans="1:3" ht="15.75" customHeight="1">
      <c r="A27" s="15">
        <v>10</v>
      </c>
      <c r="B27" s="28"/>
      <c r="C27" s="469"/>
    </row>
    <row r="28" spans="1:3" ht="15.75" customHeight="1">
      <c r="A28" s="15"/>
      <c r="B28" s="28"/>
      <c r="C28" s="29"/>
    </row>
    <row r="29" spans="1:3" ht="30" customHeight="1">
      <c r="A29" s="15"/>
      <c r="B29" s="745" t="s">
        <v>153</v>
      </c>
      <c r="C29" s="746"/>
    </row>
    <row r="30" spans="1:3">
      <c r="A30" s="15">
        <v>1</v>
      </c>
      <c r="B30" s="63" t="s">
        <v>1033</v>
      </c>
      <c r="C30" s="725">
        <v>1</v>
      </c>
    </row>
    <row r="31" spans="1:3" ht="15.75" customHeight="1">
      <c r="A31" s="15"/>
      <c r="B31" s="63"/>
      <c r="C31" s="64"/>
    </row>
    <row r="32" spans="1:3" ht="29.25" customHeight="1">
      <c r="A32" s="15"/>
      <c r="B32" s="745" t="s">
        <v>273</v>
      </c>
      <c r="C32" s="746"/>
    </row>
    <row r="33" spans="1:3">
      <c r="A33" s="15">
        <v>1</v>
      </c>
      <c r="B33" s="63" t="s">
        <v>1031</v>
      </c>
      <c r="C33" s="684">
        <v>0.32259257945332254</v>
      </c>
    </row>
    <row r="34" spans="1:3" ht="16.5" thickBot="1">
      <c r="A34" s="16"/>
      <c r="B34" s="65" t="s">
        <v>1032</v>
      </c>
      <c r="C34" s="685">
        <v>0.32259257945332254</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7109375" style="2" customWidth="1"/>
    <col min="6" max="6" width="12" bestFit="1" customWidth="1"/>
    <col min="7" max="7" width="12.5703125" bestFit="1" customWidth="1"/>
  </cols>
  <sheetData>
    <row r="1" spans="1:7" ht="15.75">
      <c r="A1" s="18" t="s">
        <v>189</v>
      </c>
      <c r="B1" s="17" t="str">
        <f>Info!C2</f>
        <v>სს "ხალიკ ბანკი საქართველო"</v>
      </c>
    </row>
    <row r="2" spans="1:7" s="22" customFormat="1" ht="15.75" customHeight="1">
      <c r="A2" s="22" t="s">
        <v>190</v>
      </c>
      <c r="B2" s="487">
        <f>'1. key ratios'!B2</f>
        <v>44469</v>
      </c>
    </row>
    <row r="3" spans="1:7" s="22" customFormat="1" ht="15.75" customHeight="1"/>
    <row r="4" spans="1:7" s="22" customFormat="1" ht="15.75" customHeight="1" thickBot="1">
      <c r="A4" s="239" t="s">
        <v>411</v>
      </c>
      <c r="B4" s="240" t="s">
        <v>263</v>
      </c>
      <c r="C4" s="192"/>
      <c r="D4" s="192"/>
      <c r="E4" s="193" t="s">
        <v>94</v>
      </c>
    </row>
    <row r="5" spans="1:7" s="121" customFormat="1" ht="17.649999999999999" customHeight="1">
      <c r="A5" s="363"/>
      <c r="B5" s="364"/>
      <c r="C5" s="191" t="s">
        <v>0</v>
      </c>
      <c r="D5" s="191" t="s">
        <v>1</v>
      </c>
      <c r="E5" s="365" t="s">
        <v>2</v>
      </c>
    </row>
    <row r="6" spans="1:7" s="157" customFormat="1" ht="14.65" customHeight="1">
      <c r="A6" s="366"/>
      <c r="B6" s="747" t="s">
        <v>232</v>
      </c>
      <c r="C6" s="747" t="s">
        <v>231</v>
      </c>
      <c r="D6" s="748" t="s">
        <v>230</v>
      </c>
      <c r="E6" s="749"/>
      <c r="G6"/>
    </row>
    <row r="7" spans="1:7" s="157" customFormat="1" ht="99.6" customHeight="1">
      <c r="A7" s="366"/>
      <c r="B7" s="747"/>
      <c r="C7" s="747"/>
      <c r="D7" s="360" t="s">
        <v>229</v>
      </c>
      <c r="E7" s="361" t="s">
        <v>521</v>
      </c>
      <c r="G7"/>
    </row>
    <row r="8" spans="1:7">
      <c r="A8" s="367">
        <v>1</v>
      </c>
      <c r="B8" s="368" t="s">
        <v>155</v>
      </c>
      <c r="C8" s="369">
        <v>13360079</v>
      </c>
      <c r="D8" s="369">
        <v>0</v>
      </c>
      <c r="E8" s="370">
        <v>13360079</v>
      </c>
    </row>
    <row r="9" spans="1:7">
      <c r="A9" s="367">
        <v>2</v>
      </c>
      <c r="B9" s="368" t="s">
        <v>156</v>
      </c>
      <c r="C9" s="369">
        <v>139562862</v>
      </c>
      <c r="D9" s="369">
        <v>0</v>
      </c>
      <c r="E9" s="370">
        <v>139562862</v>
      </c>
    </row>
    <row r="10" spans="1:7">
      <c r="A10" s="367">
        <v>3</v>
      </c>
      <c r="B10" s="368" t="s">
        <v>228</v>
      </c>
      <c r="C10" s="369">
        <v>37497746</v>
      </c>
      <c r="D10" s="369">
        <v>0</v>
      </c>
      <c r="E10" s="370">
        <v>37497746</v>
      </c>
    </row>
    <row r="11" spans="1:7" ht="25.5">
      <c r="A11" s="367">
        <v>4</v>
      </c>
      <c r="B11" s="368" t="s">
        <v>186</v>
      </c>
      <c r="C11" s="369">
        <v>0</v>
      </c>
      <c r="D11" s="369">
        <v>0</v>
      </c>
      <c r="E11" s="370">
        <v>0</v>
      </c>
    </row>
    <row r="12" spans="1:7">
      <c r="A12" s="367">
        <v>5</v>
      </c>
      <c r="B12" s="368" t="s">
        <v>158</v>
      </c>
      <c r="C12" s="369">
        <v>16596916</v>
      </c>
      <c r="D12" s="369">
        <v>0</v>
      </c>
      <c r="E12" s="370">
        <v>16596916</v>
      </c>
    </row>
    <row r="13" spans="1:7">
      <c r="A13" s="367">
        <v>6.1</v>
      </c>
      <c r="B13" s="368" t="s">
        <v>159</v>
      </c>
      <c r="C13" s="371">
        <v>630748110</v>
      </c>
      <c r="D13" s="369">
        <v>0</v>
      </c>
      <c r="E13" s="370">
        <v>630748110</v>
      </c>
    </row>
    <row r="14" spans="1:7">
      <c r="A14" s="367">
        <v>6.2</v>
      </c>
      <c r="B14" s="372" t="s">
        <v>160</v>
      </c>
      <c r="C14" s="371">
        <v>-38361641</v>
      </c>
      <c r="D14" s="369">
        <v>0</v>
      </c>
      <c r="E14" s="370">
        <v>-38361641</v>
      </c>
    </row>
    <row r="15" spans="1:7">
      <c r="A15" s="367">
        <v>6</v>
      </c>
      <c r="B15" s="368" t="s">
        <v>227</v>
      </c>
      <c r="C15" s="369">
        <v>592386469</v>
      </c>
      <c r="D15" s="369">
        <v>0</v>
      </c>
      <c r="E15" s="370">
        <v>592386469</v>
      </c>
    </row>
    <row r="16" spans="1:7" ht="25.5">
      <c r="A16" s="367">
        <v>7</v>
      </c>
      <c r="B16" s="368" t="s">
        <v>162</v>
      </c>
      <c r="C16" s="369">
        <v>6807715</v>
      </c>
      <c r="D16" s="369">
        <v>0</v>
      </c>
      <c r="E16" s="370">
        <v>6807715</v>
      </c>
    </row>
    <row r="17" spans="1:7">
      <c r="A17" s="367">
        <v>8</v>
      </c>
      <c r="B17" s="368" t="s">
        <v>163</v>
      </c>
      <c r="C17" s="369">
        <v>7916742.4400000004</v>
      </c>
      <c r="D17" s="369">
        <v>0</v>
      </c>
      <c r="E17" s="370">
        <v>7916742.4400000004</v>
      </c>
      <c r="F17" s="6"/>
      <c r="G17" s="6"/>
    </row>
    <row r="18" spans="1:7">
      <c r="A18" s="367">
        <v>9</v>
      </c>
      <c r="B18" s="368" t="s">
        <v>164</v>
      </c>
      <c r="C18" s="369">
        <v>54000</v>
      </c>
      <c r="D18" s="369">
        <v>0</v>
      </c>
      <c r="E18" s="370">
        <v>54000</v>
      </c>
      <c r="G18" s="6"/>
    </row>
    <row r="19" spans="1:7" ht="25.5">
      <c r="A19" s="367">
        <v>10</v>
      </c>
      <c r="B19" s="368" t="s">
        <v>165</v>
      </c>
      <c r="C19" s="369">
        <v>20707120</v>
      </c>
      <c r="D19" s="369">
        <v>4589427</v>
      </c>
      <c r="E19" s="370">
        <v>16117693</v>
      </c>
      <c r="G19" s="6"/>
    </row>
    <row r="20" spans="1:7">
      <c r="A20" s="367">
        <v>11</v>
      </c>
      <c r="B20" s="368" t="s">
        <v>166</v>
      </c>
      <c r="C20" s="369">
        <v>11801398.589999914</v>
      </c>
      <c r="D20" s="369">
        <v>0</v>
      </c>
      <c r="E20" s="370">
        <v>11801398.589999914</v>
      </c>
    </row>
    <row r="21" spans="1:7" ht="51.75" thickBot="1">
      <c r="A21" s="373"/>
      <c r="B21" s="374" t="s">
        <v>485</v>
      </c>
      <c r="C21" s="325">
        <f>SUM(C8:C12, C15:C20)</f>
        <v>846691048.02999997</v>
      </c>
      <c r="D21" s="325">
        <f>SUM(D8:D12, D15:D20)</f>
        <v>4589427</v>
      </c>
      <c r="E21" s="375">
        <f>SUM(E8:E12, E15:E20)</f>
        <v>842101621.02999997</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სს "ხალიკ ბანკი საქართველო"</v>
      </c>
    </row>
    <row r="2" spans="1:6" s="22" customFormat="1" ht="15.75" customHeight="1">
      <c r="A2" s="22" t="s">
        <v>190</v>
      </c>
      <c r="B2" s="487">
        <f>'1. key ratios'!B2</f>
        <v>44469</v>
      </c>
      <c r="C2"/>
      <c r="D2"/>
      <c r="E2"/>
      <c r="F2"/>
    </row>
    <row r="3" spans="1:6" s="22" customFormat="1" ht="15.75" customHeight="1">
      <c r="C3"/>
      <c r="D3"/>
      <c r="E3"/>
      <c r="F3"/>
    </row>
    <row r="4" spans="1:6" s="22" customFormat="1" ht="26.25" thickBot="1">
      <c r="A4" s="22" t="s">
        <v>412</v>
      </c>
      <c r="B4" s="199" t="s">
        <v>266</v>
      </c>
      <c r="C4" s="193" t="s">
        <v>94</v>
      </c>
      <c r="D4"/>
      <c r="E4"/>
      <c r="F4"/>
    </row>
    <row r="5" spans="1:6" ht="26.25">
      <c r="A5" s="194">
        <v>1</v>
      </c>
      <c r="B5" s="195" t="s">
        <v>434</v>
      </c>
      <c r="C5" s="276">
        <f>'7. LI1'!E21</f>
        <v>842101621.02999997</v>
      </c>
    </row>
    <row r="6" spans="1:6" s="184" customFormat="1">
      <c r="A6" s="120">
        <v>2.1</v>
      </c>
      <c r="B6" s="201" t="s">
        <v>267</v>
      </c>
      <c r="C6" s="277">
        <v>40406056.640000001</v>
      </c>
    </row>
    <row r="7" spans="1:6" s="4" customFormat="1" ht="25.5" outlineLevel="1">
      <c r="A7" s="200">
        <v>2.2000000000000002</v>
      </c>
      <c r="B7" s="196" t="s">
        <v>268</v>
      </c>
      <c r="C7" s="278">
        <v>0</v>
      </c>
    </row>
    <row r="8" spans="1:6" s="4" customFormat="1" ht="26.25">
      <c r="A8" s="200">
        <v>3</v>
      </c>
      <c r="B8" s="197" t="s">
        <v>435</v>
      </c>
      <c r="C8" s="279">
        <f>SUM(C5:C7)</f>
        <v>882507677.66999996</v>
      </c>
    </row>
    <row r="9" spans="1:6" s="184" customFormat="1">
      <c r="A9" s="120">
        <v>4</v>
      </c>
      <c r="B9" s="204" t="s">
        <v>264</v>
      </c>
      <c r="C9" s="277">
        <v>9601555.822199991</v>
      </c>
    </row>
    <row r="10" spans="1:6" s="4" customFormat="1" ht="25.5" outlineLevel="1">
      <c r="A10" s="200">
        <v>5.0999999999999996</v>
      </c>
      <c r="B10" s="196" t="s">
        <v>274</v>
      </c>
      <c r="C10" s="278">
        <v>-29707233.719999999</v>
      </c>
    </row>
    <row r="11" spans="1:6" s="4" customFormat="1" ht="25.5" outlineLevel="1">
      <c r="A11" s="200">
        <v>5.2</v>
      </c>
      <c r="B11" s="196" t="s">
        <v>275</v>
      </c>
      <c r="C11" s="278">
        <v>0</v>
      </c>
    </row>
    <row r="12" spans="1:6" s="4" customFormat="1">
      <c r="A12" s="200">
        <v>6</v>
      </c>
      <c r="B12" s="202" t="s">
        <v>606</v>
      </c>
      <c r="C12" s="376">
        <v>0</v>
      </c>
    </row>
    <row r="13" spans="1:6" s="4" customFormat="1" ht="15.75" thickBot="1">
      <c r="A13" s="203">
        <v>7</v>
      </c>
      <c r="B13" s="198" t="s">
        <v>265</v>
      </c>
      <c r="C13" s="280">
        <f>SUM(C8:C12)</f>
        <v>862401999.77219987</v>
      </c>
    </row>
    <row r="15" spans="1:6" ht="26.25">
      <c r="B15" s="24" t="s">
        <v>607</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iru4UCCxMLzZuXH3bQAveg7N9oGLGmhaUiyhqtKn4lw=</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SpzI6cl+am8jS+VAHGAtKyM4NaIeSYj/blu5599MnEA=</DigestValue>
    </Reference>
  </SignedInfo>
  <SignatureValue>qDWh1OACp1hWgwXZkHyRMMldSlWc8ZJZAjDfu94kGePhbvtqQydPE2Br7eLrnG3/FnLc69ImJK+a
62ZbG8/Ah/6Acu7Ghon7P7OwIkleYVAdwki5/wR47fPb9GP+U/RpljvwJweCrPL65RJeNGA0o48U
ScTmIqPtqd++TE3oQ+T39VhH+Ew7B+HbpTuYh7vd9VO+sd3YdZA1eHCvnNLA6LTaPdVLOclTsuSx
xy5cOr9kHxi63rCT3yBm8P481azf4U5mD5JL+LHsMUzvMfbawBPXleVIbW9N/WJWcCKnqpxfivt0
p93PaZSTbtVsF7vemVfdXb/zKgXR5FVQZk18fA==</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lRuMZyEjMd2mmm3dEkvlc9/F812P5xyG98MhNFFqs1s=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VHE4XY00hbcENATruKFph8fGFaVyuNps+vU49uET9fU=</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CuCNoTm5e323oVlIndrL/UUlJ+dVXaFiklsViISc/rI=</DigestValue>
      </Reference>
      <Reference URI="/xl/styles.xml?ContentType=application/vnd.openxmlformats-officedocument.spreadsheetml.styles+xml">
        <DigestMethod Algorithm="http://www.w3.org/2001/04/xmlenc#sha256"/>
        <DigestValue>FtdmlL9v3UgazZviievqxzdwcE4JHgc5SelZgNBsd6c=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UM4o+K6jCBVm4yzucf2Jkp4X41Sv49BPktfA54Yrbfg=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QJYjxMpJ4/4krVDPlT/oh+DXpdrfXEuSb/CPG3TFXlk=</DigestValue>
      </Reference>
      <Reference URI="/xl/worksheets/sheet10.xml?ContentType=application/vnd.openxmlformats-officedocument.spreadsheetml.worksheet+xml">
        <DigestMethod Algorithm="http://www.w3.org/2001/04/xmlenc#sha256"/>
        <DigestValue>VnApYOKPjW3Hv0qyE+sU/sZ5mQzD5mWFoHtoT55pWiw=</DigestValue>
      </Reference>
      <Reference URI="/xl/worksheets/sheet11.xml?ContentType=application/vnd.openxmlformats-officedocument.spreadsheetml.worksheet+xml">
        <DigestMethod Algorithm="http://www.w3.org/2001/04/xmlenc#sha256"/>
        <DigestValue>ElmQBSAOrRyQzXPdKd2jbsIdkqpXuxCMlCdf2r5SM0M=</DigestValue>
      </Reference>
      <Reference URI="/xl/worksheets/sheet12.xml?ContentType=application/vnd.openxmlformats-officedocument.spreadsheetml.worksheet+xml">
        <DigestMethod Algorithm="http://www.w3.org/2001/04/xmlenc#sha256"/>
        <DigestValue>TPLzrc2/GQi5zzyfVXk/PtUbF2DAB1UnEwvprhdQA4c=</DigestValue>
      </Reference>
      <Reference URI="/xl/worksheets/sheet13.xml?ContentType=application/vnd.openxmlformats-officedocument.spreadsheetml.worksheet+xml">
        <DigestMethod Algorithm="http://www.w3.org/2001/04/xmlenc#sha256"/>
        <DigestValue>XlX6LgM/rwYfrqb9vjJDtltMxG8a+hRvn0AHY363wGs=</DigestValue>
      </Reference>
      <Reference URI="/xl/worksheets/sheet14.xml?ContentType=application/vnd.openxmlformats-officedocument.spreadsheetml.worksheet+xml">
        <DigestMethod Algorithm="http://www.w3.org/2001/04/xmlenc#sha256"/>
        <DigestValue>/vvoeebRgY5JL9ivmPlk7nKA9yieLZNh0LbLqlCbvLA=</DigestValue>
      </Reference>
      <Reference URI="/xl/worksheets/sheet15.xml?ContentType=application/vnd.openxmlformats-officedocument.spreadsheetml.worksheet+xml">
        <DigestMethod Algorithm="http://www.w3.org/2001/04/xmlenc#sha256"/>
        <DigestValue>zcOsFUb8BtEt4ZAh6EGma6qVwCeajLM+D8FO4gW4FNw=</DigestValue>
      </Reference>
      <Reference URI="/xl/worksheets/sheet16.xml?ContentType=application/vnd.openxmlformats-officedocument.spreadsheetml.worksheet+xml">
        <DigestMethod Algorithm="http://www.w3.org/2001/04/xmlenc#sha256"/>
        <DigestValue>l91faO50L4HwRccSG/B7bKqW5WCuBdzPG0uZO8PZzV4=</DigestValue>
      </Reference>
      <Reference URI="/xl/worksheets/sheet17.xml?ContentType=application/vnd.openxmlformats-officedocument.spreadsheetml.worksheet+xml">
        <DigestMethod Algorithm="http://www.w3.org/2001/04/xmlenc#sha256"/>
        <DigestValue>LfPpY4D0Vi5TVvceqvq/djY3ms+fsYMgj5enD0SjaIs=</DigestValue>
      </Reference>
      <Reference URI="/xl/worksheets/sheet18.xml?ContentType=application/vnd.openxmlformats-officedocument.spreadsheetml.worksheet+xml">
        <DigestMethod Algorithm="http://www.w3.org/2001/04/xmlenc#sha256"/>
        <DigestValue>lto0xf5zbQt+pEqg5P8nm2olmjkMEP6zqvBweUQivkw=</DigestValue>
      </Reference>
      <Reference URI="/xl/worksheets/sheet19.xml?ContentType=application/vnd.openxmlformats-officedocument.spreadsheetml.worksheet+xml">
        <DigestMethod Algorithm="http://www.w3.org/2001/04/xmlenc#sha256"/>
        <DigestValue>gjqBP2h4x7IcEZe3RDgz8mqU7Bdlb5KyJ1VPgeWBvjU=</DigestValue>
      </Reference>
      <Reference URI="/xl/worksheets/sheet2.xml?ContentType=application/vnd.openxmlformats-officedocument.spreadsheetml.worksheet+xml">
        <DigestMethod Algorithm="http://www.w3.org/2001/04/xmlenc#sha256"/>
        <DigestValue>zTfHuo1rJEFwyRRl3I6aCJJDnMsyfSWsEJzaUoK2EiE=</DigestValue>
      </Reference>
      <Reference URI="/xl/worksheets/sheet20.xml?ContentType=application/vnd.openxmlformats-officedocument.spreadsheetml.worksheet+xml">
        <DigestMethod Algorithm="http://www.w3.org/2001/04/xmlenc#sha256"/>
        <DigestValue>JIZ1Ds98uqvN+Dt8K6ywoJYknmnrMMkayMqaYoCN4eg=</DigestValue>
      </Reference>
      <Reference URI="/xl/worksheets/sheet21.xml?ContentType=application/vnd.openxmlformats-officedocument.spreadsheetml.worksheet+xml">
        <DigestMethod Algorithm="http://www.w3.org/2001/04/xmlenc#sha256"/>
        <DigestValue>T/uMn4KDaToapvsqrWNWCJkv8AhePS5+iN3t0fe+on0=</DigestValue>
      </Reference>
      <Reference URI="/xl/worksheets/sheet22.xml?ContentType=application/vnd.openxmlformats-officedocument.spreadsheetml.worksheet+xml">
        <DigestMethod Algorithm="http://www.w3.org/2001/04/xmlenc#sha256"/>
        <DigestValue>Yr7nyYw3kIBSPeT3RYtJqOgOt40l0UZqbDpSNovqKvo=</DigestValue>
      </Reference>
      <Reference URI="/xl/worksheets/sheet23.xml?ContentType=application/vnd.openxmlformats-officedocument.spreadsheetml.worksheet+xml">
        <DigestMethod Algorithm="http://www.w3.org/2001/04/xmlenc#sha256"/>
        <DigestValue>SpecUM2cjAhA//qDmzPEEZos6+yZXH3K4bjkgYEbmhY=</DigestValue>
      </Reference>
      <Reference URI="/xl/worksheets/sheet24.xml?ContentType=application/vnd.openxmlformats-officedocument.spreadsheetml.worksheet+xml">
        <DigestMethod Algorithm="http://www.w3.org/2001/04/xmlenc#sha256"/>
        <DigestValue>NPhGb7f7ULj076I4/9RPgqaBUHDHq4zV6GCf++rq4Ng=</DigestValue>
      </Reference>
      <Reference URI="/xl/worksheets/sheet25.xml?ContentType=application/vnd.openxmlformats-officedocument.spreadsheetml.worksheet+xml">
        <DigestMethod Algorithm="http://www.w3.org/2001/04/xmlenc#sha256"/>
        <DigestValue>JaUGyYfRKn2MsPLZrI+4BH4Dqznz4FLSSHT+YQehBR0=</DigestValue>
      </Reference>
      <Reference URI="/xl/worksheets/sheet26.xml?ContentType=application/vnd.openxmlformats-officedocument.spreadsheetml.worksheet+xml">
        <DigestMethod Algorithm="http://www.w3.org/2001/04/xmlenc#sha256"/>
        <DigestValue>L6t1mkvrq226bH03mMtKTUNTnVFixr+nDHF46PBEotw=</DigestValue>
      </Reference>
      <Reference URI="/xl/worksheets/sheet27.xml?ContentType=application/vnd.openxmlformats-officedocument.spreadsheetml.worksheet+xml">
        <DigestMethod Algorithm="http://www.w3.org/2001/04/xmlenc#sha256"/>
        <DigestValue>ZccQBsSiODknyw2ByVfPxnKUfhw4f5eXyEmq1IS6Egw=</DigestValue>
      </Reference>
      <Reference URI="/xl/worksheets/sheet28.xml?ContentType=application/vnd.openxmlformats-officedocument.spreadsheetml.worksheet+xml">
        <DigestMethod Algorithm="http://www.w3.org/2001/04/xmlenc#sha256"/>
        <DigestValue>n0pJhTBsUvXon8IFvu68jnW/QX24RS8Vd83qHNPWSw8=</DigestValue>
      </Reference>
      <Reference URI="/xl/worksheets/sheet29.xml?ContentType=application/vnd.openxmlformats-officedocument.spreadsheetml.worksheet+xml">
        <DigestMethod Algorithm="http://www.w3.org/2001/04/xmlenc#sha256"/>
        <DigestValue>rgEPILKIZORNX8JIuQiZ19n3FCaDpdOrs8RE2hve6YY=</DigestValue>
      </Reference>
      <Reference URI="/xl/worksheets/sheet3.xml?ContentType=application/vnd.openxmlformats-officedocument.spreadsheetml.worksheet+xml">
        <DigestMethod Algorithm="http://www.w3.org/2001/04/xmlenc#sha256"/>
        <DigestValue>28Q8DeCPkADnE6kKC7jvHHq36gSche/2W+z3kRqj/dc=</DigestValue>
      </Reference>
      <Reference URI="/xl/worksheets/sheet30.xml?ContentType=application/vnd.openxmlformats-officedocument.spreadsheetml.worksheet+xml">
        <DigestMethod Algorithm="http://www.w3.org/2001/04/xmlenc#sha256"/>
        <DigestValue>bcBLF10Ccgd/BYvmmOT5Ge9QoTux3gydsjEisg92t1I=</DigestValue>
      </Reference>
      <Reference URI="/xl/worksheets/sheet4.xml?ContentType=application/vnd.openxmlformats-officedocument.spreadsheetml.worksheet+xml">
        <DigestMethod Algorithm="http://www.w3.org/2001/04/xmlenc#sha256"/>
        <DigestValue>JEOiXQ8MkVizbUFX+nrkQWxuxfcgDTwJYF7XL135DlU=</DigestValue>
      </Reference>
      <Reference URI="/xl/worksheets/sheet5.xml?ContentType=application/vnd.openxmlformats-officedocument.spreadsheetml.worksheet+xml">
        <DigestMethod Algorithm="http://www.w3.org/2001/04/xmlenc#sha256"/>
        <DigestValue>zEvTOBEp/qb1QGGbvwtbrPN51dGWsrw9dnBO16emX9Q=</DigestValue>
      </Reference>
      <Reference URI="/xl/worksheets/sheet6.xml?ContentType=application/vnd.openxmlformats-officedocument.spreadsheetml.worksheet+xml">
        <DigestMethod Algorithm="http://www.w3.org/2001/04/xmlenc#sha256"/>
        <DigestValue>KK8/P+Z3Nfxp8TPgRwQ18oDur2pFvNpd8e0Z4WnZIyc=</DigestValue>
      </Reference>
      <Reference URI="/xl/worksheets/sheet7.xml?ContentType=application/vnd.openxmlformats-officedocument.spreadsheetml.worksheet+xml">
        <DigestMethod Algorithm="http://www.w3.org/2001/04/xmlenc#sha256"/>
        <DigestValue>cd/QHi69iwYQwhCSSckf/8Iqj3uSycuSf417LiUEQps=</DigestValue>
      </Reference>
      <Reference URI="/xl/worksheets/sheet8.xml?ContentType=application/vnd.openxmlformats-officedocument.spreadsheetml.worksheet+xml">
        <DigestMethod Algorithm="http://www.w3.org/2001/04/xmlenc#sha256"/>
        <DigestValue>h/FmLZ2yP01tMxqH6iexcIesm5a84pYUjn3UPWE91g0=</DigestValue>
      </Reference>
      <Reference URI="/xl/worksheets/sheet9.xml?ContentType=application/vnd.openxmlformats-officedocument.spreadsheetml.worksheet+xml">
        <DigestMethod Algorithm="http://www.w3.org/2001/04/xmlenc#sha256"/>
        <DigestValue>eXyf0sC8ZZyk0JBpKW1wWIIrlWfN2uYFjV7TslSFwzY=</DigestValue>
      </Reference>
    </Manifest>
    <SignatureProperties>
      <SignatureProperty Id="idSignatureTime" Target="#idPackageSignature">
        <mdssi:SignatureTime xmlns:mdssi="http://schemas.openxmlformats.org/package/2006/digital-signature">
          <mdssi:Format>YYYY-MM-DDThh:mm:ssTZD</mdssi:Format>
          <mdssi:Value>2023-02-20T14:49:49Z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2023-02-20T14:49:49Z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IgwbEtAihR6+gSQwGGPXGI04zZ5ogiO7ABerZV8GA4U=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qnLcLVRFgPEb0wt6q/MvtVZWKmG5iZXbDUyDIvro2Sc=</DigestValue>
    </Reference>
  </SignedInfo>
  <SignatureValue>xNWoRx8EYUxprDthZec8NVVrjrOgcGbdjwynlbC679YIvQAjeKXedDrzzbaDJwwynfaAjJIb7d33
gGu8VVHZu/MrgeUfAYjOmA1Jc0sM6BRSwYHMBDzaG2uqw8uLMcohcFnVYuyQmcGdziGBwBdJ+Y6J
sls3ujUfvusOp4yplFbLmoLw/8tRARY8epBPBlytPweOTPdLRGlTYlhrNm++cT5UrdsCvp0oyeZo
pi80hp0LSV6eU7EP2TAModPxaSmhDRrinzQpkaGS7pE3SGWks0/GL90pd3jdRzmprAraGIGac9pM
fRkvSNelU7QsOKNyG8I605oGDTsJw+3Ip6YeKw==</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lRuMZyEjMd2mmm3dEkvlc9/F812P5xyG98MhNFFqs1s=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VHE4XY00hbcENATruKFph8fGFaVyuNps+vU49uET9fU=</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CuCNoTm5e323oVlIndrL/UUlJ+dVXaFiklsViISc/rI=</DigestValue>
      </Reference>
      <Reference URI="/xl/styles.xml?ContentType=application/vnd.openxmlformats-officedocument.spreadsheetml.styles+xml">
        <DigestMethod Algorithm="http://www.w3.org/2001/04/xmlenc#sha256"/>
        <DigestValue>FtdmlL9v3UgazZviievqxzdwcE4JHgc5SelZgNBsd6c=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UM4o+K6jCBVm4yzucf2Jkp4X41Sv49BPktfA54Yrbfg=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QJYjxMpJ4/4krVDPlT/oh+DXpdrfXEuSb/CPG3TFXlk=</DigestValue>
      </Reference>
      <Reference URI="/xl/worksheets/sheet10.xml?ContentType=application/vnd.openxmlformats-officedocument.spreadsheetml.worksheet+xml">
        <DigestMethod Algorithm="http://www.w3.org/2001/04/xmlenc#sha256"/>
        <DigestValue>VnApYOKPjW3Hv0qyE+sU/sZ5mQzD5mWFoHtoT55pWiw=</DigestValue>
      </Reference>
      <Reference URI="/xl/worksheets/sheet11.xml?ContentType=application/vnd.openxmlformats-officedocument.spreadsheetml.worksheet+xml">
        <DigestMethod Algorithm="http://www.w3.org/2001/04/xmlenc#sha256"/>
        <DigestValue>ElmQBSAOrRyQzXPdKd2jbsIdkqpXuxCMlCdf2r5SM0M=</DigestValue>
      </Reference>
      <Reference URI="/xl/worksheets/sheet12.xml?ContentType=application/vnd.openxmlformats-officedocument.spreadsheetml.worksheet+xml">
        <DigestMethod Algorithm="http://www.w3.org/2001/04/xmlenc#sha256"/>
        <DigestValue>TPLzrc2/GQi5zzyfVXk/PtUbF2DAB1UnEwvprhdQA4c=</DigestValue>
      </Reference>
      <Reference URI="/xl/worksheets/sheet13.xml?ContentType=application/vnd.openxmlformats-officedocument.spreadsheetml.worksheet+xml">
        <DigestMethod Algorithm="http://www.w3.org/2001/04/xmlenc#sha256"/>
        <DigestValue>XlX6LgM/rwYfrqb9vjJDtltMxG8a+hRvn0AHY363wGs=</DigestValue>
      </Reference>
      <Reference URI="/xl/worksheets/sheet14.xml?ContentType=application/vnd.openxmlformats-officedocument.spreadsheetml.worksheet+xml">
        <DigestMethod Algorithm="http://www.w3.org/2001/04/xmlenc#sha256"/>
        <DigestValue>/vvoeebRgY5JL9ivmPlk7nKA9yieLZNh0LbLqlCbvLA=</DigestValue>
      </Reference>
      <Reference URI="/xl/worksheets/sheet15.xml?ContentType=application/vnd.openxmlformats-officedocument.spreadsheetml.worksheet+xml">
        <DigestMethod Algorithm="http://www.w3.org/2001/04/xmlenc#sha256"/>
        <DigestValue>zcOsFUb8BtEt4ZAh6EGma6qVwCeajLM+D8FO4gW4FNw=</DigestValue>
      </Reference>
      <Reference URI="/xl/worksheets/sheet16.xml?ContentType=application/vnd.openxmlformats-officedocument.spreadsheetml.worksheet+xml">
        <DigestMethod Algorithm="http://www.w3.org/2001/04/xmlenc#sha256"/>
        <DigestValue>l91faO50L4HwRccSG/B7bKqW5WCuBdzPG0uZO8PZzV4=</DigestValue>
      </Reference>
      <Reference URI="/xl/worksheets/sheet17.xml?ContentType=application/vnd.openxmlformats-officedocument.spreadsheetml.worksheet+xml">
        <DigestMethod Algorithm="http://www.w3.org/2001/04/xmlenc#sha256"/>
        <DigestValue>LfPpY4D0Vi5TVvceqvq/djY3ms+fsYMgj5enD0SjaIs=</DigestValue>
      </Reference>
      <Reference URI="/xl/worksheets/sheet18.xml?ContentType=application/vnd.openxmlformats-officedocument.spreadsheetml.worksheet+xml">
        <DigestMethod Algorithm="http://www.w3.org/2001/04/xmlenc#sha256"/>
        <DigestValue>lto0xf5zbQt+pEqg5P8nm2olmjkMEP6zqvBweUQivkw=</DigestValue>
      </Reference>
      <Reference URI="/xl/worksheets/sheet19.xml?ContentType=application/vnd.openxmlformats-officedocument.spreadsheetml.worksheet+xml">
        <DigestMethod Algorithm="http://www.w3.org/2001/04/xmlenc#sha256"/>
        <DigestValue>gjqBP2h4x7IcEZe3RDgz8mqU7Bdlb5KyJ1VPgeWBvjU=</DigestValue>
      </Reference>
      <Reference URI="/xl/worksheets/sheet2.xml?ContentType=application/vnd.openxmlformats-officedocument.spreadsheetml.worksheet+xml">
        <DigestMethod Algorithm="http://www.w3.org/2001/04/xmlenc#sha256"/>
        <DigestValue>zTfHuo1rJEFwyRRl3I6aCJJDnMsyfSWsEJzaUoK2EiE=</DigestValue>
      </Reference>
      <Reference URI="/xl/worksheets/sheet20.xml?ContentType=application/vnd.openxmlformats-officedocument.spreadsheetml.worksheet+xml">
        <DigestMethod Algorithm="http://www.w3.org/2001/04/xmlenc#sha256"/>
        <DigestValue>JIZ1Ds98uqvN+Dt8K6ywoJYknmnrMMkayMqaYoCN4eg=</DigestValue>
      </Reference>
      <Reference URI="/xl/worksheets/sheet21.xml?ContentType=application/vnd.openxmlformats-officedocument.spreadsheetml.worksheet+xml">
        <DigestMethod Algorithm="http://www.w3.org/2001/04/xmlenc#sha256"/>
        <DigestValue>T/uMn4KDaToapvsqrWNWCJkv8AhePS5+iN3t0fe+on0=</DigestValue>
      </Reference>
      <Reference URI="/xl/worksheets/sheet22.xml?ContentType=application/vnd.openxmlformats-officedocument.spreadsheetml.worksheet+xml">
        <DigestMethod Algorithm="http://www.w3.org/2001/04/xmlenc#sha256"/>
        <DigestValue>Yr7nyYw3kIBSPeT3RYtJqOgOt40l0UZqbDpSNovqKvo=</DigestValue>
      </Reference>
      <Reference URI="/xl/worksheets/sheet23.xml?ContentType=application/vnd.openxmlformats-officedocument.spreadsheetml.worksheet+xml">
        <DigestMethod Algorithm="http://www.w3.org/2001/04/xmlenc#sha256"/>
        <DigestValue>SpecUM2cjAhA//qDmzPEEZos6+yZXH3K4bjkgYEbmhY=</DigestValue>
      </Reference>
      <Reference URI="/xl/worksheets/sheet24.xml?ContentType=application/vnd.openxmlformats-officedocument.spreadsheetml.worksheet+xml">
        <DigestMethod Algorithm="http://www.w3.org/2001/04/xmlenc#sha256"/>
        <DigestValue>NPhGb7f7ULj076I4/9RPgqaBUHDHq4zV6GCf++rq4Ng=</DigestValue>
      </Reference>
      <Reference URI="/xl/worksheets/sheet25.xml?ContentType=application/vnd.openxmlformats-officedocument.spreadsheetml.worksheet+xml">
        <DigestMethod Algorithm="http://www.w3.org/2001/04/xmlenc#sha256"/>
        <DigestValue>JaUGyYfRKn2MsPLZrI+4BH4Dqznz4FLSSHT+YQehBR0=</DigestValue>
      </Reference>
      <Reference URI="/xl/worksheets/sheet26.xml?ContentType=application/vnd.openxmlformats-officedocument.spreadsheetml.worksheet+xml">
        <DigestMethod Algorithm="http://www.w3.org/2001/04/xmlenc#sha256"/>
        <DigestValue>L6t1mkvrq226bH03mMtKTUNTnVFixr+nDHF46PBEotw=</DigestValue>
      </Reference>
      <Reference URI="/xl/worksheets/sheet27.xml?ContentType=application/vnd.openxmlformats-officedocument.spreadsheetml.worksheet+xml">
        <DigestMethod Algorithm="http://www.w3.org/2001/04/xmlenc#sha256"/>
        <DigestValue>ZccQBsSiODknyw2ByVfPxnKUfhw4f5eXyEmq1IS6Egw=</DigestValue>
      </Reference>
      <Reference URI="/xl/worksheets/sheet28.xml?ContentType=application/vnd.openxmlformats-officedocument.spreadsheetml.worksheet+xml">
        <DigestMethod Algorithm="http://www.w3.org/2001/04/xmlenc#sha256"/>
        <DigestValue>n0pJhTBsUvXon8IFvu68jnW/QX24RS8Vd83qHNPWSw8=</DigestValue>
      </Reference>
      <Reference URI="/xl/worksheets/sheet29.xml?ContentType=application/vnd.openxmlformats-officedocument.spreadsheetml.worksheet+xml">
        <DigestMethod Algorithm="http://www.w3.org/2001/04/xmlenc#sha256"/>
        <DigestValue>rgEPILKIZORNX8JIuQiZ19n3FCaDpdOrs8RE2hve6YY=</DigestValue>
      </Reference>
      <Reference URI="/xl/worksheets/sheet3.xml?ContentType=application/vnd.openxmlformats-officedocument.spreadsheetml.worksheet+xml">
        <DigestMethod Algorithm="http://www.w3.org/2001/04/xmlenc#sha256"/>
        <DigestValue>28Q8DeCPkADnE6kKC7jvHHq36gSche/2W+z3kRqj/dc=</DigestValue>
      </Reference>
      <Reference URI="/xl/worksheets/sheet30.xml?ContentType=application/vnd.openxmlformats-officedocument.spreadsheetml.worksheet+xml">
        <DigestMethod Algorithm="http://www.w3.org/2001/04/xmlenc#sha256"/>
        <DigestValue>bcBLF10Ccgd/BYvmmOT5Ge9QoTux3gydsjEisg92t1I=</DigestValue>
      </Reference>
      <Reference URI="/xl/worksheets/sheet4.xml?ContentType=application/vnd.openxmlformats-officedocument.spreadsheetml.worksheet+xml">
        <DigestMethod Algorithm="http://www.w3.org/2001/04/xmlenc#sha256"/>
        <DigestValue>JEOiXQ8MkVizbUFX+nrkQWxuxfcgDTwJYF7XL135DlU=</DigestValue>
      </Reference>
      <Reference URI="/xl/worksheets/sheet5.xml?ContentType=application/vnd.openxmlformats-officedocument.spreadsheetml.worksheet+xml">
        <DigestMethod Algorithm="http://www.w3.org/2001/04/xmlenc#sha256"/>
        <DigestValue>zEvTOBEp/qb1QGGbvwtbrPN51dGWsrw9dnBO16emX9Q=</DigestValue>
      </Reference>
      <Reference URI="/xl/worksheets/sheet6.xml?ContentType=application/vnd.openxmlformats-officedocument.spreadsheetml.worksheet+xml">
        <DigestMethod Algorithm="http://www.w3.org/2001/04/xmlenc#sha256"/>
        <DigestValue>KK8/P+Z3Nfxp8TPgRwQ18oDur2pFvNpd8e0Z4WnZIyc=</DigestValue>
      </Reference>
      <Reference URI="/xl/worksheets/sheet7.xml?ContentType=application/vnd.openxmlformats-officedocument.spreadsheetml.worksheet+xml">
        <DigestMethod Algorithm="http://www.w3.org/2001/04/xmlenc#sha256"/>
        <DigestValue>cd/QHi69iwYQwhCSSckf/8Iqj3uSycuSf417LiUEQps=</DigestValue>
      </Reference>
      <Reference URI="/xl/worksheets/sheet8.xml?ContentType=application/vnd.openxmlformats-officedocument.spreadsheetml.worksheet+xml">
        <DigestMethod Algorithm="http://www.w3.org/2001/04/xmlenc#sha256"/>
        <DigestValue>h/FmLZ2yP01tMxqH6iexcIesm5a84pYUjn3UPWE91g0=</DigestValue>
      </Reference>
      <Reference URI="/xl/worksheets/sheet9.xml?ContentType=application/vnd.openxmlformats-officedocument.spreadsheetml.worksheet+xml">
        <DigestMethod Algorithm="http://www.w3.org/2001/04/xmlenc#sha256"/>
        <DigestValue>eXyf0sC8ZZyk0JBpKW1wWIIrlWfN2uYFjV7TslSFwzY=</DigestValue>
      </Reference>
    </Manifest>
    <SignatureProperties>
      <SignatureProperty Id="idSignatureTime" Target="#idPackageSignature">
        <mdssi:SignatureTime xmlns:mdssi="http://schemas.openxmlformats.org/package/2006/digital-signature">
          <mdssi:Format>YYYY-MM-DDThh:mm:ssTZD</mdssi:Format>
          <mdssi:Value>2023-02-20T14:50:46Z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2023-02-20T14:50:46Z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2023-02-20T14:49:44Z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