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metadata.xml" ContentType="application/vnd.openxmlformats-officedocument.spreadsheetml.sheetMetadata+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N33" i="88" l="1"/>
  <c r="M33" i="88"/>
  <c r="L33" i="88"/>
  <c r="K33" i="88"/>
  <c r="J33" i="88"/>
  <c r="I33" i="88"/>
  <c r="H33" i="88"/>
  <c r="G33" i="88"/>
  <c r="F33" i="88"/>
  <c r="E33" i="88"/>
  <c r="D33" i="88"/>
  <c r="C33" i="88"/>
  <c r="U15" i="86"/>
  <c r="T15" i="86"/>
  <c r="S15" i="86"/>
  <c r="R15" i="86"/>
  <c r="Q15" i="86"/>
  <c r="P15" i="86"/>
  <c r="O15" i="86"/>
  <c r="N15" i="86"/>
  <c r="M15" i="86"/>
  <c r="L15" i="86"/>
  <c r="K15" i="86"/>
  <c r="J15" i="86"/>
  <c r="I15" i="86"/>
  <c r="H15" i="86"/>
  <c r="G15" i="86"/>
  <c r="F15" i="86"/>
  <c r="E15" i="86"/>
  <c r="D15" i="86"/>
  <c r="C15" i="86"/>
  <c r="B3" i="89" l="1"/>
  <c r="B3" i="88"/>
  <c r="B3" i="87"/>
  <c r="B3" i="86"/>
  <c r="C10" i="85"/>
  <c r="C19" i="85" s="1"/>
  <c r="B3" i="85"/>
  <c r="D19" i="84"/>
  <c r="D12" i="84"/>
  <c r="C12" i="84"/>
  <c r="C19" i="84" s="1"/>
  <c r="D7" i="84"/>
  <c r="B3" i="84"/>
  <c r="H34" i="83"/>
  <c r="F34" i="83"/>
  <c r="E34" i="83"/>
  <c r="D34" i="83"/>
  <c r="C34" i="83"/>
  <c r="I34" i="83" s="1"/>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B3" i="83"/>
  <c r="I23" i="82"/>
  <c r="I22" i="82"/>
  <c r="H21" i="82"/>
  <c r="F21" i="82"/>
  <c r="I21" i="82" s="1"/>
  <c r="E21" i="82"/>
  <c r="D21" i="82"/>
  <c r="C21" i="82"/>
  <c r="I20" i="82"/>
  <c r="I19" i="82"/>
  <c r="I18" i="82"/>
  <c r="I17" i="82"/>
  <c r="I16" i="82"/>
  <c r="I15" i="82"/>
  <c r="I14" i="82"/>
  <c r="I13" i="82"/>
  <c r="I12" i="82"/>
  <c r="I11" i="82"/>
  <c r="I10" i="82"/>
  <c r="I9" i="82"/>
  <c r="I8" i="82"/>
  <c r="I7" i="82"/>
  <c r="B3" i="82"/>
  <c r="G22" i="81"/>
  <c r="F22" i="81"/>
  <c r="E22" i="81"/>
  <c r="D22" i="81"/>
  <c r="C22" i="81"/>
  <c r="H21" i="81"/>
  <c r="H20" i="81"/>
  <c r="H19" i="81"/>
  <c r="H18" i="81"/>
  <c r="H17" i="81"/>
  <c r="H16" i="81"/>
  <c r="H15" i="81"/>
  <c r="H14" i="81"/>
  <c r="H13" i="81"/>
  <c r="H12" i="81"/>
  <c r="H11" i="81"/>
  <c r="H10" i="81"/>
  <c r="H9" i="81"/>
  <c r="H8" i="81"/>
  <c r="B3" i="81"/>
  <c r="G39" i="80"/>
  <c r="G37" i="80"/>
  <c r="G33" i="80"/>
  <c r="F33" i="80"/>
  <c r="E33" i="80"/>
  <c r="D33" i="80"/>
  <c r="C33" i="80"/>
  <c r="G24" i="80"/>
  <c r="F24" i="80"/>
  <c r="E24" i="80"/>
  <c r="D24" i="80"/>
  <c r="C24" i="80"/>
  <c r="G21" i="80"/>
  <c r="G18" i="80"/>
  <c r="F18" i="80"/>
  <c r="E18" i="80"/>
  <c r="D18" i="80"/>
  <c r="C18" i="80"/>
  <c r="G14" i="80"/>
  <c r="F14" i="80"/>
  <c r="E14" i="80"/>
  <c r="D14" i="80"/>
  <c r="C14" i="80"/>
  <c r="G11" i="80"/>
  <c r="F11" i="80"/>
  <c r="E11" i="80"/>
  <c r="D11" i="80"/>
  <c r="C11" i="80"/>
  <c r="G8" i="80"/>
  <c r="F8" i="80"/>
  <c r="E8" i="80"/>
  <c r="D8" i="80"/>
  <c r="C8" i="80"/>
  <c r="B2" i="80"/>
  <c r="B1" i="80"/>
  <c r="C38" i="79"/>
  <c r="C36" i="79"/>
  <c r="C35" i="79"/>
  <c r="C30" i="79"/>
  <c r="C26" i="79"/>
  <c r="C18" i="79"/>
  <c r="C12" i="79"/>
  <c r="C8" i="79"/>
  <c r="B2" i="79"/>
  <c r="B1" i="79"/>
  <c r="N21" i="37"/>
  <c r="M21" i="37"/>
  <c r="L21" i="37"/>
  <c r="K21" i="37"/>
  <c r="J21" i="37"/>
  <c r="I21" i="37"/>
  <c r="H21" i="37"/>
  <c r="G21" i="37"/>
  <c r="F21" i="37"/>
  <c r="E21" i="37"/>
  <c r="C21" i="37"/>
  <c r="N20" i="37"/>
  <c r="N19" i="37"/>
  <c r="E19" i="37"/>
  <c r="N18" i="37"/>
  <c r="E18" i="37"/>
  <c r="N17" i="37"/>
  <c r="E17" i="37"/>
  <c r="N16" i="37"/>
  <c r="E16" i="37"/>
  <c r="N15" i="37"/>
  <c r="E15" i="37"/>
  <c r="N14" i="37"/>
  <c r="M14" i="37"/>
  <c r="L14" i="37"/>
  <c r="K14" i="37"/>
  <c r="J14" i="37"/>
  <c r="I14" i="37"/>
  <c r="H14" i="37"/>
  <c r="G14" i="37"/>
  <c r="F14" i="37"/>
  <c r="E14" i="37"/>
  <c r="C14" i="37"/>
  <c r="N13" i="37"/>
  <c r="N12" i="37"/>
  <c r="E12" i="37"/>
  <c r="N11" i="37"/>
  <c r="E11" i="37"/>
  <c r="N10" i="37"/>
  <c r="E10" i="37"/>
  <c r="N9" i="37"/>
  <c r="E9" i="37"/>
  <c r="N8" i="37"/>
  <c r="E8" i="37"/>
  <c r="N7" i="37"/>
  <c r="M7" i="37"/>
  <c r="L7" i="37"/>
  <c r="K7" i="37"/>
  <c r="J7" i="37"/>
  <c r="I7" i="37"/>
  <c r="H7" i="37"/>
  <c r="G7" i="37"/>
  <c r="F7" i="37"/>
  <c r="E7" i="37"/>
  <c r="C7" i="37"/>
  <c r="B2" i="37"/>
  <c r="B1" i="37"/>
  <c r="B2" i="36"/>
  <c r="B1" i="36"/>
  <c r="H22" i="74"/>
  <c r="G22" i="74"/>
  <c r="F22" i="74"/>
  <c r="E22" i="74"/>
  <c r="D22" i="74"/>
  <c r="C22" i="74"/>
  <c r="H21" i="74"/>
  <c r="H18" i="74"/>
  <c r="H17" i="74"/>
  <c r="H14" i="74"/>
  <c r="H13" i="74"/>
  <c r="H8" i="74"/>
  <c r="B2" i="74"/>
  <c r="B1" i="74"/>
  <c r="V21" i="6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B1" i="64"/>
  <c r="S22" i="35"/>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B2" i="35"/>
  <c r="B1" i="35"/>
  <c r="C45" i="69"/>
  <c r="C37" i="69"/>
  <c r="C25" i="69"/>
  <c r="B2" i="69"/>
  <c r="B1" i="69"/>
  <c r="D21" i="77"/>
  <c r="C21" i="77"/>
  <c r="D20" i="77"/>
  <c r="C20" i="77"/>
  <c r="D19" i="77"/>
  <c r="C19" i="77"/>
  <c r="D17" i="77"/>
  <c r="D16" i="77"/>
  <c r="D15" i="77"/>
  <c r="D13" i="77"/>
  <c r="D12" i="77"/>
  <c r="D11" i="77"/>
  <c r="D9" i="77"/>
  <c r="D8" i="77"/>
  <c r="D7" i="77"/>
  <c r="B2" i="77"/>
  <c r="B1" i="77"/>
  <c r="C52" i="28"/>
  <c r="C47" i="28"/>
  <c r="C43" i="28"/>
  <c r="C41" i="28"/>
  <c r="C35" i="28"/>
  <c r="C31" i="28"/>
  <c r="C30" i="28"/>
  <c r="C28" i="28"/>
  <c r="C12" i="28"/>
  <c r="C6" i="28"/>
  <c r="B2" i="28"/>
  <c r="B1" i="28"/>
  <c r="C13" i="73"/>
  <c r="C8" i="73"/>
  <c r="C5" i="73"/>
  <c r="B2" i="73"/>
  <c r="B1" i="73"/>
  <c r="E21" i="72"/>
  <c r="D21" i="72"/>
  <c r="C21" i="72"/>
  <c r="B2" i="72"/>
  <c r="B1" i="72"/>
  <c r="B2" i="52"/>
  <c r="B1" i="52"/>
  <c r="G13" i="71"/>
  <c r="F13" i="71"/>
  <c r="E13" i="71"/>
  <c r="D13" i="71"/>
  <c r="C13" i="71"/>
  <c r="G6" i="71"/>
  <c r="F6" i="71"/>
  <c r="E6" i="71"/>
  <c r="D6" i="71"/>
  <c r="C6" i="71"/>
  <c r="B1" i="7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B2" i="75"/>
  <c r="B1" i="75"/>
  <c r="H67" i="53"/>
  <c r="G67" i="53"/>
  <c r="F67" i="53"/>
  <c r="E67" i="53"/>
  <c r="D67" i="53"/>
  <c r="C67" i="53"/>
  <c r="H66" i="53"/>
  <c r="E66" i="53"/>
  <c r="H65" i="53"/>
  <c r="G65" i="53"/>
  <c r="F65" i="53"/>
  <c r="E65" i="53"/>
  <c r="D65" i="53"/>
  <c r="C65" i="53"/>
  <c r="H64" i="53"/>
  <c r="E64" i="53"/>
  <c r="H63" i="53"/>
  <c r="G63" i="53"/>
  <c r="F63" i="53"/>
  <c r="E63" i="53"/>
  <c r="D63" i="53"/>
  <c r="C63" i="53"/>
  <c r="H61" i="53"/>
  <c r="G61" i="53"/>
  <c r="F61" i="53"/>
  <c r="E61" i="53"/>
  <c r="D61" i="53"/>
  <c r="C61" i="53"/>
  <c r="H60" i="53"/>
  <c r="E60" i="53"/>
  <c r="H59" i="53"/>
  <c r="E59" i="53"/>
  <c r="H58" i="53"/>
  <c r="E58" i="53"/>
  <c r="H56" i="53"/>
  <c r="G56" i="53"/>
  <c r="F56" i="53"/>
  <c r="E56" i="53"/>
  <c r="D56" i="53"/>
  <c r="C56" i="53"/>
  <c r="H54" i="53"/>
  <c r="G54" i="53"/>
  <c r="F54" i="53"/>
  <c r="E54" i="53"/>
  <c r="D54" i="53"/>
  <c r="C54" i="53"/>
  <c r="H53" i="53"/>
  <c r="G53" i="53"/>
  <c r="F53" i="53"/>
  <c r="E53" i="53"/>
  <c r="D53" i="53"/>
  <c r="C53" i="53"/>
  <c r="H52" i="53"/>
  <c r="E52" i="53"/>
  <c r="H51" i="53"/>
  <c r="E51" i="53"/>
  <c r="H50" i="53"/>
  <c r="E50" i="53"/>
  <c r="H49" i="53"/>
  <c r="E49" i="53"/>
  <c r="H48" i="53"/>
  <c r="E48" i="53"/>
  <c r="H47" i="53"/>
  <c r="E47" i="53"/>
  <c r="H45" i="53"/>
  <c r="G45" i="53"/>
  <c r="F45" i="53"/>
  <c r="E45" i="53"/>
  <c r="D45" i="53"/>
  <c r="C45" i="53"/>
  <c r="H44" i="53"/>
  <c r="E44" i="53"/>
  <c r="H43" i="53"/>
  <c r="E43" i="53"/>
  <c r="H42" i="53"/>
  <c r="E42" i="53"/>
  <c r="H41" i="53"/>
  <c r="E41" i="53"/>
  <c r="H40" i="53"/>
  <c r="E40" i="53"/>
  <c r="H39" i="53"/>
  <c r="E39" i="53"/>
  <c r="H38" i="53"/>
  <c r="E38" i="53"/>
  <c r="H37" i="53"/>
  <c r="E37" i="53"/>
  <c r="H36" i="53"/>
  <c r="E36" i="53"/>
  <c r="H35" i="53"/>
  <c r="E35" i="53"/>
  <c r="H34" i="53"/>
  <c r="G34" i="53"/>
  <c r="F34" i="53"/>
  <c r="E34" i="53"/>
  <c r="D34" i="53"/>
  <c r="C34" i="53"/>
  <c r="H31" i="53"/>
  <c r="G31" i="53"/>
  <c r="F31" i="53"/>
  <c r="E31" i="53"/>
  <c r="D31" i="53"/>
  <c r="C31" i="53"/>
  <c r="H30" i="53"/>
  <c r="G30" i="53"/>
  <c r="F30" i="53"/>
  <c r="E30" i="53"/>
  <c r="D30" i="53"/>
  <c r="C30" i="53"/>
  <c r="H29" i="53"/>
  <c r="E29" i="53"/>
  <c r="H28" i="53"/>
  <c r="E28" i="53"/>
  <c r="H27" i="53"/>
  <c r="E27" i="53"/>
  <c r="H26" i="53"/>
  <c r="E26" i="53"/>
  <c r="H25" i="53"/>
  <c r="E25" i="53"/>
  <c r="H24" i="53"/>
  <c r="E24" i="53"/>
  <c r="H22" i="53"/>
  <c r="G22" i="53"/>
  <c r="F22" i="53"/>
  <c r="E22" i="53"/>
  <c r="D22" i="53"/>
  <c r="C22" i="53"/>
  <c r="H21" i="53"/>
  <c r="E21" i="53"/>
  <c r="H20" i="53"/>
  <c r="E20" i="53"/>
  <c r="H19" i="53"/>
  <c r="E19" i="53"/>
  <c r="H18" i="53"/>
  <c r="E18" i="53"/>
  <c r="H17" i="53"/>
  <c r="E17" i="53"/>
  <c r="H16" i="53"/>
  <c r="E16" i="53"/>
  <c r="H15" i="53"/>
  <c r="E15" i="53"/>
  <c r="H14" i="53"/>
  <c r="E14" i="53"/>
  <c r="H13" i="53"/>
  <c r="E13" i="53"/>
  <c r="H12" i="53"/>
  <c r="E12" i="53"/>
  <c r="H11" i="53"/>
  <c r="E11" i="53"/>
  <c r="H10" i="53"/>
  <c r="E10" i="53"/>
  <c r="H9" i="53"/>
  <c r="G9" i="53"/>
  <c r="F9" i="53"/>
  <c r="E9" i="53"/>
  <c r="D9" i="53"/>
  <c r="C9" i="53"/>
  <c r="H8" i="53"/>
  <c r="E8" i="53"/>
  <c r="B2" i="53"/>
  <c r="B1" i="53"/>
  <c r="H41" i="62"/>
  <c r="G41" i="62"/>
  <c r="F41" i="62"/>
  <c r="E41" i="62"/>
  <c r="D41" i="62"/>
  <c r="C41" i="62"/>
  <c r="H40" i="62"/>
  <c r="E40" i="62"/>
  <c r="H39" i="62"/>
  <c r="E39" i="62"/>
  <c r="H38" i="62"/>
  <c r="E38" i="62"/>
  <c r="H37" i="62"/>
  <c r="E37" i="62"/>
  <c r="H36" i="62"/>
  <c r="E36" i="62"/>
  <c r="H35" i="62"/>
  <c r="E35" i="62"/>
  <c r="H34" i="62"/>
  <c r="E34" i="62"/>
  <c r="H33" i="62"/>
  <c r="E33" i="62"/>
  <c r="H31" i="62"/>
  <c r="G31" i="62"/>
  <c r="F31" i="62"/>
  <c r="E31" i="62"/>
  <c r="D31" i="62"/>
  <c r="C31" i="62"/>
  <c r="H30" i="62"/>
  <c r="E30" i="62"/>
  <c r="H29" i="62"/>
  <c r="E29" i="62"/>
  <c r="H28" i="62"/>
  <c r="E28" i="62"/>
  <c r="H27" i="62"/>
  <c r="E27" i="62"/>
  <c r="H26" i="62"/>
  <c r="E26" i="62"/>
  <c r="H25" i="62"/>
  <c r="E25" i="62"/>
  <c r="H24" i="62"/>
  <c r="E24" i="62"/>
  <c r="H23" i="62"/>
  <c r="E23" i="62"/>
  <c r="H22" i="62"/>
  <c r="E22" i="62"/>
  <c r="H20" i="62"/>
  <c r="G20" i="62"/>
  <c r="F20" i="62"/>
  <c r="E20" i="62"/>
  <c r="D20" i="62"/>
  <c r="C20" i="62"/>
  <c r="H19" i="62"/>
  <c r="E19" i="62"/>
  <c r="H18" i="62"/>
  <c r="E18" i="62"/>
  <c r="H17" i="62"/>
  <c r="E17" i="62"/>
  <c r="H16" i="62"/>
  <c r="E16" i="62"/>
  <c r="H15" i="62"/>
  <c r="E15" i="62"/>
  <c r="H14" i="62"/>
  <c r="G14" i="62"/>
  <c r="F14" i="62"/>
  <c r="E14" i="62"/>
  <c r="D14" i="62"/>
  <c r="C14" i="62"/>
  <c r="H13" i="62"/>
  <c r="E13" i="62"/>
  <c r="H12" i="62"/>
  <c r="E12" i="62"/>
  <c r="H11" i="62"/>
  <c r="E11" i="62"/>
  <c r="H10" i="62"/>
  <c r="E10" i="62"/>
  <c r="H9" i="62"/>
  <c r="E9" i="62"/>
  <c r="H8" i="62"/>
  <c r="E8" i="62"/>
  <c r="H7" i="62"/>
  <c r="E7" i="62"/>
  <c r="B2" i="62"/>
  <c r="B1" i="62"/>
  <c r="G5" i="6"/>
  <c r="F5" i="6"/>
  <c r="E5" i="6"/>
  <c r="D5" i="6"/>
  <c r="C5" i="6"/>
  <c r="B1" i="6"/>
  <c r="H22" i="81"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75">
    <s v="ThisWorkbookDataModel"/>
    <s v="{[პოზიცია_NBG].[BALANCE_ACC].&amp;[6.312E3],[პოზიცია_NBG].[BALANCE_ACC].&amp;[6.362E3]}"/>
    <s v="[პოზიცია_NBG].[ACTIVITY_FIELD].&amp;[იურიდიული პირი (ვაჭრობა და მომსახურება)]"/>
    <s v="[Measures].[Sum of CREDIT_BAL]"/>
    <s v="[პოზიცია_NBG].[ACTIVITY_FIELD].&amp;[იურიდიული პირი (ენერგეტიკა)]"/>
    <s v="{[პოზიცია_NBG].[BALANCE_ACC].&amp;[6.302E3],[პოზიცია_NBG].[BALANCE_ACC].&amp;[6.352E3]}"/>
    <s v="[პოზიცია_NBG].[ACTIVITY_FIELD].&amp;[იურიდიული პირი (სოფლის მეურნეობა და მეტყევეობა)]"/>
    <s v="[პოზიცია_NBG].[ACTIVITY_FIELD].&amp;[იურიდიული პირი (მშენებლობა)]"/>
    <s v="[პოზიცია_NBG].[ACTIVITY_FIELD].&amp;[იურიდიული პირი (სამთო-მომპოვებელი და გადამამუშავებელი მრეწველობა)]"/>
    <s v="[პოზიცია_NBG].[ACTIVITY_FIELD].&amp;[იურიდიული პირი (ტრანსპორტი და კავშირგაბმულობა)]"/>
    <s v="[პოზიცია_NBG].[ACTIVITY_FIELD].&amp;[იურიდიული პირი (დანარჩენი სფეროები)]"/>
    <s v="[Measures].[Sum of 912_IN_GEL]"/>
    <s v="[TLOAN_PORT].[Currency_new_loan].&amp;[GEL]"/>
    <s v="[TLOAN_PORT].[Currency_new_loan].&amp;[FX]"/>
    <s v="[Measures].[Sum of debit]"/>
    <s v="[პოზიცია_NBG].[ACCOUNT_NUMBER].&amp;[71713]"/>
    <s v="[RWA1].[RISK_POSITION_SEGMENT].&amp;[HRRP]"/>
    <s v="[Measures].[SUM of HRRP_100]"/>
    <s v="[Measures].[SUM of HRRP_150]"/>
    <s v="[RWA1].[RISK_POSITION_SEGMENT].&amp;[CORPORATE]"/>
    <s v="[Measures].[sum of gov mitigation new]"/>
    <s v="[Measures].[Sum of mitigation_new]"/>
    <s v="[RWA1].[RISK_POSITION_SEGMENT].&amp;[OTHER_ASSETS]"/>
    <s v="{[TLOAN_PORT].[PDATE].&amp;[2021-06-30T00:00:00]}"/>
    <s v="[TLOAN_PORT].[HBG_FSA_1].&amp;[სახელმწიფო ორგანიზაციები]"/>
    <s v="[Measures].[უმოქმედო სესხები]"/>
    <s v="[Measures].[სპეციალური რეზერვი]"/>
    <s v="[Measures].[საერთო რეზერვი]"/>
    <s v="[TLOAN_PORT].[HBG_FSA_1].&amp;[საფინანსო ინსტიტუტები]"/>
    <s v="[TLOAN_PORT].[HBG_FSA_1].&amp;[საბითუმო ლომბარდული სესხები]"/>
    <s v="[Measures].[გარდა უმოქმედოსი]"/>
    <s v="[TLOAN_PORT].[HBG_FSA_1].&amp;[უძრავი ქონების დეველოპმენტი]"/>
    <s v="[TLOAN_PORT].[HBG_FSA_1].&amp;[უძრავი ქონების მენეჯმენტი]"/>
    <s v="[TLOAN_PORT].[HBG_FSA_1].&amp;[სამშენებლო კომპანიები (არა დეველოპერები)]"/>
    <s v="[TLOAN_PORT].[HBG_FSA_1].&amp;[სამშენებლო მასალების მოპოვება, წარმოება და ვაჭრობა]"/>
    <s v="[TLOAN_PORT].[HBG_FSA_1].&amp;[სამომხმარებლო საქონლით ვაჭრობა]"/>
    <s v="[TLOAN_PORT].[HBG_FSA_1].&amp;[სამომხმარებლო საქონლის წარმოება]"/>
    <s v="[TLOAN_PORT].[HBG_FSA_1].&amp;[ხანგრძლივი მოხმარების სამომხმარებლო საქონლის წარმოება და ვაჭრობა]"/>
    <s v="[TLOAN_PORT].[HBG_FSA_1].&amp;[ფეხსაცმლის, ტანსაცმლისა და ტექსტილის წარმოება და ვაჭრობა]"/>
    <s v="[TLOAN_PORT].[HBG_FSA_1].&amp;[ვაჭრობა (სხვა)]"/>
    <s v="[TLOAN_PORT].[HBG_FSA_1].&amp;[წარმოება (სხვა)]"/>
    <s v="[TLOAN_PORT].[HBG_FSA_1].&amp;[სასტუმროები და ტურიზმი]"/>
    <s v="[TLOAN_PORT].[HBG_FSA_1].&amp;[რესტორნები, ბარები, კაფეები და სწრაფი კვების ობიექტები]"/>
    <s v="[TLOAN_PORT].[HBG_FSA_1].&amp;[მძიმე მრეწველობა]"/>
    <s v="[TLOAN_PORT].[HBG_FSA_1].&amp;[ბენზინგასამართ სადგურებსა და ბენზინის იმპორტიორებზე გაცემული სესხები]"/>
    <s v="[TLOAN_PORT].[HBG_FSA_1].&amp;[ენერგეტიკა]"/>
    <s v="[TLOAN_PORT].[HBG_FSA_1].&amp;[ავტომობილების დილერები]"/>
    <s v="[TLOAN_PORT].[HBG_FSA_1].&amp;[ჯანდაცვა]"/>
    <s v="[TLOAN_PORT].[HBG_FSA_1].&amp;[ფარმაცევტიკა]"/>
    <s v="[TLOAN_PORT].[HBG_FSA_1].&amp;[ტელეკომუნიკაცია]"/>
    <s v="[TLOAN_PORT].[HBG_FSA_1].&amp;[სერვისი]"/>
    <s v="[TLOAN_PORT].[HBG_FSA_1].&amp;[სოფლის მეურნეობის სექტორი]"/>
    <s v="[TLOAN_PORT].[HBG_FSA_1].&amp;[სხვა]"/>
    <s v="[Measures].[მთლიანი ღირებულება]"/>
    <s v="[TLOAN_PORT].[Reserve_classification 22].&amp;[სტანდარტულად კლასიფიცირებული ]"/>
    <s v="[TLOAN_PORT].[overdue_category].&amp;[ვადაგადაცილება ≤ 30 დღეზე]"/>
    <s v="[TLOAN_PORT].[overdue_category].&amp;[ვადაგადაცილება &gt; 30 დღეზე &lt; 60 დღეზე ]"/>
    <s v="[TLOAN_PORT].[Reserve_classification 22].&amp;[საყურადღებოდ კლასიფიცირებული]"/>
    <s v="[TLOAN_PORT].[overdue_category].&amp;[ვადაგადაცილება ≥ 60 დღეზე &lt; 90 დღეზე ]"/>
    <s v="[TLOAN_PORT].[overdue_category].&amp;[ვადაგადაცილება ≥ 90 დღეზე &lt; 180 დღეზე  ]"/>
    <s v="[TLOAN_PORT].[Reserve_classification 22].&amp;[უმოქმედო]"/>
    <s v="[TLOAN_PORT].[overdue_category].&amp;[ვადაგადაცილება ≥ 180 დღეზე &lt; 1 წელზე  ]"/>
    <s v="[TLOAN_PORT].[overdue_category].&amp;[ვადაგადაცილება ≥ 1 წელზე &lt;2 წელზე  ]"/>
    <s v="[TLOAN_PORT].[overdue_category].&amp;[ვადაგადაცილება ≥ 2 წელზე &lt;5 წელზე  ]"/>
    <s v="[TLOAN_PORT].[overdue_category].&amp;[ვადაგადაცილება ≥ 5 წელზე &lt;7 წელზე  ]"/>
    <s v="[TLOAN_PORT].[overdue_category].&amp;[ვადაგადაცილება ≥ 7 წელზე]"/>
    <s v="[TLOAN_PORT].[Reserve_classification].&amp;[უიმედო]"/>
    <s v="[TLOAN_PORT].[Reserve_classification 22].[All]"/>
    <s v="[TLOAN_PORT].[Reserve_classification].&amp;[სტანდარტული]"/>
    <s v="[TLOAN_PORT].[Reserve_classification].&amp;[საყურადღებო]"/>
    <s v="[TLOAN_PORT].[Reserve_classification].&amp;[არასტანდარტული]"/>
    <s v="[TLOAN_PORT].[Reserve_classification].&amp;[საეჭვო]"/>
    <s v="[Measures].[Sum of LOAN_LOSS_RESERVE]"/>
    <s v="[Measures].[Sum of Secured Loans]"/>
    <s v="[Measures].[Sum of Secured loans _reserve]"/>
  </metadataStrings>
  <mdxMetadata count="463">
    <mdx n="0" f="v">
      <t c="3" fi="0">
        <n x="1" s="1"/>
        <n x="2"/>
        <n x="3"/>
      </t>
    </mdx>
    <mdx n="0" f="v">
      <t c="3" fi="0">
        <n x="1" s="1"/>
        <n x="4"/>
        <n x="3"/>
      </t>
    </mdx>
    <mdx n="0" f="v">
      <t c="3" fi="0">
        <n x="5" s="1"/>
        <n x="6"/>
        <n x="3"/>
      </t>
    </mdx>
    <mdx n="0" f="v">
      <t c="3" fi="0">
        <n x="1" s="1"/>
        <n x="6"/>
        <n x="3"/>
      </t>
    </mdx>
    <mdx n="0" f="v">
      <t c="3" fi="0">
        <n x="5" s="1"/>
        <n x="7"/>
        <n x="3"/>
      </t>
    </mdx>
    <mdx n="0" f="v">
      <t c="3" fi="0">
        <n x="1" s="1"/>
        <n x="7"/>
        <n x="3"/>
      </t>
    </mdx>
    <mdx n="0" f="v">
      <t c="3" fi="0">
        <n x="5" s="1"/>
        <n x="8"/>
        <n x="3"/>
      </t>
    </mdx>
    <mdx n="0" f="v">
      <t c="3" fi="0">
        <n x="5" s="1"/>
        <n x="9"/>
        <n x="3"/>
      </t>
    </mdx>
    <mdx n="0" f="v">
      <t c="3" fi="0">
        <n x="1" s="1"/>
        <n x="9"/>
        <n x="3"/>
      </t>
    </mdx>
    <mdx n="0" f="v">
      <t c="3" fi="0">
        <n x="5" s="1"/>
        <n x="10"/>
        <n x="3"/>
      </t>
    </mdx>
    <mdx n="0" f="v">
      <t c="3" fi="0">
        <n x="1" s="1"/>
        <n x="10"/>
        <n x="3"/>
      </t>
    </mdx>
    <mdx n="0" f="v">
      <t c="2" fi="0">
        <n x="11"/>
        <n x="12"/>
      </t>
    </mdx>
    <mdx n="0" f="v">
      <t c="2" fi="0">
        <n x="11"/>
        <n x="13"/>
      </t>
    </mdx>
    <mdx n="0" f="v">
      <t c="2" fi="0">
        <n x="14"/>
        <n x="15"/>
      </t>
    </mdx>
    <mdx n="0" f="v">
      <t c="2" fi="0">
        <n x="16"/>
        <n x="17"/>
      </t>
    </mdx>
    <mdx n="0" f="v">
      <t c="2" fi="0">
        <n x="16"/>
        <n x="18"/>
      </t>
    </mdx>
    <mdx n="0" f="v">
      <t c="2" fi="0">
        <n x="19"/>
        <n x="20"/>
      </t>
    </mdx>
    <mdx n="0" f="v">
      <t c="2" fi="0">
        <n x="16"/>
        <n x="21"/>
      </t>
    </mdx>
    <mdx n="0" f="v">
      <t c="2" fi="0">
        <n x="16"/>
        <n x="20"/>
      </t>
    </mdx>
    <mdx n="0" f="v">
      <t c="2" fi="0">
        <n x="22"/>
        <n x="21"/>
      </t>
    </mdx>
    <mdx n="0" f="v">
      <t c="2" fi="0">
        <n x="22"/>
        <n x="20"/>
      </t>
    </mdx>
    <mdx n="0" f="v">
      <t c="2" fi="0">
        <n x="19"/>
        <n x="21"/>
      </t>
    </mdx>
    <mdx n="0" f="v">
      <t c="3" fi="0">
        <n x="23" s="1"/>
        <n x="24"/>
        <n x="25"/>
      </t>
    </mdx>
    <mdx n="0" f="v">
      <t c="3" fi="0">
        <n x="23" s="1"/>
        <n x="24"/>
        <n x="26"/>
      </t>
    </mdx>
    <mdx n="0" f="v">
      <t c="3" fi="0">
        <n x="23" s="1"/>
        <n x="24"/>
        <n x="27"/>
      </t>
    </mdx>
    <mdx n="0" f="v">
      <t c="3" fi="0">
        <n x="23" s="1"/>
        <n x="28"/>
        <n x="25"/>
      </t>
    </mdx>
    <mdx n="0" f="v">
      <t c="3" fi="0">
        <n x="23" s="1"/>
        <n x="28"/>
        <n x="26"/>
      </t>
    </mdx>
    <mdx n="0" f="v">
      <t c="3" fi="0">
        <n x="23" s="1"/>
        <n x="28"/>
        <n x="27"/>
      </t>
    </mdx>
    <mdx n="0" f="v">
      <t c="3" fi="0">
        <n x="23" s="1"/>
        <n x="29"/>
        <n x="25"/>
      </t>
    </mdx>
    <mdx n="0" f="v">
      <t c="3" fi="0">
        <n x="23" s="1"/>
        <n x="29"/>
        <n x="30"/>
      </t>
    </mdx>
    <mdx n="0" f="v">
      <t c="3" fi="0">
        <n x="23" s="1"/>
        <n x="29"/>
        <n x="26"/>
      </t>
    </mdx>
    <mdx n="0" f="v">
      <t c="3" fi="0">
        <n x="23" s="1"/>
        <n x="29"/>
        <n x="27"/>
      </t>
    </mdx>
    <mdx n="0" f="v">
      <t c="3" fi="0">
        <n x="23" s="1"/>
        <n x="31"/>
        <n x="25"/>
      </t>
    </mdx>
    <mdx n="0" f="v">
      <t c="3" fi="0">
        <n x="23" s="1"/>
        <n x="31"/>
        <n x="30"/>
      </t>
    </mdx>
    <mdx n="0" f="v">
      <t c="3" fi="0">
        <n x="23" s="1"/>
        <n x="31"/>
        <n x="26"/>
      </t>
    </mdx>
    <mdx n="0" f="v">
      <t c="3" fi="0">
        <n x="23" s="1"/>
        <n x="31"/>
        <n x="27"/>
      </t>
    </mdx>
    <mdx n="0" f="v">
      <t c="3" fi="0">
        <n x="23" s="1"/>
        <n x="32"/>
        <n x="25"/>
      </t>
    </mdx>
    <mdx n="0" f="v">
      <t c="3" fi="0">
        <n x="23" s="1"/>
        <n x="32"/>
        <n x="30"/>
      </t>
    </mdx>
    <mdx n="0" f="v">
      <t c="3" fi="0">
        <n x="23" s="1"/>
        <n x="32"/>
        <n x="26"/>
      </t>
    </mdx>
    <mdx n="0" f="v">
      <t c="3" fi="0">
        <n x="23" s="1"/>
        <n x="32"/>
        <n x="27"/>
      </t>
    </mdx>
    <mdx n="0" f="v">
      <t c="3" fi="0">
        <n x="23" s="1"/>
        <n x="33"/>
        <n x="25"/>
      </t>
    </mdx>
    <mdx n="0" f="v">
      <t c="3" fi="0">
        <n x="23" s="1"/>
        <n x="33"/>
        <n x="30"/>
      </t>
    </mdx>
    <mdx n="0" f="v">
      <t c="3" fi="0">
        <n x="23" s="1"/>
        <n x="33"/>
        <n x="26"/>
      </t>
    </mdx>
    <mdx n="0" f="v">
      <t c="3" fi="0">
        <n x="23" s="1"/>
        <n x="33"/>
        <n x="27"/>
      </t>
    </mdx>
    <mdx n="0" f="v">
      <t c="3" fi="0">
        <n x="23" s="1"/>
        <n x="34"/>
        <n x="25"/>
      </t>
    </mdx>
    <mdx n="0" f="v">
      <t c="3" fi="0">
        <n x="23" s="1"/>
        <n x="34"/>
        <n x="30"/>
      </t>
    </mdx>
    <mdx n="0" f="v">
      <t c="3" fi="0">
        <n x="23" s="1"/>
        <n x="34"/>
        <n x="26"/>
      </t>
    </mdx>
    <mdx n="0" f="v">
      <t c="3" fi="0">
        <n x="23" s="1"/>
        <n x="34"/>
        <n x="27"/>
      </t>
    </mdx>
    <mdx n="0" f="v">
      <t c="3" fi="0">
        <n x="23" s="1"/>
        <n x="35"/>
        <n x="25"/>
      </t>
    </mdx>
    <mdx n="0" f="v">
      <t c="3" fi="0">
        <n x="23" s="1"/>
        <n x="35"/>
        <n x="30"/>
      </t>
    </mdx>
    <mdx n="0" f="v">
      <t c="3" fi="0">
        <n x="23" s="1"/>
        <n x="35"/>
        <n x="26"/>
      </t>
    </mdx>
    <mdx n="0" f="v">
      <t c="3" fi="0">
        <n x="23" s="1"/>
        <n x="35"/>
        <n x="27"/>
      </t>
    </mdx>
    <mdx n="0" f="v">
      <t c="3" fi="0">
        <n x="23" s="1"/>
        <n x="36"/>
        <n x="25"/>
      </t>
    </mdx>
    <mdx n="0" f="v">
      <t c="3" fi="0">
        <n x="23" s="1"/>
        <n x="36"/>
        <n x="30"/>
      </t>
    </mdx>
    <mdx n="0" f="v">
      <t c="3" fi="0">
        <n x="23" s="1"/>
        <n x="36"/>
        <n x="26"/>
      </t>
    </mdx>
    <mdx n="0" f="v">
      <t c="3" fi="0">
        <n x="23" s="1"/>
        <n x="36"/>
        <n x="27"/>
      </t>
    </mdx>
    <mdx n="0" f="v">
      <t c="3" fi="0">
        <n x="23" s="1"/>
        <n x="37"/>
        <n x="25"/>
      </t>
    </mdx>
    <mdx n="0" f="v">
      <t c="3" fi="0">
        <n x="23" s="1"/>
        <n x="37"/>
        <n x="30"/>
      </t>
    </mdx>
    <mdx n="0" f="v">
      <t c="3" fi="0">
        <n x="23" s="1"/>
        <n x="37"/>
        <n x="26"/>
      </t>
    </mdx>
    <mdx n="0" f="v">
      <t c="3" fi="0">
        <n x="23" s="1"/>
        <n x="37"/>
        <n x="27"/>
      </t>
    </mdx>
    <mdx n="0" f="v">
      <t c="3" fi="0">
        <n x="23" s="1"/>
        <n x="38"/>
        <n x="25"/>
      </t>
    </mdx>
    <mdx n="0" f="v">
      <t c="3" fi="0">
        <n x="23" s="1"/>
        <n x="38"/>
        <n x="30"/>
      </t>
    </mdx>
    <mdx n="0" f="v">
      <t c="3" fi="0">
        <n x="23" s="1"/>
        <n x="38"/>
        <n x="26"/>
      </t>
    </mdx>
    <mdx n="0" f="v">
      <t c="3" fi="0">
        <n x="23" s="1"/>
        <n x="38"/>
        <n x="27"/>
      </t>
    </mdx>
    <mdx n="0" f="v">
      <t c="3" fi="0">
        <n x="23" s="1"/>
        <n x="39"/>
        <n x="25"/>
      </t>
    </mdx>
    <mdx n="0" f="v">
      <t c="3" fi="0">
        <n x="23" s="1"/>
        <n x="39"/>
        <n x="30"/>
      </t>
    </mdx>
    <mdx n="0" f="v">
      <t c="3" fi="0">
        <n x="23" s="1"/>
        <n x="39"/>
        <n x="26"/>
      </t>
    </mdx>
    <mdx n="0" f="v">
      <t c="3" fi="0">
        <n x="23" s="1"/>
        <n x="39"/>
        <n x="27"/>
      </t>
    </mdx>
    <mdx n="0" f="v">
      <t c="3" fi="0">
        <n x="23" s="1"/>
        <n x="40"/>
        <n x="26"/>
      </t>
    </mdx>
    <mdx n="0" f="v">
      <t c="3" fi="0">
        <n x="23" s="1"/>
        <n x="40"/>
        <n x="27"/>
      </t>
    </mdx>
    <mdx n="0" f="v">
      <t c="3" fi="0">
        <n x="23" s="1"/>
        <n x="41"/>
        <n x="25"/>
      </t>
    </mdx>
    <mdx n="0" f="v">
      <t c="3" fi="0">
        <n x="23" s="1"/>
        <n x="41"/>
        <n x="30"/>
      </t>
    </mdx>
    <mdx n="0" f="v">
      <t c="3" fi="0">
        <n x="23" s="1"/>
        <n x="41"/>
        <n x="26"/>
      </t>
    </mdx>
    <mdx n="0" f="v">
      <t c="3" fi="0">
        <n x="23" s="1"/>
        <n x="41"/>
        <n x="27"/>
      </t>
    </mdx>
    <mdx n="0" f="v">
      <t c="3" fi="0">
        <n x="23" s="1"/>
        <n x="42"/>
        <n x="25"/>
      </t>
    </mdx>
    <mdx n="0" f="v">
      <t c="3" fi="0">
        <n x="23" s="1"/>
        <n x="42"/>
        <n x="30"/>
      </t>
    </mdx>
    <mdx n="0" f="v">
      <t c="3" fi="0">
        <n x="23" s="1"/>
        <n x="42"/>
        <n x="26"/>
      </t>
    </mdx>
    <mdx n="0" f="v">
      <t c="3" fi="0">
        <n x="23" s="1"/>
        <n x="42"/>
        <n x="27"/>
      </t>
    </mdx>
    <mdx n="0" f="v">
      <t c="3" fi="0">
        <n x="23" s="1"/>
        <n x="43"/>
        <n x="25"/>
      </t>
    </mdx>
    <mdx n="0" f="v">
      <t c="3" fi="0">
        <n x="23" s="1"/>
        <n x="43"/>
        <n x="30"/>
      </t>
    </mdx>
    <mdx n="0" f="v">
      <t c="3" fi="0">
        <n x="23" s="1"/>
        <n x="43"/>
        <n x="26"/>
      </t>
    </mdx>
    <mdx n="0" f="v">
      <t c="3" fi="0">
        <n x="23" s="1"/>
        <n x="43"/>
        <n x="27"/>
      </t>
    </mdx>
    <mdx n="0" f="v">
      <t c="3" fi="0">
        <n x="23" s="1"/>
        <n x="44"/>
        <n x="25"/>
      </t>
    </mdx>
    <mdx n="0" f="v">
      <t c="3" fi="0">
        <n x="23" s="1"/>
        <n x="44"/>
        <n x="30"/>
      </t>
    </mdx>
    <mdx n="0" f="v">
      <t c="3" fi="0">
        <n x="23" s="1"/>
        <n x="44"/>
        <n x="26"/>
      </t>
    </mdx>
    <mdx n="0" f="v">
      <t c="3" fi="0">
        <n x="23" s="1"/>
        <n x="44"/>
        <n x="27"/>
      </t>
    </mdx>
    <mdx n="0" f="v">
      <t c="3" fi="0">
        <n x="23" s="1"/>
        <n x="45"/>
        <n x="25"/>
      </t>
    </mdx>
    <mdx n="0" f="v">
      <t c="3" fi="0">
        <n x="23" s="1"/>
        <n x="45"/>
        <n x="30"/>
      </t>
    </mdx>
    <mdx n="0" f="v">
      <t c="3" fi="0">
        <n x="23" s="1"/>
        <n x="45"/>
        <n x="26"/>
      </t>
    </mdx>
    <mdx n="0" f="v">
      <t c="3" fi="0">
        <n x="23" s="1"/>
        <n x="45"/>
        <n x="27"/>
      </t>
    </mdx>
    <mdx n="0" f="v">
      <t c="3" fi="0">
        <n x="23" s="1"/>
        <n x="46"/>
        <n x="30"/>
      </t>
    </mdx>
    <mdx n="0" f="v">
      <t c="3" fi="0">
        <n x="23" s="1"/>
        <n x="46"/>
        <n x="27"/>
      </t>
    </mdx>
    <mdx n="0" f="v">
      <t c="3" fi="0">
        <n x="23" s="1"/>
        <n x="47"/>
        <n x="25"/>
      </t>
    </mdx>
    <mdx n="0" f="v">
      <t c="3" fi="0">
        <n x="23" s="1"/>
        <n x="47"/>
        <n x="30"/>
      </t>
    </mdx>
    <mdx n="0" f="v">
      <t c="3" fi="0">
        <n x="23" s="1"/>
        <n x="47"/>
        <n x="26"/>
      </t>
    </mdx>
    <mdx n="0" f="v">
      <t c="3" fi="0">
        <n x="23" s="1"/>
        <n x="47"/>
        <n x="27"/>
      </t>
    </mdx>
    <mdx n="0" f="v">
      <t c="3" fi="0">
        <n x="23" s="1"/>
        <n x="48"/>
        <n x="25"/>
      </t>
    </mdx>
    <mdx n="0" f="v">
      <t c="3" fi="0">
        <n x="23" s="1"/>
        <n x="48"/>
        <n x="30"/>
      </t>
    </mdx>
    <mdx n="0" f="v">
      <t c="3" fi="0">
        <n x="23" s="1"/>
        <n x="48"/>
        <n x="26"/>
      </t>
    </mdx>
    <mdx n="0" f="v">
      <t c="3" fi="0">
        <n x="23" s="1"/>
        <n x="48"/>
        <n x="27"/>
      </t>
    </mdx>
    <mdx n="0" f="v">
      <t c="3" fi="0">
        <n x="23" s="1"/>
        <n x="49"/>
        <n x="25"/>
      </t>
    </mdx>
    <mdx n="0" f="v">
      <t c="3" fi="0">
        <n x="23" s="1"/>
        <n x="49"/>
        <n x="30"/>
      </t>
    </mdx>
    <mdx n="0" f="v">
      <t c="3" fi="0">
        <n x="23" s="1"/>
        <n x="49"/>
        <n x="26"/>
      </t>
    </mdx>
    <mdx n="0" f="v">
      <t c="3" fi="0">
        <n x="23" s="1"/>
        <n x="49"/>
        <n x="27"/>
      </t>
    </mdx>
    <mdx n="0" f="v">
      <t c="3" fi="0">
        <n x="23" s="1"/>
        <n x="50"/>
        <n x="25"/>
      </t>
    </mdx>
    <mdx n="0" f="v">
      <t c="3" fi="0">
        <n x="23" s="1"/>
        <n x="50"/>
        <n x="30"/>
      </t>
    </mdx>
    <mdx n="0" f="v">
      <t c="3" fi="0">
        <n x="23" s="1"/>
        <n x="50"/>
        <n x="26"/>
      </t>
    </mdx>
    <mdx n="0" f="v">
      <t c="3" fi="0">
        <n x="23" s="1"/>
        <n x="50"/>
        <n x="27"/>
      </t>
    </mdx>
    <mdx n="0" f="v">
      <t c="3" fi="0">
        <n x="23" s="1"/>
        <n x="51"/>
        <n x="25"/>
      </t>
    </mdx>
    <mdx n="0" f="v">
      <t c="3" fi="0">
        <n x="23" s="1"/>
        <n x="51"/>
        <n x="30"/>
      </t>
    </mdx>
    <mdx n="0" f="v">
      <t c="3" fi="0">
        <n x="23" s="1"/>
        <n x="51"/>
        <n x="26"/>
      </t>
    </mdx>
    <mdx n="0" f="v">
      <t c="3" fi="0">
        <n x="23" s="1"/>
        <n x="51"/>
        <n x="27"/>
      </t>
    </mdx>
    <mdx n="0" f="v">
      <t c="3" fi="0">
        <n x="23" s="1"/>
        <n x="52"/>
        <n x="25"/>
      </t>
    </mdx>
    <mdx n="0" f="v">
      <t c="3" fi="0">
        <n x="23" s="1"/>
        <n x="52"/>
        <n x="30"/>
      </t>
    </mdx>
    <mdx n="0" f="v">
      <t c="3" fi="0">
        <n x="23" s="1"/>
        <n x="52"/>
        <n x="26"/>
      </t>
    </mdx>
    <mdx n="0" f="v">
      <t c="3" fi="0">
        <n x="23" s="1"/>
        <n x="52"/>
        <n x="27"/>
      </t>
    </mdx>
    <mdx n="0" f="v">
      <t c="3" fi="0">
        <n x="23" s="1"/>
        <n x="24"/>
        <n x="53"/>
      </t>
    </mdx>
    <mdx n="0" f="v">
      <t c="4" fi="0">
        <n x="23" s="1"/>
        <n x="24"/>
        <n x="68"/>
        <n x="53"/>
      </t>
    </mdx>
    <mdx n="0" f="v">
      <t c="4" fi="0">
        <n x="23" s="1"/>
        <n x="24"/>
        <n x="69"/>
        <n x="53"/>
      </t>
    </mdx>
    <mdx n="0" f="v">
      <t c="4" fi="0">
        <n x="23" s="1"/>
        <n x="24"/>
        <n x="70"/>
        <n x="53"/>
      </t>
    </mdx>
    <mdx n="0" f="v">
      <t c="4" fi="0">
        <n x="23" s="1"/>
        <n x="24"/>
        <n x="71"/>
        <n x="53"/>
      </t>
    </mdx>
    <mdx n="0" f="v">
      <t c="4" fi="0">
        <n x="23" s="1"/>
        <n x="24"/>
        <n x="66"/>
        <n x="53"/>
      </t>
    </mdx>
    <mdx n="0" f="v">
      <t c="3">
        <n x="23" s="1"/>
        <n x="24"/>
        <n x="72"/>
      </t>
    </mdx>
    <mdx n="0" f="v">
      <t c="4">
        <n x="23" s="1"/>
        <n x="24"/>
        <n x="68"/>
        <n x="72"/>
      </t>
    </mdx>
    <mdx n="0" f="v">
      <t c="4">
        <n x="23" s="1"/>
        <n x="24"/>
        <n x="69"/>
        <n x="72"/>
      </t>
    </mdx>
    <mdx n="0" f="v">
      <t c="4">
        <n x="23" s="1"/>
        <n x="24"/>
        <n x="70"/>
        <n x="72"/>
      </t>
    </mdx>
    <mdx n="0" f="v">
      <t c="4">
        <n x="23" s="1"/>
        <n x="24"/>
        <n x="71"/>
        <n x="72"/>
      </t>
    </mdx>
    <mdx n="0" f="v">
      <t c="4">
        <n x="23" s="1"/>
        <n x="24"/>
        <n x="66"/>
        <n x="72"/>
      </t>
    </mdx>
    <mdx n="0" f="v">
      <t c="3" fi="0">
        <n x="23" s="1"/>
        <n x="28"/>
        <n x="53"/>
      </t>
    </mdx>
    <mdx n="0" f="v">
      <t c="4" fi="0">
        <n x="23" s="1"/>
        <n x="28"/>
        <n x="68"/>
        <n x="53"/>
      </t>
    </mdx>
    <mdx n="0" f="v">
      <t c="4" fi="0">
        <n x="23" s="1"/>
        <n x="28"/>
        <n x="69"/>
        <n x="53"/>
      </t>
    </mdx>
    <mdx n="0" f="v">
      <t c="4" fi="0">
        <n x="23" s="1"/>
        <n x="28"/>
        <n x="70"/>
        <n x="53"/>
      </t>
    </mdx>
    <mdx n="0" f="v">
      <t c="4">
        <n x="23" s="1"/>
        <n x="28"/>
        <n x="71"/>
        <n x="53"/>
      </t>
    </mdx>
    <mdx n="0" f="v">
      <t c="4" fi="0">
        <n x="23" s="1"/>
        <n x="28"/>
        <n x="66"/>
        <n x="53"/>
      </t>
    </mdx>
    <mdx n="0" f="v">
      <t c="3">
        <n x="23" s="1"/>
        <n x="28"/>
        <n x="72"/>
      </t>
    </mdx>
    <mdx n="0" f="v">
      <t c="4">
        <n x="23" s="1"/>
        <n x="28"/>
        <n x="68"/>
        <n x="72"/>
      </t>
    </mdx>
    <mdx n="0" f="v">
      <t c="4">
        <n x="23" s="1"/>
        <n x="28"/>
        <n x="69"/>
        <n x="72"/>
      </t>
    </mdx>
    <mdx n="0" f="v">
      <t c="4">
        <n x="23" s="1"/>
        <n x="28"/>
        <n x="70"/>
        <n x="72"/>
      </t>
    </mdx>
    <mdx n="0" f="v">
      <t c="4">
        <n x="23" s="1"/>
        <n x="28"/>
        <n x="71"/>
        <n x="72"/>
      </t>
    </mdx>
    <mdx n="0" f="v">
      <t c="4">
        <n x="23" s="1"/>
        <n x="28"/>
        <n x="66"/>
        <n x="72"/>
      </t>
    </mdx>
    <mdx n="0" f="v">
      <t c="3" fi="0">
        <n x="23" s="1"/>
        <n x="29"/>
        <n x="53"/>
      </t>
    </mdx>
    <mdx n="0" f="v">
      <t c="4" fi="0">
        <n x="23" s="1"/>
        <n x="29"/>
        <n x="68"/>
        <n x="53"/>
      </t>
    </mdx>
    <mdx n="0" f="v">
      <t c="4">
        <n x="23" s="1"/>
        <n x="29"/>
        <n x="69"/>
        <n x="53"/>
      </t>
    </mdx>
    <mdx n="0" f="v">
      <t c="4" fi="0">
        <n x="23" s="1"/>
        <n x="29"/>
        <n x="70"/>
        <n x="53"/>
      </t>
    </mdx>
    <mdx n="0" f="v">
      <t c="4">
        <n x="23" s="1"/>
        <n x="29"/>
        <n x="71"/>
        <n x="53"/>
      </t>
    </mdx>
    <mdx n="0" f="v">
      <t c="4">
        <n x="23" s="1"/>
        <n x="29"/>
        <n x="66"/>
        <n x="53"/>
      </t>
    </mdx>
    <mdx n="0" f="v">
      <t c="3">
        <n x="23" s="1"/>
        <n x="29"/>
        <n x="72"/>
      </t>
    </mdx>
    <mdx n="0" f="v">
      <t c="4">
        <n x="23" s="1"/>
        <n x="29"/>
        <n x="68"/>
        <n x="72"/>
      </t>
    </mdx>
    <mdx n="0" f="v">
      <t c="4">
        <n x="23" s="1"/>
        <n x="29"/>
        <n x="69"/>
        <n x="72"/>
      </t>
    </mdx>
    <mdx n="0" f="v">
      <t c="4">
        <n x="23" s="1"/>
        <n x="29"/>
        <n x="70"/>
        <n x="72"/>
      </t>
    </mdx>
    <mdx n="0" f="v">
      <t c="4">
        <n x="23" s="1"/>
        <n x="29"/>
        <n x="71"/>
        <n x="72"/>
      </t>
    </mdx>
    <mdx n="0" f="v">
      <t c="4">
        <n x="23" s="1"/>
        <n x="29"/>
        <n x="66"/>
        <n x="72"/>
      </t>
    </mdx>
    <mdx n="0" f="v">
      <t c="3" fi="0">
        <n x="23" s="1"/>
        <n x="31"/>
        <n x="53"/>
      </t>
    </mdx>
    <mdx n="0" f="v">
      <t c="4" fi="0">
        <n x="23" s="1"/>
        <n x="31"/>
        <n x="68"/>
        <n x="53"/>
      </t>
    </mdx>
    <mdx n="0" f="v">
      <t c="4" fi="0">
        <n x="23" s="1"/>
        <n x="31"/>
        <n x="69"/>
        <n x="53"/>
      </t>
    </mdx>
    <mdx n="0" f="v">
      <t c="4" fi="0">
        <n x="23" s="1"/>
        <n x="31"/>
        <n x="70"/>
        <n x="53"/>
      </t>
    </mdx>
    <mdx n="0" f="v">
      <t c="4">
        <n x="23" s="1"/>
        <n x="31"/>
        <n x="71"/>
        <n x="53"/>
      </t>
    </mdx>
    <mdx n="0" f="v">
      <t c="4" fi="0">
        <n x="23" s="1"/>
        <n x="31"/>
        <n x="66"/>
        <n x="53"/>
      </t>
    </mdx>
    <mdx n="0" f="v">
      <t c="3">
        <n x="23" s="1"/>
        <n x="31"/>
        <n x="72"/>
      </t>
    </mdx>
    <mdx n="0" f="v">
      <t c="4">
        <n x="23" s="1"/>
        <n x="31"/>
        <n x="68"/>
        <n x="72"/>
      </t>
    </mdx>
    <mdx n="0" f="v">
      <t c="4">
        <n x="23" s="1"/>
        <n x="31"/>
        <n x="69"/>
        <n x="72"/>
      </t>
    </mdx>
    <mdx n="0" f="v">
      <t c="4">
        <n x="23" s="1"/>
        <n x="31"/>
        <n x="70"/>
        <n x="72"/>
      </t>
    </mdx>
    <mdx n="0" f="v">
      <t c="4">
        <n x="23" s="1"/>
        <n x="31"/>
        <n x="71"/>
        <n x="72"/>
      </t>
    </mdx>
    <mdx n="0" f="v">
      <t c="4">
        <n x="23" s="1"/>
        <n x="31"/>
        <n x="66"/>
        <n x="72"/>
      </t>
    </mdx>
    <mdx n="0" f="v">
      <t c="3" fi="0">
        <n x="23" s="1"/>
        <n x="32"/>
        <n x="53"/>
      </t>
    </mdx>
    <mdx n="0" f="v">
      <t c="4" fi="0">
        <n x="23" s="1"/>
        <n x="32"/>
        <n x="68"/>
        <n x="53"/>
      </t>
    </mdx>
    <mdx n="0" f="v">
      <t c="4" fi="0">
        <n x="23" s="1"/>
        <n x="32"/>
        <n x="69"/>
        <n x="53"/>
      </t>
    </mdx>
    <mdx n="0" f="v">
      <t c="4" fi="0">
        <n x="23" s="1"/>
        <n x="32"/>
        <n x="70"/>
        <n x="53"/>
      </t>
    </mdx>
    <mdx n="0" f="v">
      <t c="4">
        <n x="23" s="1"/>
        <n x="32"/>
        <n x="71"/>
        <n x="53"/>
      </t>
    </mdx>
    <mdx n="0" f="v">
      <t c="4" fi="0">
        <n x="23" s="1"/>
        <n x="32"/>
        <n x="66"/>
        <n x="53"/>
      </t>
    </mdx>
    <mdx n="0" f="v">
      <t c="3">
        <n x="23" s="1"/>
        <n x="32"/>
        <n x="72"/>
      </t>
    </mdx>
    <mdx n="0" f="v">
      <t c="4">
        <n x="23" s="1"/>
        <n x="32"/>
        <n x="68"/>
        <n x="72"/>
      </t>
    </mdx>
    <mdx n="0" f="v">
      <t c="4">
        <n x="23" s="1"/>
        <n x="32"/>
        <n x="69"/>
        <n x="72"/>
      </t>
    </mdx>
    <mdx n="0" f="v">
      <t c="4">
        <n x="23" s="1"/>
        <n x="32"/>
        <n x="70"/>
        <n x="72"/>
      </t>
    </mdx>
    <mdx n="0" f="v">
      <t c="4">
        <n x="23" s="1"/>
        <n x="32"/>
        <n x="71"/>
        <n x="72"/>
      </t>
    </mdx>
    <mdx n="0" f="v">
      <t c="4">
        <n x="23" s="1"/>
        <n x="32"/>
        <n x="66"/>
        <n x="72"/>
      </t>
    </mdx>
    <mdx n="0" f="v">
      <t c="3" fi="0">
        <n x="23" s="1"/>
        <n x="33"/>
        <n x="53"/>
      </t>
    </mdx>
    <mdx n="0" f="v">
      <t c="4" fi="0">
        <n x="23" s="1"/>
        <n x="33"/>
        <n x="68"/>
        <n x="53"/>
      </t>
    </mdx>
    <mdx n="0" f="v">
      <t c="4" fi="0">
        <n x="23" s="1"/>
        <n x="33"/>
        <n x="69"/>
        <n x="53"/>
      </t>
    </mdx>
    <mdx n="0" f="v">
      <t c="4" fi="0">
        <n x="23" s="1"/>
        <n x="33"/>
        <n x="70"/>
        <n x="53"/>
      </t>
    </mdx>
    <mdx n="0" f="v">
      <t c="4">
        <n x="23" s="1"/>
        <n x="33"/>
        <n x="71"/>
        <n x="53"/>
      </t>
    </mdx>
    <mdx n="0" f="v">
      <t c="4" fi="0">
        <n x="23" s="1"/>
        <n x="33"/>
        <n x="66"/>
        <n x="53"/>
      </t>
    </mdx>
    <mdx n="0" f="v">
      <t c="3">
        <n x="23" s="1"/>
        <n x="33"/>
        <n x="72"/>
      </t>
    </mdx>
    <mdx n="0" f="v">
      <t c="4">
        <n x="23" s="1"/>
        <n x="33"/>
        <n x="68"/>
        <n x="72"/>
      </t>
    </mdx>
    <mdx n="0" f="v">
      <t c="4">
        <n x="23" s="1"/>
        <n x="33"/>
        <n x="69"/>
        <n x="72"/>
      </t>
    </mdx>
    <mdx n="0" f="v">
      <t c="4">
        <n x="23" s="1"/>
        <n x="33"/>
        <n x="70"/>
        <n x="72"/>
      </t>
    </mdx>
    <mdx n="0" f="v">
      <t c="4">
        <n x="23" s="1"/>
        <n x="33"/>
        <n x="71"/>
        <n x="72"/>
      </t>
    </mdx>
    <mdx n="0" f="v">
      <t c="4">
        <n x="23" s="1"/>
        <n x="33"/>
        <n x="66"/>
        <n x="72"/>
      </t>
    </mdx>
    <mdx n="0" f="v">
      <t c="3" fi="0">
        <n x="23" s="1"/>
        <n x="34"/>
        <n x="53"/>
      </t>
    </mdx>
    <mdx n="0" f="v">
      <t c="4" fi="0">
        <n x="23" s="1"/>
        <n x="34"/>
        <n x="68"/>
        <n x="53"/>
      </t>
    </mdx>
    <mdx n="0" f="v">
      <t c="4" fi="0">
        <n x="23" s="1"/>
        <n x="34"/>
        <n x="69"/>
        <n x="53"/>
      </t>
    </mdx>
    <mdx n="0" f="v">
      <t c="4" fi="0">
        <n x="23" s="1"/>
        <n x="34"/>
        <n x="70"/>
        <n x="53"/>
      </t>
    </mdx>
    <mdx n="0" f="v">
      <t c="4">
        <n x="23" s="1"/>
        <n x="34"/>
        <n x="71"/>
        <n x="53"/>
      </t>
    </mdx>
    <mdx n="0" f="v">
      <t c="4" fi="0">
        <n x="23" s="1"/>
        <n x="34"/>
        <n x="66"/>
        <n x="53"/>
      </t>
    </mdx>
    <mdx n="0" f="v">
      <t c="3">
        <n x="23" s="1"/>
        <n x="34"/>
        <n x="72"/>
      </t>
    </mdx>
    <mdx n="0" f="v">
      <t c="4">
        <n x="23" s="1"/>
        <n x="34"/>
        <n x="68"/>
        <n x="72"/>
      </t>
    </mdx>
    <mdx n="0" f="v">
      <t c="4">
        <n x="23" s="1"/>
        <n x="34"/>
        <n x="69"/>
        <n x="72"/>
      </t>
    </mdx>
    <mdx n="0" f="v">
      <t c="4">
        <n x="23" s="1"/>
        <n x="34"/>
        <n x="70"/>
        <n x="72"/>
      </t>
    </mdx>
    <mdx n="0" f="v">
      <t c="4">
        <n x="23" s="1"/>
        <n x="34"/>
        <n x="71"/>
        <n x="72"/>
      </t>
    </mdx>
    <mdx n="0" f="v">
      <t c="4">
        <n x="23" s="1"/>
        <n x="34"/>
        <n x="66"/>
        <n x="72"/>
      </t>
    </mdx>
    <mdx n="0" f="v">
      <t c="3" fi="0">
        <n x="23" s="1"/>
        <n x="35"/>
        <n x="53"/>
      </t>
    </mdx>
    <mdx n="0" f="v">
      <t c="4" fi="0">
        <n x="23" s="1"/>
        <n x="35"/>
        <n x="68"/>
        <n x="53"/>
      </t>
    </mdx>
    <mdx n="0" f="v">
      <t c="4" fi="0">
        <n x="23" s="1"/>
        <n x="35"/>
        <n x="69"/>
        <n x="53"/>
      </t>
    </mdx>
    <mdx n="0" f="v">
      <t c="4" fi="0">
        <n x="23" s="1"/>
        <n x="35"/>
        <n x="70"/>
        <n x="53"/>
      </t>
    </mdx>
    <mdx n="0" f="v">
      <t c="4">
        <n x="23" s="1"/>
        <n x="35"/>
        <n x="71"/>
        <n x="53"/>
      </t>
    </mdx>
    <mdx n="0" f="v">
      <t c="4" fi="0">
        <n x="23" s="1"/>
        <n x="35"/>
        <n x="66"/>
        <n x="53"/>
      </t>
    </mdx>
    <mdx n="0" f="v">
      <t c="3">
        <n x="23" s="1"/>
        <n x="35"/>
        <n x="72"/>
      </t>
    </mdx>
    <mdx n="0" f="v">
      <t c="4">
        <n x="23" s="1"/>
        <n x="35"/>
        <n x="68"/>
        <n x="72"/>
      </t>
    </mdx>
    <mdx n="0" f="v">
      <t c="4">
        <n x="23" s="1"/>
        <n x="35"/>
        <n x="69"/>
        <n x="72"/>
      </t>
    </mdx>
    <mdx n="0" f="v">
      <t c="4">
        <n x="23" s="1"/>
        <n x="35"/>
        <n x="70"/>
        <n x="72"/>
      </t>
    </mdx>
    <mdx n="0" f="v">
      <t c="4">
        <n x="23" s="1"/>
        <n x="35"/>
        <n x="71"/>
        <n x="72"/>
      </t>
    </mdx>
    <mdx n="0" f="v">
      <t c="4">
        <n x="23" s="1"/>
        <n x="35"/>
        <n x="66"/>
        <n x="72"/>
      </t>
    </mdx>
    <mdx n="0" f="v">
      <t c="3" fi="0">
        <n x="23" s="1"/>
        <n x="36"/>
        <n x="53"/>
      </t>
    </mdx>
    <mdx n="0" f="v">
      <t c="4" fi="0">
        <n x="23" s="1"/>
        <n x="36"/>
        <n x="68"/>
        <n x="53"/>
      </t>
    </mdx>
    <mdx n="0" f="v">
      <t c="4" fi="0">
        <n x="23" s="1"/>
        <n x="36"/>
        <n x="69"/>
        <n x="53"/>
      </t>
    </mdx>
    <mdx n="0" f="v">
      <t c="4" fi="0">
        <n x="23" s="1"/>
        <n x="36"/>
        <n x="70"/>
        <n x="53"/>
      </t>
    </mdx>
    <mdx n="0" f="v">
      <t c="4">
        <n x="23" s="1"/>
        <n x="36"/>
        <n x="71"/>
        <n x="53"/>
      </t>
    </mdx>
    <mdx n="0" f="v">
      <t c="4" fi="0">
        <n x="23" s="1"/>
        <n x="36"/>
        <n x="66"/>
        <n x="53"/>
      </t>
    </mdx>
    <mdx n="0" f="v">
      <t c="3">
        <n x="23" s="1"/>
        <n x="36"/>
        <n x="72"/>
      </t>
    </mdx>
    <mdx n="0" f="v">
      <t c="4">
        <n x="23" s="1"/>
        <n x="36"/>
        <n x="68"/>
        <n x="72"/>
      </t>
    </mdx>
    <mdx n="0" f="v">
      <t c="4">
        <n x="23" s="1"/>
        <n x="36"/>
        <n x="69"/>
        <n x="72"/>
      </t>
    </mdx>
    <mdx n="0" f="v">
      <t c="4">
        <n x="23" s="1"/>
        <n x="36"/>
        <n x="70"/>
        <n x="72"/>
      </t>
    </mdx>
    <mdx n="0" f="v">
      <t c="4">
        <n x="23" s="1"/>
        <n x="36"/>
        <n x="71"/>
        <n x="72"/>
      </t>
    </mdx>
    <mdx n="0" f="v">
      <t c="4">
        <n x="23" s="1"/>
        <n x="36"/>
        <n x="66"/>
        <n x="72"/>
      </t>
    </mdx>
    <mdx n="0" f="v">
      <t c="3" fi="0">
        <n x="23" s="1"/>
        <n x="37"/>
        <n x="53"/>
      </t>
    </mdx>
    <mdx n="0" f="v">
      <t c="4" fi="0">
        <n x="23" s="1"/>
        <n x="37"/>
        <n x="68"/>
        <n x="53"/>
      </t>
    </mdx>
    <mdx n="0" f="v">
      <t c="4" fi="0">
        <n x="23" s="1"/>
        <n x="37"/>
        <n x="69"/>
        <n x="53"/>
      </t>
    </mdx>
    <mdx n="0" f="v">
      <t c="4">
        <n x="23" s="1"/>
        <n x="37"/>
        <n x="70"/>
        <n x="53"/>
      </t>
    </mdx>
    <mdx n="0" f="v">
      <t c="4">
        <n x="23" s="1"/>
        <n x="37"/>
        <n x="71"/>
        <n x="53"/>
      </t>
    </mdx>
    <mdx n="0" f="v">
      <t c="4" fi="0">
        <n x="23" s="1"/>
        <n x="37"/>
        <n x="66"/>
        <n x="53"/>
      </t>
    </mdx>
    <mdx n="0" f="v">
      <t c="3">
        <n x="23" s="1"/>
        <n x="37"/>
        <n x="72"/>
      </t>
    </mdx>
    <mdx n="0" f="v">
      <t c="4">
        <n x="23" s="1"/>
        <n x="37"/>
        <n x="68"/>
        <n x="72"/>
      </t>
    </mdx>
    <mdx n="0" f="v">
      <t c="4">
        <n x="23" s="1"/>
        <n x="37"/>
        <n x="69"/>
        <n x="72"/>
      </t>
    </mdx>
    <mdx n="0" f="v">
      <t c="4">
        <n x="23" s="1"/>
        <n x="37"/>
        <n x="70"/>
        <n x="72"/>
      </t>
    </mdx>
    <mdx n="0" f="v">
      <t c="4">
        <n x="23" s="1"/>
        <n x="37"/>
        <n x="71"/>
        <n x="72"/>
      </t>
    </mdx>
    <mdx n="0" f="v">
      <t c="4">
        <n x="23" s="1"/>
        <n x="37"/>
        <n x="66"/>
        <n x="72"/>
      </t>
    </mdx>
    <mdx n="0" f="v">
      <t c="3" fi="0">
        <n x="23" s="1"/>
        <n x="38"/>
        <n x="53"/>
      </t>
    </mdx>
    <mdx n="0" f="v">
      <t c="4" fi="0">
        <n x="23" s="1"/>
        <n x="38"/>
        <n x="68"/>
        <n x="53"/>
      </t>
    </mdx>
    <mdx n="0" f="v">
      <t c="4" fi="0">
        <n x="23" s="1"/>
        <n x="38"/>
        <n x="69"/>
        <n x="53"/>
      </t>
    </mdx>
    <mdx n="0" f="v">
      <t c="4" fi="0">
        <n x="23" s="1"/>
        <n x="38"/>
        <n x="70"/>
        <n x="53"/>
      </t>
    </mdx>
    <mdx n="0" f="v">
      <t c="4">
        <n x="23" s="1"/>
        <n x="38"/>
        <n x="71"/>
        <n x="53"/>
      </t>
    </mdx>
    <mdx n="0" f="v">
      <t c="4" fi="0">
        <n x="23" s="1"/>
        <n x="38"/>
        <n x="66"/>
        <n x="53"/>
      </t>
    </mdx>
    <mdx n="0" f="v">
      <t c="3">
        <n x="23" s="1"/>
        <n x="38"/>
        <n x="72"/>
      </t>
    </mdx>
    <mdx n="0" f="v">
      <t c="4">
        <n x="23" s="1"/>
        <n x="38"/>
        <n x="68"/>
        <n x="72"/>
      </t>
    </mdx>
    <mdx n="0" f="v">
      <t c="4">
        <n x="23" s="1"/>
        <n x="38"/>
        <n x="69"/>
        <n x="72"/>
      </t>
    </mdx>
    <mdx n="0" f="v">
      <t c="4">
        <n x="23" s="1"/>
        <n x="38"/>
        <n x="70"/>
        <n x="72"/>
      </t>
    </mdx>
    <mdx n="0" f="v">
      <t c="4">
        <n x="23" s="1"/>
        <n x="38"/>
        <n x="71"/>
        <n x="72"/>
      </t>
    </mdx>
    <mdx n="0" f="v">
      <t c="4">
        <n x="23" s="1"/>
        <n x="38"/>
        <n x="66"/>
        <n x="72"/>
      </t>
    </mdx>
    <mdx n="0" f="v">
      <t c="3" fi="0">
        <n x="23" s="1"/>
        <n x="39"/>
        <n x="53"/>
      </t>
    </mdx>
    <mdx n="0" f="v">
      <t c="4" fi="0">
        <n x="23" s="1"/>
        <n x="39"/>
        <n x="68"/>
        <n x="53"/>
      </t>
    </mdx>
    <mdx n="0" f="v">
      <t c="4" fi="0">
        <n x="23" s="1"/>
        <n x="39"/>
        <n x="69"/>
        <n x="53"/>
      </t>
    </mdx>
    <mdx n="0" f="v">
      <t c="4" fi="0">
        <n x="23" s="1"/>
        <n x="39"/>
        <n x="70"/>
        <n x="53"/>
      </t>
    </mdx>
    <mdx n="0" f="v">
      <t c="4" fi="0">
        <n x="23" s="1"/>
        <n x="39"/>
        <n x="71"/>
        <n x="53"/>
      </t>
    </mdx>
    <mdx n="0" f="v">
      <t c="4" fi="0">
        <n x="23" s="1"/>
        <n x="39"/>
        <n x="66"/>
        <n x="53"/>
      </t>
    </mdx>
    <mdx n="0" f="v">
      <t c="3">
        <n x="23" s="1"/>
        <n x="39"/>
        <n x="72"/>
      </t>
    </mdx>
    <mdx n="0" f="v">
      <t c="4">
        <n x="23" s="1"/>
        <n x="39"/>
        <n x="68"/>
        <n x="72"/>
      </t>
    </mdx>
    <mdx n="0" f="v">
      <t c="4">
        <n x="23" s="1"/>
        <n x="39"/>
        <n x="69"/>
        <n x="72"/>
      </t>
    </mdx>
    <mdx n="0" f="v">
      <t c="4">
        <n x="23" s="1"/>
        <n x="39"/>
        <n x="70"/>
        <n x="72"/>
      </t>
    </mdx>
    <mdx n="0" f="v">
      <t c="4">
        <n x="23" s="1"/>
        <n x="39"/>
        <n x="71"/>
        <n x="72"/>
      </t>
    </mdx>
    <mdx n="0" f="v">
      <t c="4">
        <n x="23" s="1"/>
        <n x="39"/>
        <n x="66"/>
        <n x="72"/>
      </t>
    </mdx>
    <mdx n="0" f="v">
      <t c="3" fi="0">
        <n x="23" s="1"/>
        <n x="40"/>
        <n x="53"/>
      </t>
    </mdx>
    <mdx n="0" f="v">
      <t c="4" fi="0">
        <n x="23" s="1"/>
        <n x="40"/>
        <n x="68"/>
        <n x="53"/>
      </t>
    </mdx>
    <mdx n="0" f="v">
      <t c="4" fi="0">
        <n x="23" s="1"/>
        <n x="40"/>
        <n x="69"/>
        <n x="53"/>
      </t>
    </mdx>
    <mdx n="0" f="v">
      <t c="4" fi="0">
        <n x="23" s="1"/>
        <n x="40"/>
        <n x="70"/>
        <n x="53"/>
      </t>
    </mdx>
    <mdx n="0" f="v">
      <t c="4" fi="0">
        <n x="23" s="1"/>
        <n x="40"/>
        <n x="71"/>
        <n x="53"/>
      </t>
    </mdx>
    <mdx n="0" f="v">
      <t c="4" fi="0">
        <n x="23" s="1"/>
        <n x="40"/>
        <n x="66"/>
        <n x="53"/>
      </t>
    </mdx>
    <mdx n="0" f="v">
      <t c="3">
        <n x="23" s="1"/>
        <n x="40"/>
        <n x="72"/>
      </t>
    </mdx>
    <mdx n="0" f="v">
      <t c="4">
        <n x="23" s="1"/>
        <n x="40"/>
        <n x="68"/>
        <n x="72"/>
      </t>
    </mdx>
    <mdx n="0" f="v">
      <t c="4">
        <n x="23" s="1"/>
        <n x="40"/>
        <n x="69"/>
        <n x="72"/>
      </t>
    </mdx>
    <mdx n="0" f="v">
      <t c="4">
        <n x="23" s="1"/>
        <n x="40"/>
        <n x="70"/>
        <n x="72"/>
      </t>
    </mdx>
    <mdx n="0" f="v">
      <t c="4">
        <n x="23" s="1"/>
        <n x="40"/>
        <n x="71"/>
        <n x="72"/>
      </t>
    </mdx>
    <mdx n="0" f="v">
      <t c="4">
        <n x="23" s="1"/>
        <n x="40"/>
        <n x="66"/>
        <n x="72"/>
      </t>
    </mdx>
    <mdx n="0" f="v">
      <t c="3" fi="0">
        <n x="23" s="1"/>
        <n x="41"/>
        <n x="53"/>
      </t>
    </mdx>
    <mdx n="0" f="v">
      <t c="4" fi="0">
        <n x="23" s="1"/>
        <n x="41"/>
        <n x="68"/>
        <n x="53"/>
      </t>
    </mdx>
    <mdx n="0" f="v">
      <t c="4" fi="0">
        <n x="23" s="1"/>
        <n x="41"/>
        <n x="69"/>
        <n x="53"/>
      </t>
    </mdx>
    <mdx n="0" f="v">
      <t c="4" fi="0">
        <n x="23" s="1"/>
        <n x="41"/>
        <n x="70"/>
        <n x="53"/>
      </t>
    </mdx>
    <mdx n="0" f="v">
      <t c="4" fi="0">
        <n x="23" s="1"/>
        <n x="41"/>
        <n x="71"/>
        <n x="53"/>
      </t>
    </mdx>
    <mdx n="0" f="v">
      <t c="4" fi="0">
        <n x="23" s="1"/>
        <n x="41"/>
        <n x="66"/>
        <n x="53"/>
      </t>
    </mdx>
    <mdx n="0" f="v">
      <t c="3">
        <n x="23" s="1"/>
        <n x="41"/>
        <n x="72"/>
      </t>
    </mdx>
    <mdx n="0" f="v">
      <t c="4">
        <n x="23" s="1"/>
        <n x="41"/>
        <n x="68"/>
        <n x="72"/>
      </t>
    </mdx>
    <mdx n="0" f="v">
      <t c="4">
        <n x="23" s="1"/>
        <n x="41"/>
        <n x="69"/>
        <n x="72"/>
      </t>
    </mdx>
    <mdx n="0" f="v">
      <t c="4">
        <n x="23" s="1"/>
        <n x="41"/>
        <n x="70"/>
        <n x="72"/>
      </t>
    </mdx>
    <mdx n="0" f="v">
      <t c="4">
        <n x="23" s="1"/>
        <n x="41"/>
        <n x="71"/>
        <n x="72"/>
      </t>
    </mdx>
    <mdx n="0" f="v">
      <t c="4">
        <n x="23" s="1"/>
        <n x="41"/>
        <n x="66"/>
        <n x="72"/>
      </t>
    </mdx>
    <mdx n="0" f="v">
      <t c="3" fi="0">
        <n x="23" s="1"/>
        <n x="42"/>
        <n x="53"/>
      </t>
    </mdx>
    <mdx n="0" f="v">
      <t c="4" fi="0">
        <n x="23" s="1"/>
        <n x="42"/>
        <n x="68"/>
        <n x="53"/>
      </t>
    </mdx>
    <mdx n="0" f="v">
      <t c="4" fi="0">
        <n x="23" s="1"/>
        <n x="42"/>
        <n x="69"/>
        <n x="53"/>
      </t>
    </mdx>
    <mdx n="0" f="v">
      <t c="4" fi="0">
        <n x="23" s="1"/>
        <n x="42"/>
        <n x="70"/>
        <n x="53"/>
      </t>
    </mdx>
    <mdx n="0" f="v">
      <t c="4" fi="0">
        <n x="23" s="1"/>
        <n x="42"/>
        <n x="71"/>
        <n x="53"/>
      </t>
    </mdx>
    <mdx n="0" f="v">
      <t c="4" fi="0">
        <n x="23" s="1"/>
        <n x="42"/>
        <n x="66"/>
        <n x="53"/>
      </t>
    </mdx>
    <mdx n="0" f="v">
      <t c="3">
        <n x="23" s="1"/>
        <n x="42"/>
        <n x="72"/>
      </t>
    </mdx>
    <mdx n="0" f="v">
      <t c="4">
        <n x="23" s="1"/>
        <n x="42"/>
        <n x="68"/>
        <n x="72"/>
      </t>
    </mdx>
    <mdx n="0" f="v">
      <t c="4">
        <n x="23" s="1"/>
        <n x="42"/>
        <n x="69"/>
        <n x="72"/>
      </t>
    </mdx>
    <mdx n="0" f="v">
      <t c="4">
        <n x="23" s="1"/>
        <n x="42"/>
        <n x="70"/>
        <n x="72"/>
      </t>
    </mdx>
    <mdx n="0" f="v">
      <t c="4">
        <n x="23" s="1"/>
        <n x="42"/>
        <n x="71"/>
        <n x="72"/>
      </t>
    </mdx>
    <mdx n="0" f="v">
      <t c="4">
        <n x="23" s="1"/>
        <n x="42"/>
        <n x="66"/>
        <n x="72"/>
      </t>
    </mdx>
    <mdx n="0" f="v">
      <t c="3" fi="0">
        <n x="23" s="1"/>
        <n x="43"/>
        <n x="53"/>
      </t>
    </mdx>
    <mdx n="0" f="v">
      <t c="4" fi="0">
        <n x="23" s="1"/>
        <n x="43"/>
        <n x="68"/>
        <n x="53"/>
      </t>
    </mdx>
    <mdx n="0" f="v">
      <t c="4">
        <n x="23" s="1"/>
        <n x="43"/>
        <n x="69"/>
        <n x="53"/>
      </t>
    </mdx>
    <mdx n="0" f="v">
      <t c="4" fi="0">
        <n x="23" s="1"/>
        <n x="43"/>
        <n x="70"/>
        <n x="53"/>
      </t>
    </mdx>
    <mdx n="0" f="v">
      <t c="4">
        <n x="23" s="1"/>
        <n x="43"/>
        <n x="71"/>
        <n x="53"/>
      </t>
    </mdx>
    <mdx n="0" f="v">
      <t c="4" fi="0">
        <n x="23" s="1"/>
        <n x="43"/>
        <n x="66"/>
        <n x="53"/>
      </t>
    </mdx>
    <mdx n="0" f="v">
      <t c="3">
        <n x="23" s="1"/>
        <n x="43"/>
        <n x="72"/>
      </t>
    </mdx>
    <mdx n="0" f="v">
      <t c="4">
        <n x="23" s="1"/>
        <n x="43"/>
        <n x="68"/>
        <n x="72"/>
      </t>
    </mdx>
    <mdx n="0" f="v">
      <t c="4">
        <n x="23" s="1"/>
        <n x="43"/>
        <n x="69"/>
        <n x="72"/>
      </t>
    </mdx>
    <mdx n="0" f="v">
      <t c="4">
        <n x="23" s="1"/>
        <n x="43"/>
        <n x="70"/>
        <n x="72"/>
      </t>
    </mdx>
    <mdx n="0" f="v">
      <t c="4">
        <n x="23" s="1"/>
        <n x="43"/>
        <n x="71"/>
        <n x="72"/>
      </t>
    </mdx>
    <mdx n="0" f="v">
      <t c="4">
        <n x="23" s="1"/>
        <n x="43"/>
        <n x="66"/>
        <n x="72"/>
      </t>
    </mdx>
    <mdx n="0" f="v">
      <t c="3" fi="0">
        <n x="23" s="1"/>
        <n x="44"/>
        <n x="53"/>
      </t>
    </mdx>
    <mdx n="0" f="v">
      <t c="4" fi="0">
        <n x="23" s="1"/>
        <n x="44"/>
        <n x="68"/>
        <n x="53"/>
      </t>
    </mdx>
    <mdx n="0" f="v">
      <t c="4" fi="0">
        <n x="23" s="1"/>
        <n x="44"/>
        <n x="69"/>
        <n x="53"/>
      </t>
    </mdx>
    <mdx n="0" f="v">
      <t c="4" fi="0">
        <n x="23" s="1"/>
        <n x="44"/>
        <n x="70"/>
        <n x="53"/>
      </t>
    </mdx>
    <mdx n="0" f="v">
      <t c="4">
        <n x="23" s="1"/>
        <n x="44"/>
        <n x="71"/>
        <n x="53"/>
      </t>
    </mdx>
    <mdx n="0" f="v">
      <t c="4" fi="0">
        <n x="23" s="1"/>
        <n x="44"/>
        <n x="66"/>
        <n x="53"/>
      </t>
    </mdx>
    <mdx n="0" f="v">
      <t c="3">
        <n x="23" s="1"/>
        <n x="44"/>
        <n x="72"/>
      </t>
    </mdx>
    <mdx n="0" f="v">
      <t c="4">
        <n x="23" s="1"/>
        <n x="44"/>
        <n x="68"/>
        <n x="72"/>
      </t>
    </mdx>
    <mdx n="0" f="v">
      <t c="4">
        <n x="23" s="1"/>
        <n x="44"/>
        <n x="69"/>
        <n x="72"/>
      </t>
    </mdx>
    <mdx n="0" f="v">
      <t c="4">
        <n x="23" s="1"/>
        <n x="44"/>
        <n x="70"/>
        <n x="72"/>
      </t>
    </mdx>
    <mdx n="0" f="v">
      <t c="4">
        <n x="23" s="1"/>
        <n x="44"/>
        <n x="71"/>
        <n x="72"/>
      </t>
    </mdx>
    <mdx n="0" f="v">
      <t c="4">
        <n x="23" s="1"/>
        <n x="44"/>
        <n x="66"/>
        <n x="72"/>
      </t>
    </mdx>
    <mdx n="0" f="v">
      <t c="3" fi="0">
        <n x="23" s="1"/>
        <n x="45"/>
        <n x="53"/>
      </t>
    </mdx>
    <mdx n="0" f="v">
      <t c="4" fi="0">
        <n x="23" s="1"/>
        <n x="45"/>
        <n x="68"/>
        <n x="53"/>
      </t>
    </mdx>
    <mdx n="0" f="v">
      <t c="4" fi="0">
        <n x="23" s="1"/>
        <n x="45"/>
        <n x="69"/>
        <n x="53"/>
      </t>
    </mdx>
    <mdx n="0" f="v">
      <t c="4" fi="0">
        <n x="23" s="1"/>
        <n x="45"/>
        <n x="70"/>
        <n x="53"/>
      </t>
    </mdx>
    <mdx n="0" f="v">
      <t c="4">
        <n x="23" s="1"/>
        <n x="45"/>
        <n x="71"/>
        <n x="53"/>
      </t>
    </mdx>
    <mdx n="0" f="v">
      <t c="4" fi="0">
        <n x="23" s="1"/>
        <n x="45"/>
        <n x="66"/>
        <n x="53"/>
      </t>
    </mdx>
    <mdx n="0" f="v">
      <t c="3">
        <n x="23" s="1"/>
        <n x="45"/>
        <n x="72"/>
      </t>
    </mdx>
    <mdx n="0" f="v">
      <t c="4">
        <n x="23" s="1"/>
        <n x="45"/>
        <n x="68"/>
        <n x="72"/>
      </t>
    </mdx>
    <mdx n="0" f="v">
      <t c="4">
        <n x="23" s="1"/>
        <n x="45"/>
        <n x="69"/>
        <n x="72"/>
      </t>
    </mdx>
    <mdx n="0" f="v">
      <t c="4">
        <n x="23" s="1"/>
        <n x="45"/>
        <n x="70"/>
        <n x="72"/>
      </t>
    </mdx>
    <mdx n="0" f="v">
      <t c="4">
        <n x="23" s="1"/>
        <n x="45"/>
        <n x="71"/>
        <n x="72"/>
      </t>
    </mdx>
    <mdx n="0" f="v">
      <t c="4">
        <n x="23" s="1"/>
        <n x="45"/>
        <n x="66"/>
        <n x="72"/>
      </t>
    </mdx>
    <mdx n="0" f="v">
      <t c="3" fi="0">
        <n x="23" s="1"/>
        <n x="46"/>
        <n x="53"/>
      </t>
    </mdx>
    <mdx n="0" f="v">
      <t c="4" fi="0">
        <n x="23" s="1"/>
        <n x="46"/>
        <n x="68"/>
        <n x="53"/>
      </t>
    </mdx>
    <mdx n="0" f="v">
      <t c="4">
        <n x="23" s="1"/>
        <n x="46"/>
        <n x="69"/>
        <n x="53"/>
      </t>
    </mdx>
    <mdx n="0" f="v">
      <t c="4">
        <n x="23" s="1"/>
        <n x="46"/>
        <n x="70"/>
        <n x="53"/>
      </t>
    </mdx>
    <mdx n="0" f="v">
      <t c="4">
        <n x="23" s="1"/>
        <n x="46"/>
        <n x="71"/>
        <n x="53"/>
      </t>
    </mdx>
    <mdx n="0" f="v">
      <t c="4">
        <n x="23" s="1"/>
        <n x="46"/>
        <n x="66"/>
        <n x="53"/>
      </t>
    </mdx>
    <mdx n="0" f="v">
      <t c="3">
        <n x="23" s="1"/>
        <n x="46"/>
        <n x="72"/>
      </t>
    </mdx>
    <mdx n="0" f="v">
      <t c="4">
        <n x="23" s="1"/>
        <n x="46"/>
        <n x="68"/>
        <n x="72"/>
      </t>
    </mdx>
    <mdx n="0" f="v">
      <t c="4">
        <n x="23" s="1"/>
        <n x="46"/>
        <n x="69"/>
        <n x="72"/>
      </t>
    </mdx>
    <mdx n="0" f="v">
      <t c="4">
        <n x="23" s="1"/>
        <n x="46"/>
        <n x="70"/>
        <n x="72"/>
      </t>
    </mdx>
    <mdx n="0" f="v">
      <t c="4">
        <n x="23" s="1"/>
        <n x="46"/>
        <n x="71"/>
        <n x="72"/>
      </t>
    </mdx>
    <mdx n="0" f="v">
      <t c="4">
        <n x="23" s="1"/>
        <n x="46"/>
        <n x="66"/>
        <n x="72"/>
      </t>
    </mdx>
    <mdx n="0" f="v">
      <t c="3" fi="0">
        <n x="23" s="1"/>
        <n x="47"/>
        <n x="53"/>
      </t>
    </mdx>
    <mdx n="0" f="v">
      <t c="4" fi="0">
        <n x="23" s="1"/>
        <n x="47"/>
        <n x="68"/>
        <n x="53"/>
      </t>
    </mdx>
    <mdx n="0" f="v">
      <t c="4" fi="0">
        <n x="23" s="1"/>
        <n x="47"/>
        <n x="69"/>
        <n x="53"/>
      </t>
    </mdx>
    <mdx n="0" f="v">
      <t c="4" fi="0">
        <n x="23" s="1"/>
        <n x="47"/>
        <n x="70"/>
        <n x="53"/>
      </t>
    </mdx>
    <mdx n="0" f="v">
      <t c="4">
        <n x="23" s="1"/>
        <n x="47"/>
        <n x="71"/>
        <n x="53"/>
      </t>
    </mdx>
    <mdx n="0" f="v">
      <t c="4" fi="0">
        <n x="23" s="1"/>
        <n x="47"/>
        <n x="66"/>
        <n x="53"/>
      </t>
    </mdx>
    <mdx n="0" f="v">
      <t c="3">
        <n x="23" s="1"/>
        <n x="47"/>
        <n x="72"/>
      </t>
    </mdx>
    <mdx n="0" f="v">
      <t c="4">
        <n x="23" s="1"/>
        <n x="47"/>
        <n x="68"/>
        <n x="72"/>
      </t>
    </mdx>
    <mdx n="0" f="v">
      <t c="4">
        <n x="23" s="1"/>
        <n x="47"/>
        <n x="69"/>
        <n x="72"/>
      </t>
    </mdx>
    <mdx n="0" f="v">
      <t c="4">
        <n x="23" s="1"/>
        <n x="47"/>
        <n x="70"/>
        <n x="72"/>
      </t>
    </mdx>
    <mdx n="0" f="v">
      <t c="4">
        <n x="23" s="1"/>
        <n x="47"/>
        <n x="71"/>
        <n x="72"/>
      </t>
    </mdx>
    <mdx n="0" f="v">
      <t c="4">
        <n x="23" s="1"/>
        <n x="47"/>
        <n x="66"/>
        <n x="72"/>
      </t>
    </mdx>
    <mdx n="0" f="v">
      <t c="3" fi="0">
        <n x="23" s="1"/>
        <n x="48"/>
        <n x="53"/>
      </t>
    </mdx>
    <mdx n="0" f="v">
      <t c="4" fi="0">
        <n x="23" s="1"/>
        <n x="48"/>
        <n x="68"/>
        <n x="53"/>
      </t>
    </mdx>
    <mdx n="0" f="v">
      <t c="4">
        <n x="23" s="1"/>
        <n x="48"/>
        <n x="69"/>
        <n x="53"/>
      </t>
    </mdx>
    <mdx n="0" f="v">
      <t c="4" fi="0">
        <n x="23" s="1"/>
        <n x="48"/>
        <n x="70"/>
        <n x="53"/>
      </t>
    </mdx>
    <mdx n="0" f="v">
      <t c="4">
        <n x="23" s="1"/>
        <n x="48"/>
        <n x="71"/>
        <n x="53"/>
      </t>
    </mdx>
    <mdx n="0" f="v">
      <t c="4" fi="0">
        <n x="23" s="1"/>
        <n x="48"/>
        <n x="66"/>
        <n x="53"/>
      </t>
    </mdx>
    <mdx n="0" f="v">
      <t c="3">
        <n x="23" s="1"/>
        <n x="48"/>
        <n x="72"/>
      </t>
    </mdx>
    <mdx n="0" f="v">
      <t c="4">
        <n x="23" s="1"/>
        <n x="48"/>
        <n x="68"/>
        <n x="72"/>
      </t>
    </mdx>
    <mdx n="0" f="v">
      <t c="4">
        <n x="23" s="1"/>
        <n x="48"/>
        <n x="69"/>
        <n x="72"/>
      </t>
    </mdx>
    <mdx n="0" f="v">
      <t c="4">
        <n x="23" s="1"/>
        <n x="48"/>
        <n x="70"/>
        <n x="72"/>
      </t>
    </mdx>
    <mdx n="0" f="v">
      <t c="4">
        <n x="23" s="1"/>
        <n x="48"/>
        <n x="71"/>
        <n x="72"/>
      </t>
    </mdx>
    <mdx n="0" f="v">
      <t c="4">
        <n x="23" s="1"/>
        <n x="48"/>
        <n x="66"/>
        <n x="72"/>
      </t>
    </mdx>
    <mdx n="0" f="v">
      <t c="3" fi="0">
        <n x="23" s="1"/>
        <n x="49"/>
        <n x="53"/>
      </t>
    </mdx>
    <mdx n="0" f="v">
      <t c="4" fi="0">
        <n x="23" s="1"/>
        <n x="49"/>
        <n x="68"/>
        <n x="53"/>
      </t>
    </mdx>
    <mdx n="0" f="v">
      <t c="4" fi="0">
        <n x="23" s="1"/>
        <n x="49"/>
        <n x="69"/>
        <n x="53"/>
      </t>
    </mdx>
    <mdx n="0" f="v">
      <t c="4" fi="0">
        <n x="23" s="1"/>
        <n x="49"/>
        <n x="70"/>
        <n x="53"/>
      </t>
    </mdx>
    <mdx n="0" f="v">
      <t c="4">
        <n x="23" s="1"/>
        <n x="49"/>
        <n x="71"/>
        <n x="53"/>
      </t>
    </mdx>
    <mdx n="0" f="v">
      <t c="4" fi="0">
        <n x="23" s="1"/>
        <n x="49"/>
        <n x="66"/>
        <n x="53"/>
      </t>
    </mdx>
    <mdx n="0" f="v">
      <t c="3">
        <n x="23" s="1"/>
        <n x="49"/>
        <n x="72"/>
      </t>
    </mdx>
    <mdx n="0" f="v">
      <t c="4">
        <n x="23" s="1"/>
        <n x="49"/>
        <n x="68"/>
        <n x="72"/>
      </t>
    </mdx>
    <mdx n="0" f="v">
      <t c="4">
        <n x="23" s="1"/>
        <n x="49"/>
        <n x="69"/>
        <n x="72"/>
      </t>
    </mdx>
    <mdx n="0" f="v">
      <t c="4">
        <n x="23" s="1"/>
        <n x="49"/>
        <n x="70"/>
        <n x="72"/>
      </t>
    </mdx>
    <mdx n="0" f="v">
      <t c="4">
        <n x="23" s="1"/>
        <n x="49"/>
        <n x="71"/>
        <n x="72"/>
      </t>
    </mdx>
    <mdx n="0" f="v">
      <t c="4">
        <n x="23" s="1"/>
        <n x="49"/>
        <n x="66"/>
        <n x="72"/>
      </t>
    </mdx>
    <mdx n="0" f="v">
      <t c="3" fi="0">
        <n x="23" s="1"/>
        <n x="50"/>
        <n x="53"/>
      </t>
    </mdx>
    <mdx n="0" f="v">
      <t c="4" fi="0">
        <n x="23" s="1"/>
        <n x="50"/>
        <n x="68"/>
        <n x="53"/>
      </t>
    </mdx>
    <mdx n="0" f="v">
      <t c="4" fi="0">
        <n x="23" s="1"/>
        <n x="50"/>
        <n x="69"/>
        <n x="53"/>
      </t>
    </mdx>
    <mdx n="0" f="v">
      <t c="4" fi="0">
        <n x="23" s="1"/>
        <n x="50"/>
        <n x="70"/>
        <n x="53"/>
      </t>
    </mdx>
    <mdx n="0" f="v">
      <t c="4" fi="0">
        <n x="23" s="1"/>
        <n x="50"/>
        <n x="71"/>
        <n x="53"/>
      </t>
    </mdx>
    <mdx n="0" f="v">
      <t c="4" fi="0">
        <n x="23" s="1"/>
        <n x="50"/>
        <n x="66"/>
        <n x="53"/>
      </t>
    </mdx>
    <mdx n="0" f="v">
      <t c="3">
        <n x="23" s="1"/>
        <n x="50"/>
        <n x="72"/>
      </t>
    </mdx>
    <mdx n="0" f="v">
      <t c="4">
        <n x="23" s="1"/>
        <n x="50"/>
        <n x="68"/>
        <n x="72"/>
      </t>
    </mdx>
    <mdx n="0" f="v">
      <t c="4">
        <n x="23" s="1"/>
        <n x="50"/>
        <n x="69"/>
        <n x="72"/>
      </t>
    </mdx>
    <mdx n="0" f="v">
      <t c="4">
        <n x="23" s="1"/>
        <n x="50"/>
        <n x="70"/>
        <n x="72"/>
      </t>
    </mdx>
    <mdx n="0" f="v">
      <t c="4">
        <n x="23" s="1"/>
        <n x="50"/>
        <n x="71"/>
        <n x="72"/>
      </t>
    </mdx>
    <mdx n="0" f="v">
      <t c="4">
        <n x="23" s="1"/>
        <n x="50"/>
        <n x="66"/>
        <n x="72"/>
      </t>
    </mdx>
    <mdx n="0" f="v">
      <t c="3" fi="0">
        <n x="23" s="1"/>
        <n x="51"/>
        <n x="53"/>
      </t>
    </mdx>
    <mdx n="0" f="v">
      <t c="4" fi="0">
        <n x="23" s="1"/>
        <n x="51"/>
        <n x="68"/>
        <n x="53"/>
      </t>
    </mdx>
    <mdx n="0" f="v">
      <t c="4" fi="0">
        <n x="23" s="1"/>
        <n x="51"/>
        <n x="69"/>
        <n x="53"/>
      </t>
    </mdx>
    <mdx n="0" f="v">
      <t c="4">
        <n x="23" s="1"/>
        <n x="51"/>
        <n x="70"/>
        <n x="53"/>
      </t>
    </mdx>
    <mdx n="0" f="v">
      <t c="4">
        <n x="23" s="1"/>
        <n x="51"/>
        <n x="71"/>
        <n x="53"/>
      </t>
    </mdx>
    <mdx n="0" f="v">
      <t c="4" fi="0">
        <n x="23" s="1"/>
        <n x="51"/>
        <n x="66"/>
        <n x="53"/>
      </t>
    </mdx>
    <mdx n="0" f="v">
      <t c="3">
        <n x="23" s="1"/>
        <n x="51"/>
        <n x="72"/>
      </t>
    </mdx>
    <mdx n="0" f="v">
      <t c="4">
        <n x="23" s="1"/>
        <n x="51"/>
        <n x="68"/>
        <n x="72"/>
      </t>
    </mdx>
    <mdx n="0" f="v">
      <t c="4">
        <n x="23" s="1"/>
        <n x="51"/>
        <n x="69"/>
        <n x="72"/>
      </t>
    </mdx>
    <mdx n="0" f="v">
      <t c="4">
        <n x="23" s="1"/>
        <n x="51"/>
        <n x="70"/>
        <n x="72"/>
      </t>
    </mdx>
    <mdx n="0" f="v">
      <t c="4">
        <n x="23" s="1"/>
        <n x="51"/>
        <n x="71"/>
        <n x="72"/>
      </t>
    </mdx>
    <mdx n="0" f="v">
      <t c="4">
        <n x="23" s="1"/>
        <n x="51"/>
        <n x="66"/>
        <n x="72"/>
      </t>
    </mdx>
    <mdx n="0" f="v">
      <t c="4" fi="0">
        <n x="23" s="1"/>
        <n x="52"/>
        <n x="69"/>
        <n x="53"/>
      </t>
    </mdx>
    <mdx n="0" f="v">
      <t c="4" fi="0">
        <n x="23" s="1"/>
        <n x="52"/>
        <n x="70"/>
        <n x="53"/>
      </t>
    </mdx>
    <mdx n="0" f="v">
      <t c="4" fi="0">
        <n x="23" s="1"/>
        <n x="52"/>
        <n x="71"/>
        <n x="53"/>
      </t>
    </mdx>
    <mdx n="0" f="v">
      <t c="4" fi="0">
        <n x="23" s="1"/>
        <n x="52"/>
        <n x="66"/>
        <n x="53"/>
      </t>
    </mdx>
    <mdx n="0" f="v">
      <t c="3">
        <n x="23" s="1"/>
        <n x="52"/>
        <n x="72"/>
      </t>
    </mdx>
    <mdx n="0" f="v">
      <t c="4">
        <n x="23" s="1"/>
        <n x="52"/>
        <n x="68"/>
        <n x="72"/>
      </t>
    </mdx>
    <mdx n="0" f="v">
      <t c="4">
        <n x="23" s="1"/>
        <n x="52"/>
        <n x="69"/>
        <n x="72"/>
      </t>
    </mdx>
    <mdx n="0" f="v">
      <t c="4">
        <n x="23" s="1"/>
        <n x="52"/>
        <n x="70"/>
        <n x="72"/>
      </t>
    </mdx>
    <mdx n="0" f="v">
      <t c="4">
        <n x="23" s="1"/>
        <n x="52"/>
        <n x="71"/>
        <n x="72"/>
      </t>
    </mdx>
    <mdx n="0" f="v">
      <t c="4">
        <n x="23" s="1"/>
        <n x="52"/>
        <n x="66"/>
        <n x="72"/>
      </t>
    </mdx>
    <mdx n="0" f="v">
      <t c="4" fi="0">
        <n x="23" s="1"/>
        <n x="54"/>
        <n x="55"/>
        <n x="53"/>
      </t>
    </mdx>
    <mdx n="0" f="v">
      <t c="4">
        <n x="23" s="1"/>
        <n x="54"/>
        <n x="56"/>
        <n x="53"/>
      </t>
    </mdx>
    <mdx n="0" f="v">
      <t c="3" fi="0">
        <n x="23" s="1"/>
        <n x="57"/>
        <n x="53"/>
      </t>
    </mdx>
    <mdx n="0" f="v">
      <t c="4" fi="0">
        <n x="23" s="1"/>
        <n x="57"/>
        <n x="55"/>
        <n x="53"/>
      </t>
    </mdx>
    <mdx n="0" f="v">
      <t c="4" fi="0">
        <n x="23" s="1"/>
        <n x="57"/>
        <n x="56"/>
        <n x="53"/>
      </t>
    </mdx>
    <mdx n="0" f="v">
      <t c="4" fi="0">
        <n x="23" s="1"/>
        <n x="57"/>
        <n x="58"/>
        <n x="53"/>
      </t>
    </mdx>
    <mdx n="0" f="v">
      <t c="4">
        <n x="23" s="1"/>
        <n x="57"/>
        <n x="59"/>
        <n x="53"/>
      </t>
    </mdx>
    <mdx n="0" f="v">
      <t c="3" fi="0">
        <n x="23" s="1"/>
        <n x="60"/>
        <n x="53"/>
      </t>
    </mdx>
    <mdx n="0" f="v">
      <t c="4" fi="0">
        <n x="23" s="1"/>
        <n x="60"/>
        <n x="58"/>
        <n x="53"/>
      </t>
    </mdx>
    <mdx n="0" f="v">
      <t c="4" fi="0">
        <n x="23" s="1"/>
        <n x="60"/>
        <n x="59"/>
        <n x="53"/>
      </t>
    </mdx>
    <mdx n="0" f="v">
      <t c="4" fi="0">
        <n x="23" s="1"/>
        <n x="60"/>
        <n x="61"/>
        <n x="53"/>
      </t>
    </mdx>
    <mdx n="0" f="v">
      <t c="4" fi="0">
        <n x="23" s="1"/>
        <n x="60"/>
        <n x="62"/>
        <n x="53"/>
      </t>
    </mdx>
    <mdx n="0" f="v">
      <t c="4" fi="0">
        <n x="23" s="1"/>
        <n x="60"/>
        <n x="63"/>
        <n x="53"/>
      </t>
    </mdx>
    <mdx n="0" f="v">
      <t c="4" fi="0">
        <n x="23" s="1"/>
        <n x="60"/>
        <n x="64"/>
        <n x="53"/>
      </t>
    </mdx>
    <mdx n="0" f="v">
      <t c="4" fi="0">
        <n x="23" s="1"/>
        <n x="60"/>
        <n x="65"/>
        <n x="53"/>
      </t>
    </mdx>
    <mdx n="0" f="v">
      <t c="3">
        <n x="23" s="1"/>
        <n x="67"/>
        <n x="73"/>
      </t>
    </mdx>
    <mdx n="0" f="v">
      <t c="3">
        <n x="23" s="1"/>
        <n x="54"/>
        <n x="73"/>
      </t>
    </mdx>
    <mdx n="0" f="v">
      <t c="4">
        <n x="23" s="1"/>
        <n x="54"/>
        <n x="55"/>
        <n x="73"/>
      </t>
    </mdx>
    <mdx n="0" f="v">
      <t c="4">
        <n x="23" s="1"/>
        <n x="54"/>
        <n x="56"/>
        <n x="73"/>
      </t>
    </mdx>
    <mdx n="0" f="v">
      <t c="3">
        <n x="23" s="1"/>
        <n x="57"/>
        <n x="73"/>
      </t>
    </mdx>
    <mdx n="0" f="v">
      <t c="4">
        <n x="23" s="1"/>
        <n x="57"/>
        <n x="55"/>
        <n x="73"/>
      </t>
    </mdx>
    <mdx n="0" f="v">
      <t c="4">
        <n x="23" s="1"/>
        <n x="57"/>
        <n x="56"/>
        <n x="73"/>
      </t>
    </mdx>
    <mdx n="0" f="v">
      <t c="4">
        <n x="23" s="1"/>
        <n x="57"/>
        <n x="58"/>
        <n x="73"/>
      </t>
    </mdx>
    <mdx n="0" f="v">
      <t c="4">
        <n x="23" s="1"/>
        <n x="57"/>
        <n x="59"/>
        <n x="73"/>
      </t>
    </mdx>
    <mdx n="0" f="v">
      <t c="3">
        <n x="23" s="1"/>
        <n x="60"/>
        <n x="73"/>
      </t>
    </mdx>
    <mdx n="0" f="v">
      <t c="4">
        <n x="23" s="1"/>
        <n x="60"/>
        <n x="58"/>
        <n x="73"/>
      </t>
    </mdx>
    <mdx n="0" f="v">
      <t c="4">
        <n x="23" s="1"/>
        <n x="60"/>
        <n x="59"/>
        <n x="73"/>
      </t>
    </mdx>
    <mdx n="0" f="v">
      <t c="4">
        <n x="23" s="1"/>
        <n x="60"/>
        <n x="61"/>
        <n x="73"/>
      </t>
    </mdx>
    <mdx n="0" f="v">
      <t c="4">
        <n x="23" s="1"/>
        <n x="60"/>
        <n x="62"/>
        <n x="73"/>
      </t>
    </mdx>
    <mdx n="0" f="v">
      <t c="4">
        <n x="23" s="1"/>
        <n x="60"/>
        <n x="63"/>
        <n x="73"/>
      </t>
    </mdx>
    <mdx n="0" f="v">
      <t c="4">
        <n x="23" s="1"/>
        <n x="60"/>
        <n x="64"/>
        <n x="73"/>
      </t>
    </mdx>
    <mdx n="0" f="v">
      <t c="4">
        <n x="23" s="1"/>
        <n x="60"/>
        <n x="65"/>
        <n x="73"/>
      </t>
    </mdx>
    <mdx n="0" f="v">
      <t c="3">
        <n x="23" s="1"/>
        <n x="67"/>
        <n x="74"/>
      </t>
    </mdx>
    <mdx n="0" f="v">
      <t c="3">
        <n x="23" s="1"/>
        <n x="54"/>
        <n x="74"/>
      </t>
    </mdx>
    <mdx n="0" f="v">
      <t c="4">
        <n x="23" s="1"/>
        <n x="54"/>
        <n x="55"/>
        <n x="74"/>
      </t>
    </mdx>
    <mdx n="0" f="v">
      <t c="4">
        <n x="23" s="1"/>
        <n x="54"/>
        <n x="56"/>
        <n x="74"/>
      </t>
    </mdx>
    <mdx n="0" f="v">
      <t c="3">
        <n x="23" s="1"/>
        <n x="57"/>
        <n x="74"/>
      </t>
    </mdx>
    <mdx n="0" f="v">
      <t c="4">
        <n x="23" s="1"/>
        <n x="57"/>
        <n x="55"/>
        <n x="74"/>
      </t>
    </mdx>
    <mdx n="0" f="v">
      <t c="4">
        <n x="23" s="1"/>
        <n x="57"/>
        <n x="56"/>
        <n x="74"/>
      </t>
    </mdx>
    <mdx n="0" f="v">
      <t c="4">
        <n x="23" s="1"/>
        <n x="57"/>
        <n x="58"/>
        <n x="74"/>
      </t>
    </mdx>
    <mdx n="0" f="v">
      <t c="4">
        <n x="23" s="1"/>
        <n x="57"/>
        <n x="59"/>
        <n x="74"/>
      </t>
    </mdx>
    <mdx n="0" f="v">
      <t c="3">
        <n x="23" s="1"/>
        <n x="60"/>
        <n x="74"/>
      </t>
    </mdx>
    <mdx n="0" f="v">
      <t c="4">
        <n x="23" s="1"/>
        <n x="60"/>
        <n x="58"/>
        <n x="74"/>
      </t>
    </mdx>
    <mdx n="0" f="v">
      <t c="4">
        <n x="23" s="1"/>
        <n x="60"/>
        <n x="59"/>
        <n x="74"/>
      </t>
    </mdx>
    <mdx n="0" f="v">
      <t c="4">
        <n x="23" s="1"/>
        <n x="60"/>
        <n x="61"/>
        <n x="74"/>
      </t>
    </mdx>
    <mdx n="0" f="v">
      <t c="4">
        <n x="23" s="1"/>
        <n x="60"/>
        <n x="62"/>
        <n x="74"/>
      </t>
    </mdx>
    <mdx n="0" f="v">
      <t c="4">
        <n x="23" s="1"/>
        <n x="60"/>
        <n x="63"/>
        <n x="74"/>
      </t>
    </mdx>
    <mdx n="0" f="v">
      <t c="4">
        <n x="23" s="1"/>
        <n x="60"/>
        <n x="64"/>
        <n x="74"/>
      </t>
    </mdx>
    <mdx n="0" f="v">
      <t c="4">
        <n x="23" s="1"/>
        <n x="60"/>
        <n x="65"/>
        <n x="74"/>
      </t>
    </mdx>
  </mdxMetadata>
  <valueMetadata count="46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valueMetadata>
</metadata>
</file>

<file path=xl/sharedStrings.xml><?xml version="1.0" encoding="utf-8"?>
<sst xmlns="http://schemas.openxmlformats.org/spreadsheetml/2006/main" count="1563" uniqueCount="995">
  <si>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</si>
  <si>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</si>
  <si>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</si>
  <si>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</si>
  <si>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</si>
  <si>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</si>
  <si>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</si>
  <si>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</si>
  <si>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</si>
  <si>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</si>
  <si>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</si>
  <si>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</si>
  <si>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</si>
  <si>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</si>
  <si>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</si>
  <si>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</si>
  <si>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</si>
  <si>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</si>
  <si>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</si>
  <si>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</si>
  <si>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</si>
  <si>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</si>
  <si>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</si>
  <si>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</si>
  <si>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</si>
  <si>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</si>
  <si>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</si>
  <si>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</si>
  <si>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</si>
  <si>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</si>
  <si>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</si>
  <si>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</si>
  <si>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</si>
  <si>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</si>
  <si>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</si>
  <si>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</si>
  <si>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</si>
  <si>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</si>
  <si>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</si>
  <si>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</si>
  <si>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</si>
  <si>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</si>
  <si>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</si>
  <si>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</si>
  <si>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</si>
  <si>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</si>
  <si>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</si>
  <si>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</si>
  <si>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</si>
  <si>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</si>
  <si>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</si>
  <si>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</si>
  <si>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</si>
  <si>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</si>
  <si>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</si>
  <si>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</si>
  <si>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</si>
  <si>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</si>
  <si>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</si>
  <si>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</si>
  <si>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</si>
  <si>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</si>
  <si>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</si>
  <si>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</si>
  <si>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</si>
  <si>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</si>
  <si>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</si>
  <si>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</si>
  <si>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</si>
  <si>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</si>
  <si>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</si>
  <si>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</si>
  <si>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</si>
  <si>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</si>
  <si>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</si>
  <si>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</si>
  <si>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</si>
  <si>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</si>
  <si>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</si>
  <si>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</si>
  <si>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</si>
  <si>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</si>
  <si>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</si>
  <si>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</si>
  <si>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</si>
  <si>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</si>
  <si>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</si>
  <si>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</si>
  <si>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</si>
  <si>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</si>
  <si>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</si>
  <si>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</si>
  <si>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</si>
  <si>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</si>
  <si>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</si>
  <si>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</si>
  <si>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</si>
  <si>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</si>
  <si>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</si>
  <si>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</si>
  <si>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</si>
  <si>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</si>
  <si>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</si>
  <si>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</si>
  <si>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</si>
  <si>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</si>
  <si>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</si>
  <si>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</si>
  <si>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</si>
  <si>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</si>
  <si>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</si>
  <si>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</si>
  <si>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</si>
  <si>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</si>
  <si>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</si>
  <si>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</si>
  <si>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</si>
  <si>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</si>
  <si>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</si>
  <si>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</si>
  <si>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</si>
  <si>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</si>
  <si>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</si>
  <si>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</si>
  <si>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</si>
  <si>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</si>
  <si>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</si>
  <si>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</si>
  <si>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</si>
  <si>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</si>
  <si>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</si>
  <si>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</si>
  <si>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</si>
  <si>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</si>
  <si>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</si>
  <si>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</si>
  <si>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</si>
  <si>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</si>
  <si>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</si>
  <si>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</si>
  <si>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</si>
  <si>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</si>
  <si>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</si>
  <si>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</si>
  <si>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</si>
  <si>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</si>
  <si>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</si>
  <si>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</si>
  <si>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</si>
  <si>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</si>
  <si>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</si>
  <si>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</si>
  <si>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</si>
  <si>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</si>
  <si>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</si>
  <si>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</si>
  <si>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</si>
  <si>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</si>
  <si>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</si>
  <si>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</si>
  <si>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</si>
  <si>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</si>
  <si>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</si>
  <si>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</si>
  <si>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</si>
  <si>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</si>
  <si>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</si>
  <si>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</si>
  <si>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</si>
  <si>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</si>
  <si>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</si>
  <si>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</si>
  <si>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</si>
  <si>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</si>
  <si>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</si>
  <si>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</si>
  <si>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</si>
  <si>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</si>
  <si>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</si>
  <si>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</si>
  <si>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</si>
  <si>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</si>
  <si>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</si>
  <si>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</si>
  <si>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</si>
  <si>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</si>
  <si>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</si>
  <si>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</si>
  <si>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</si>
  <si>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</si>
  <si>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</si>
  <si>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</si>
  <si>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</si>
  <si>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</si>
  <si>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</si>
  <si>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</si>
  <si>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</si>
  <si>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</si>
  <si>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</si>
  <si>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</si>
  <si>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</si>
  <si>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</si>
  <si>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</si>
  <si>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</si>
  <si>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</si>
  <si>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</si>
  <si>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</si>
  <si>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</si>
  <si>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</si>
  <si>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</si>
  <si>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</si>
  <si>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</si>
  <si>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</si>
  <si>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</si>
  <si>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</si>
  <si>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</si>
  <si>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</si>
  <si>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</si>
  <si>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</si>
  <si>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</si>
  <si>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</si>
  <si>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</si>
  <si>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</si>
  <si>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</si>
  <si>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</si>
  <si>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</si>
  <si>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</si>
  <si>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</si>
  <si>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</si>
  <si>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</si>
  <si>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</si>
  <si>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</si>
  <si>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</si>
  <si>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</si>
  <si>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</si>
  <si>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</si>
  <si>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</si>
  <si>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</si>
  <si>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</si>
  <si>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</si>
  <si>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</si>
  <si>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</si>
  <si>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</si>
  <si>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</si>
  <si>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</si>
  <si>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</si>
  <si>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</si>
  <si>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</si>
  <si>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</si>
  <si>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</si>
  <si>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</si>
  <si>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</si>
  <si>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</si>
  <si>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</si>
  <si>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</si>
  <si>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</si>
  <si>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</si>
  <si>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</si>
  <si>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</si>
  <si>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</si>
  <si>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</si>
  <si>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</si>
  <si>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</si>
  <si>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</si>
  <si>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</si>
  <si>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</si>
  <si>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</si>
  <si>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</si>
  <si>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</si>
  <si>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</si>
  <si>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</si>
  <si>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</si>
  <si>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</si>
  <si>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</si>
  <si>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</si>
  <si>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</si>
  <si>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</si>
  <si>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</si>
  <si>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</si>
  <si>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</si>
  <si>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</si>
  <si>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</si>
  <si>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</si>
  <si>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</si>
  <si>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</si>
  <si>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</si>
  <si>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</si>
  <si>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</si>
  <si>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</si>
  <si>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</si>
  <si>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</si>
  <si>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</si>
  <si>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</si>
  <si>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</si>
  <si>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</si>
  <si>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</si>
  <si>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</si>
  <si>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</si>
  <si>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</si>
  <si>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</si>
  <si>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</si>
  <si>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</si>
  <si>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</si>
  <si>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</si>
  <si>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</si>
  <si>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</si>
  <si>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</si>
  <si>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</si>
  <si>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</si>
  <si>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</si>
  <si>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</si>
  <si>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</si>
  <si>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</si>
  <si>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</si>
  <si>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</si>
  <si>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</si>
  <si>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</si>
  <si>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</si>
  <si>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</si>
  <si>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</si>
  <si>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</si>
  <si>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</si>
  <si>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</si>
  <si>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</si>
  <si>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</si>
  <si>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</si>
  <si>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</si>
  <si>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</si>
  <si>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</si>
  <si>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</si>
  <si>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</si>
  <si>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</si>
  <si>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</si>
  <si>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</si>
  <si>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</si>
  <si>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</si>
  <si>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</si>
  <si>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</si>
  <si>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</si>
  <si>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</si>
  <si>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</si>
  <si>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</si>
  <si>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</si>
  <si>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</si>
  <si>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</si>
  <si>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</si>
  <si>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</si>
  <si>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</si>
  <si>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</si>
  <si>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</si>
  <si>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</si>
  <si>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</si>
  <si>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</si>
  <si>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</si>
  <si>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</si>
  <si>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</si>
  <si>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</si>
  <si>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</si>
  <si>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</si>
  <si>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</si>
  <si>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</si>
  <si>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</si>
  <si>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</si>
  <si>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</si>
  <si>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</si>
  <si>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</si>
  <si>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</si>
  <si>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</si>
  <si>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</si>
  <si>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</si>
  <si>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</si>
  <si>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</si>
  <si>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</si>
  <si>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</si>
  <si>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</si>
  <si>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</si>
  <si>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</si>
  <si>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</si>
  <si>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</si>
  <si>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</si>
  <si>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</si>
  <si>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</si>
  <si>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</si>
  <si>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</si>
  <si>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</si>
  <si>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</si>
  <si>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</si>
  <si>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</si>
  <si>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</si>
  <si>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</si>
  <si>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</si>
  <si>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</si>
  <si>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</si>
  <si>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</si>
  <si>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</si>
  <si>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</si>
  <si>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</si>
  <si>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</si>
  <si>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</si>
  <si>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</si>
  <si>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</si>
  <si>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</si>
  <si>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</si>
  <si>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</si>
  <si>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</si>
  <si>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</si>
  <si>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</si>
  <si>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</si>
  <si>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</si>
  <si>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</si>
  <si>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</si>
  <si>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</si>
  <si>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</si>
  <si>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</si>
  <si>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</si>
  <si>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</si>
  <si>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</si>
  <si>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</si>
  <si>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</si>
  <si>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</si>
  <si>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</si>
  <si>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</si>
  <si>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</si>
  <si>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</si>
  <si>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</si>
  <si>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</si>
  <si>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</si>
  <si>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</si>
  <si>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</si>
  <si>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</si>
  <si>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</si>
  <si>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</si>
  <si>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</si>
  <si>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</si>
  <si>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</si>
  <si>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</si>
  <si>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</si>
  <si>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</si>
  <si>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</si>
  <si>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</si>
  <si>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</si>
  <si>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</si>
  <si>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</si>
  <si>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</si>
  <si>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</si>
  <si>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</si>
  <si>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</si>
  <si>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</si>
  <si>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</si>
  <si>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</si>
  <si>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</si>
  <si>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</si>
  <si>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</si>
  <si>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</si>
  <si>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</si>
  <si>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</si>
  <si>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</si>
  <si>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</si>
  <si>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</si>
  <si>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</si>
  <si>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</si>
  <si>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</si>
  <si>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</si>
  <si>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</si>
  <si>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</si>
  <si>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</si>
  <si>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</si>
  <si>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</si>
  <si>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</si>
  <si>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</si>
  <si>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</si>
  <si>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</si>
  <si>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</si>
  <si>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</si>
  <si>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</si>
  <si>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</si>
  <si>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</si>
  <si>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</si>
  <si>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</si>
  <si>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</si>
  <si>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</si>
  <si>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</si>
  <si>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</si>
  <si>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</si>
  <si>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</si>
  <si>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</si>
  <si>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</si>
  <si>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</si>
  <si>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</si>
  <si>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</si>
  <si>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</si>
  <si>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</si>
  <si>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</si>
  <si>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</si>
  <si>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</si>
  <si>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</si>
  <si>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</si>
  <si>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</si>
  <si>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</si>
  <si>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</si>
  <si>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</si>
  <si>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</si>
  <si>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</si>
  <si>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</si>
  <si>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</si>
  <si>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</si>
  <si>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</si>
  <si>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</si>
  <si>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</si>
  <si>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</si>
  <si>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</si>
  <si>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</si>
  <si>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</si>
  <si>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</si>
  <si>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</si>
  <si>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</si>
  <si>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</si>
  <si>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</si>
  <si>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</si>
  <si>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</si>
  <si>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</si>
  <si>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</si>
  <si>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</si>
  <si>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</si>
  <si>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</si>
  <si>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</si>
  <si>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</si>
  <si>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</si>
  <si>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</si>
  <si>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</si>
  <si>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</si>
  <si>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</si>
  <si>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</si>
  <si>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</si>
  <si>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</si>
  <si>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</si>
  <si>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</si>
  <si>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</si>
  <si>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</si>
  <si>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</si>
  <si>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</si>
  <si>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</si>
  <si>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</si>
  <si>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</si>
  <si>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</si>
  <si>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</si>
  <si>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</si>
  <si>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</si>
  <si>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</si>
  <si>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</si>
  <si>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</si>
  <si>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</si>
  <si>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</si>
  <si>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</si>
  <si>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</si>
  <si>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</si>
  <si>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</si>
  <si>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</si>
  <si>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</si>
  <si>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</si>
  <si>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</si>
  <si>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</si>
  <si>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</si>
  <si>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</si>
  <si>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</si>
  <si>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</si>
  <si>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</si>
  <si>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</si>
  <si>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</si>
  <si>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</si>
  <si>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</si>
  <si>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</si>
  <si>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</si>
  <si>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</si>
  <si>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</si>
  <si>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</si>
  <si>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</si>
  <si>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</si>
  <si>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</si>
  <si>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</si>
  <si>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</si>
  <si>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</si>
  <si>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</si>
  <si>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</si>
  <si>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</si>
  <si>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</si>
  <si>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</si>
  <si>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</si>
  <si>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</si>
  <si>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</si>
  <si>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</si>
  <si>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</si>
  <si>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</si>
  <si>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</si>
  <si>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</si>
  <si>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</si>
  <si>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</si>
  <si>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</si>
  <si>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</si>
  <si>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</si>
  <si>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</si>
  <si>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</si>
  <si>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</si>
  <si>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</si>
  <si>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</si>
  <si>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</si>
  <si>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</si>
  <si>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</si>
  <si>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</si>
  <si>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</si>
  <si>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</si>
  <si>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</si>
  <si>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</si>
  <si>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</si>
  <si>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</si>
  <si>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</si>
  <si>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</si>
  <si>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</si>
  <si>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</si>
  <si>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</si>
  <si>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</si>
  <si>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</si>
  <si>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</si>
  <si>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</si>
  <si>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</si>
  <si>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</si>
  <si>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</si>
  <si>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</si>
  <si>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</si>
  <si>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</si>
  <si>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</si>
  <si>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</si>
  <si>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</si>
  <si>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</si>
  <si>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</si>
  <si>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</si>
  <si>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</si>
  <si>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</si>
  <si>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</si>
  <si>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</si>
  <si>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</si>
  <si>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</si>
  <si>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</si>
  <si>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</si>
  <si>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</si>
  <si>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</si>
  <si>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</si>
  <si>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</si>
  <si>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</si>
  <si>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</si>
  <si>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</si>
  <si>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</si>
  <si>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</si>
  <si>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</si>
  <si>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</si>
  <si>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</si>
  <si>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</si>
  <si>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</si>
  <si>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</si>
  <si>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</si>
  <si>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</si>
  <si>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</si>
  <si>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</si>
  <si>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</si>
  <si>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</si>
  <si>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</si>
  <si>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</si>
  <si>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</si>
  <si>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</si>
  <si>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</si>
  <si>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</si>
  <si>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</si>
  <si>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</si>
  <si>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</si>
  <si>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</si>
  <si>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</si>
  <si>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</si>
  <si>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</si>
  <si>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</si>
  <si>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</si>
  <si>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</si>
  <si>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</si>
  <si>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</si>
  <si>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</si>
  <si>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</si>
  <si>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</si>
  <si>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</si>
  <si>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</si>
  <si>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</si>
  <si>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</si>
  <si>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</si>
  <si>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</si>
  <si>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</si>
  <si>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</si>
  <si>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</si>
  <si>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</si>
  <si>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</si>
  <si>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</si>
  <si>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</si>
  <si>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</si>
  <si>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</si>
  <si>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</si>
  <si>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</si>
  <si>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</si>
  <si>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</si>
  <si>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</si>
  <si>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</si>
  <si>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</si>
  <si>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</si>
  <si>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</si>
  <si>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</si>
  <si>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</si>
  <si>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</si>
  <si>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</si>
  <si>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</si>
  <si>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</si>
  <si>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</si>
  <si>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</si>
  <si>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</si>
  <si>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</si>
  <si>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</si>
  <si>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</si>
  <si>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</si>
  <si>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</si>
  <si>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</si>
  <si>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</si>
  <si>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</si>
  <si>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</si>
  <si>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</si>
  <si>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</si>
  <si>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</si>
  <si>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</si>
  <si>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</si>
  <si>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</si>
  <si>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</si>
  <si>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</si>
  <si>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</si>
  <si>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</si>
  <si>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</si>
  <si>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</si>
  <si>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</si>
  <si>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</si>
  <si>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</si>
  <si>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</si>
  <si>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</si>
  <si>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</si>
  <si>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</si>
  <si>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</si>
  <si>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</si>
  <si>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</si>
  <si>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</si>
  <si>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</si>
  <si>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</si>
  <si>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</si>
  <si>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</si>
  <si>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</si>
  <si>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</si>
  <si>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</si>
  <si>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</si>
  <si>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</si>
  <si>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</si>
  <si>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</si>
  <si>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</si>
  <si>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</si>
  <si>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</si>
  <si>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</si>
  <si>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</si>
  <si>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</si>
  <si>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</si>
  <si>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</si>
  <si>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</si>
  <si>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</si>
  <si>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</si>
  <si>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</si>
  <si>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</si>
  <si>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</si>
  <si>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</si>
  <si>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</si>
  <si>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</si>
  <si>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</si>
  <si>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</si>
  <si>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</si>
  <si>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</si>
  <si>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</si>
  <si>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</si>
  <si>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</si>
  <si>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</si>
  <si>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</si>
  <si>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</si>
  <si>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</si>
  <si>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</si>
  <si>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</si>
  <si>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</si>
  <si>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</si>
  <si>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</si>
  <si>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</si>
  <si>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</si>
  <si>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</si>
  <si>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</si>
  <si>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</si>
  <si>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</si>
  <si>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</si>
  <si>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</si>
  <si>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</si>
  <si>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</si>
  <si>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</si>
  <si>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</si>
  <si>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</si>
  <si>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</si>
  <si>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</si>
  <si>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</si>
  <si>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</si>
  <si>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</si>
  <si>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</si>
  <si>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</si>
  <si>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</si>
  <si>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</si>
  <si>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</si>
  <si>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</si>
  <si>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</si>
  <si>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</si>
  <si>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</si>
  <si>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</si>
  <si>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</si>
  <si>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</si>
  <si>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</si>
  <si>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</si>
  <si>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</si>
  <si>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</si>
  <si>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</si>
  <si>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</si>
  <si>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</si>
  <si>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</si>
  <si>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</si>
  <si>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</si>
  <si>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</si>
  <si>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</si>
  <si>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</si>
  <si>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</si>
  <si>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</si>
  <si>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</si>
  <si>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</si>
  <si>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</si>
  <si>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</si>
  <si>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</si>
  <si>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</si>
  <si>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</si>
  <si>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</si>
  <si>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</si>
  <si>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</si>
  <si>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</si>
  <si>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</si>
  <si>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</si>
  <si>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</si>
  <si>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</si>
  <si>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</si>
  <si>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</si>
  <si>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</si>
  <si>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</si>
  <si>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</si>
  <si>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</si>
  <si>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</si>
  <si>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</si>
  <si>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</si>
  <si>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</si>
  <si>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</si>
  <si>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</si>
  <si>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</si>
  <si>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</si>
  <si>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</si>
  <si>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</si>
  <si>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</si>
  <si>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</si>
  <si>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</si>
  <si>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</si>
  <si>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</si>
  <si>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</si>
  <si>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</si>
  <si>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</si>
  <si>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</si>
  <si>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</si>
  <si>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</si>
  <si>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</si>
  <si>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</si>
  <si>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</si>
  <si>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</si>
  <si>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</si>
  <si>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</si>
  <si>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</si>
  <si>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</si>
  <si>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</si>
  <si>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</si>
  <si>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</si>
  <si>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</si>
  <si>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</si>
  <si>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</si>
  <si>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</si>
  <si>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</si>
  <si>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</si>
  <si>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</si>
  <si>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</si>
  <si>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</si>
  <si>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</si>
  <si>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</si>
  <si>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</si>
  <si>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</si>
  <si>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</si>
  <si>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</si>
  <si>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</si>
  <si>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</si>
  <si>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</si>
  <si>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</si>
  <si>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</si>
  <si>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</si>
  <si>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</si>
  <si>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</si>
  <si>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</si>
  <si>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</si>
  <si>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</si>
  <si>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</si>
  <si>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</si>
  <si>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</si>
  <si>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</si>
  <si>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</si>
  <si>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</si>
  <si>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</si>
  <si>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</si>
  <si>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</si>
  <si>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</si>
  <si>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</si>
  <si>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</si>
  <si>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</si>
  <si>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</si>
  <si>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</si>
  <si>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</si>
  <si>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</si>
  <si>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</si>
  <si>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</si>
  <si>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</si>
  <si>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</si>
  <si>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</si>
  <si>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</si>
  <si>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</si>
  <si>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</si>
  <si>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</si>
  <si>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</si>
  <si>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</si>
  <si>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</si>
  <si>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</si>
  <si>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</si>
  <si>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</si>
  <si>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</si>
  <si>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</si>
  <si>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</si>
  <si>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</si>
  <si>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</si>
  <si>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</si>
  <si>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</si>
  <si>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</si>
  <si>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r>
      <t xml:space="preserve">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t>
    </r>
    <r>
      <rPr>
        <sz val="8"/>
        <color rgb="FFFF0000"/>
        <rFont val="Sylfaen"/>
        <family val="1"/>
      </rPr>
      <t>საფინანსო ინსტიტუტების</t>
    </r>
    <r>
      <rPr>
        <sz val="8"/>
        <rFont val="Sylfaen"/>
        <family val="1"/>
      </rPr>
      <t xml:space="preserve"> სექტორში მოხვდება აქტივები კომერციულ ბანკებში.</t>
    </r>
  </si>
  <si>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</si>
  <si>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</si>
  <si>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r>
      <t xml:space="preserve">ცხრილში საბალანსო, </t>
    </r>
    <r>
      <rPr>
        <sz val="8"/>
        <color rgb="FFFF0000"/>
        <rFont val="Sylfaen"/>
        <family val="1"/>
      </rPr>
      <t>შეწონვას დაქვემდებარებული</t>
    </r>
    <r>
      <rPr>
        <sz val="8"/>
        <rFont val="Sylfaen"/>
        <family val="1"/>
      </rPr>
      <t xml:space="preserve">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r>
  </si>
  <si>
    <r>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t>
    </r>
    <r>
      <rPr>
        <sz val="8"/>
        <color rgb="FFFF0000"/>
        <rFont val="Sylfaen"/>
        <family val="1"/>
      </rPr>
      <t xml:space="preserve">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r>
  </si>
  <si>
    <r>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t>
    </r>
    <r>
      <rPr>
        <sz val="8"/>
        <color rgb="FFFF0000"/>
        <rFont val="Sylfaen"/>
        <family val="1"/>
      </rPr>
      <t xml:space="preserve">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r>
  </si>
  <si>
    <r>
      <t xml:space="preserve">კორპორაციები, კვაზი კორპორაციები და </t>
    </r>
    <r>
      <rPr>
        <sz val="8"/>
        <color rgb="FFFF0000"/>
        <rFont val="Sylfaen"/>
        <family val="1"/>
      </rPr>
      <t>ყველა იურიდიული პირი</t>
    </r>
    <r>
      <rPr>
        <sz val="8"/>
        <rFont val="Sylfaen"/>
        <family val="1"/>
      </rPr>
      <t>,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r>
  </si>
  <si>
    <t>სს "ხალიკ ბანკი საქართველო"</t>
  </si>
  <si>
    <t>არმან დუნაევი</t>
  </si>
  <si>
    <t>ნიკოლოზ გეგუჩაძე</t>
  </si>
  <si>
    <t>www.Halykbank.ge</t>
  </si>
  <si>
    <t>2Q-2021</t>
  </si>
  <si>
    <t>1Q-2021</t>
  </si>
  <si>
    <t>4Q-2020</t>
  </si>
  <si>
    <t>3Q-2020</t>
  </si>
  <si>
    <t>2Q-2020</t>
  </si>
  <si>
    <t xml:space="preserve">არმან დუნაევი </t>
  </si>
  <si>
    <t>დამოუკიდებელი წევრი</t>
  </si>
  <si>
    <t>ევგენია შაიმერდენი</t>
  </si>
  <si>
    <t>არადამოუკიდებელ წევრი</t>
  </si>
  <si>
    <t xml:space="preserve">ალია კარპიკოვა </t>
  </si>
  <si>
    <t xml:space="preserve">ვიქტორ სკრილი </t>
  </si>
  <si>
    <t>ნანა ღვალაძე</t>
  </si>
  <si>
    <t>გენერალური დირექტორი/ უსაფრთხოება, AML, კადრები, მარკეტინგი, შეფასება</t>
  </si>
  <si>
    <t xml:space="preserve">კონსტანტინე გორდეზიანი </t>
  </si>
  <si>
    <t>გენერალური დირექტორის მოადგილე/რისკები, საკრედიტო ადმინისტრირება</t>
  </si>
  <si>
    <t>შოთა ჭყოიძე</t>
  </si>
  <si>
    <t>გენერალური დირექტორის მოადგილე/IT, საცალო გაყიდვები, საბანკო ბარათები, კონტაქტ-ცენტრი</t>
  </si>
  <si>
    <t>მარინა ტანკაროვა</t>
  </si>
  <si>
    <t>გენერალური დირექტორის მოადგილე/ფინანსები, ბუღალტერია, საოპერაციო, სამეურნეო, კანცელარია</t>
  </si>
  <si>
    <t>თამარ გოდერძიშვილი</t>
  </si>
  <si>
    <t>გენერალური დირექტორის მოადგილე/ კორპორატიული, მცირე, საშუალო ბიზნესის დაკრედიტება, ხაზინა</t>
  </si>
  <si>
    <t>სს "ყაზახეთის სახალხო ბანკი"</t>
  </si>
  <si>
    <t>ტიმურ ყულიბაევი</t>
  </si>
  <si>
    <t>დინარა ყულიბაევა</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</si>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</sst>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9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1" xfId="20" applyBorder="1"/>
    <xf numFmtId="0" fontId="4" fillId="0" borderId="7" xfId="0" applyFont="1" applyFill="1" applyBorder="1" applyAlignment="1">
      <alignment vertical="center"/>
    </xf>
    <xf numFmtId="0" fontId="4" fillId="0" borderId="108" xfId="0" applyFont="1" applyFill="1" applyBorder="1" applyAlignment="1">
      <alignment vertical="center"/>
    </xf>
    <xf numFmtId="0" fontId="4" fillId="0" borderId="109"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30" xfId="0" applyFont="1" applyFill="1" applyBorder="1" applyAlignment="1">
      <alignment vertical="center"/>
    </xf>
    <xf numFmtId="0" fontId="4" fillId="0" borderId="103" xfId="0" applyFont="1" applyFill="1" applyBorder="1" applyAlignment="1">
      <alignment vertical="center"/>
    </xf>
    <xf numFmtId="0" fontId="4" fillId="0" borderId="104"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vertical="center"/>
    </xf>
    <xf numFmtId="0" fontId="4" fillId="0" borderId="116" xfId="0" applyFont="1" applyFill="1" applyBorder="1" applyAlignment="1">
      <alignment horizontal="center" vertical="center"/>
    </xf>
    <xf numFmtId="0" fontId="4" fillId="0" borderId="117" xfId="0" applyFont="1" applyFill="1" applyBorder="1" applyAlignment="1">
      <alignment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4" fillId="0" borderId="123"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4"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right" vertical="center" wrapText="1"/>
    </xf>
    <xf numFmtId="1" fontId="111"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5" xfId="0" applyFont="1" applyBorder="1" applyAlignment="1">
      <alignment horizontal="right" vertical="center" wrapText="1"/>
    </xf>
    <xf numFmtId="0" fontId="9" fillId="0" borderId="125" xfId="0" applyFont="1" applyFill="1" applyBorder="1" applyAlignment="1">
      <alignment horizontal="right" vertical="center" wrapText="1"/>
    </xf>
    <xf numFmtId="0" fontId="7" fillId="0" borderId="108" xfId="0" applyFont="1" applyFill="1" applyBorder="1" applyAlignment="1">
      <alignment vertical="center" wrapText="1"/>
    </xf>
    <xf numFmtId="0" fontId="4" fillId="0" borderId="108" xfId="0" applyFont="1" applyBorder="1" applyAlignment="1">
      <alignment vertical="center" wrapText="1"/>
    </xf>
    <xf numFmtId="0" fontId="4" fillId="0" borderId="108" xfId="0" applyFont="1" applyFill="1" applyBorder="1" applyAlignment="1">
      <alignment horizontal="left" vertical="center" wrapText="1" indent="2"/>
    </xf>
    <xf numFmtId="0" fontId="4" fillId="0" borderId="108" xfId="0" applyFont="1" applyFill="1" applyBorder="1" applyAlignment="1">
      <alignment vertical="center" wrapText="1"/>
    </xf>
    <xf numFmtId="3" fontId="23" fillId="36" borderId="10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9"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3" xfId="0" applyFont="1" applyBorder="1" applyAlignment="1"/>
    <xf numFmtId="0" fontId="9" fillId="0" borderId="123" xfId="0" applyFont="1" applyBorder="1" applyAlignment="1"/>
    <xf numFmtId="0" fontId="9" fillId="0" borderId="123" xfId="0" applyFont="1" applyBorder="1" applyAlignment="1">
      <alignment wrapText="1"/>
    </xf>
    <xf numFmtId="0" fontId="10" fillId="0" borderId="21" xfId="0" applyFont="1" applyBorder="1" applyAlignment="1">
      <alignment horizontal="center"/>
    </xf>
    <xf numFmtId="0" fontId="10" fillId="0" borderId="123"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5" xfId="0" applyFont="1" applyFill="1" applyBorder="1" applyAlignment="1">
      <alignment horizontal="center" vertical="center" wrapText="1"/>
    </xf>
    <xf numFmtId="0" fontId="15" fillId="0" borderId="108" xfId="0" applyFont="1" applyFill="1" applyBorder="1" applyAlignment="1">
      <alignment horizontal="center" vertical="center" wrapText="1"/>
    </xf>
    <xf numFmtId="0" fontId="16" fillId="0" borderId="108" xfId="0" applyFont="1" applyFill="1" applyBorder="1" applyAlignment="1">
      <alignment horizontal="left" vertical="center" wrapText="1"/>
    </xf>
    <xf numFmtId="193" fontId="7" fillId="0" borderId="108" xfId="0" applyNumberFormat="1" applyFont="1" applyFill="1" applyBorder="1" applyAlignment="1" applyProtection="1">
      <alignment vertical="center" wrapText="1"/>
      <protection locked="0"/>
    </xf>
    <xf numFmtId="193" fontId="4" fillId="0" borderId="108" xfId="0" applyNumberFormat="1" applyFont="1" applyFill="1" applyBorder="1" applyAlignment="1" applyProtection="1">
      <alignment vertical="center" wrapText="1"/>
      <protection locked="0"/>
    </xf>
    <xf numFmtId="193" fontId="4" fillId="0" borderId="123" xfId="0" applyNumberFormat="1" applyFont="1" applyFill="1" applyBorder="1" applyAlignment="1" applyProtection="1">
      <alignment vertical="center" wrapText="1"/>
      <protection locked="0"/>
    </xf>
    <xf numFmtId="193" fontId="7" fillId="0" borderId="108" xfId="0" applyNumberFormat="1" applyFont="1" applyFill="1" applyBorder="1" applyAlignment="1" applyProtection="1">
      <alignment horizontal="right" vertical="center" wrapText="1"/>
      <protection locked="0"/>
    </xf>
    <xf numFmtId="0" fontId="7" fillId="0" borderId="108" xfId="0" applyFont="1" applyBorder="1" applyAlignment="1">
      <alignment vertical="center" wrapText="1"/>
    </xf>
    <xf numFmtId="0" fontId="9" fillId="2" borderId="125" xfId="0" applyFont="1" applyFill="1" applyBorder="1" applyAlignment="1">
      <alignment horizontal="right" vertical="center"/>
    </xf>
    <xf numFmtId="0" fontId="9" fillId="2" borderId="108" xfId="0" applyFont="1" applyFill="1" applyBorder="1" applyAlignment="1">
      <alignment vertical="center"/>
    </xf>
    <xf numFmtId="193" fontId="9" fillId="2" borderId="108" xfId="0" applyNumberFormat="1" applyFont="1" applyFill="1" applyBorder="1" applyAlignment="1" applyProtection="1">
      <alignment vertical="center"/>
      <protection locked="0"/>
    </xf>
    <xf numFmtId="193" fontId="17" fillId="2" borderId="108" xfId="0" applyNumberFormat="1" applyFont="1" applyFill="1" applyBorder="1" applyAlignment="1" applyProtection="1">
      <alignment vertical="center"/>
      <protection locked="0"/>
    </xf>
    <xf numFmtId="193" fontId="17" fillId="2" borderId="123" xfId="0" applyNumberFormat="1" applyFont="1" applyFill="1" applyBorder="1" applyAlignment="1" applyProtection="1">
      <alignment vertical="center"/>
      <protection locked="0"/>
    </xf>
    <xf numFmtId="193" fontId="9" fillId="2" borderId="123" xfId="0" applyNumberFormat="1" applyFont="1" applyFill="1" applyBorder="1" applyAlignment="1" applyProtection="1">
      <alignment vertical="center"/>
      <protection locked="0"/>
    </xf>
    <xf numFmtId="0" fontId="15" fillId="0" borderId="125" xfId="0" applyFont="1" applyFill="1" applyBorder="1" applyAlignment="1">
      <alignment horizontal="center" vertical="center" wrapText="1"/>
    </xf>
    <xf numFmtId="14" fontId="4" fillId="0" borderId="0" xfId="0" applyNumberFormat="1" applyFont="1"/>
    <xf numFmtId="10" fontId="4" fillId="0" borderId="108" xfId="20961" applyNumberFormat="1" applyFont="1" applyFill="1" applyBorder="1" applyAlignment="1" applyProtection="1">
      <alignment horizontal="right" vertical="center" wrapText="1"/>
      <protection locked="0"/>
    </xf>
    <xf numFmtId="10" fontId="4" fillId="0" borderId="108" xfId="20961" applyNumberFormat="1" applyFont="1" applyBorder="1" applyAlignment="1" applyProtection="1">
      <alignment vertical="center" wrapText="1"/>
      <protection locked="0"/>
    </xf>
    <xf numFmtId="10" fontId="4" fillId="0" borderId="123"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28" xfId="0" applyFont="1" applyFill="1" applyBorder="1" applyAlignment="1">
      <alignment wrapText="1"/>
    </xf>
    <xf numFmtId="0" fontId="4" fillId="3" borderId="129" xfId="0" applyFont="1" applyFill="1" applyBorder="1"/>
    <xf numFmtId="0" fontId="6" fillId="3" borderId="11" xfId="0" applyFont="1" applyFill="1" applyBorder="1" applyAlignment="1">
      <alignment horizontal="center" wrapText="1"/>
    </xf>
    <xf numFmtId="0" fontId="4" fillId="0" borderId="108" xfId="0" applyFont="1" applyFill="1" applyBorder="1" applyAlignment="1">
      <alignment horizontal="center"/>
    </xf>
    <xf numFmtId="0" fontId="4" fillId="0" borderId="108" xfId="0" applyFont="1" applyBorder="1" applyAlignment="1">
      <alignment horizontal="center"/>
    </xf>
    <xf numFmtId="0" fontId="4" fillId="3" borderId="7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1" xfId="0" applyFont="1" applyFill="1" applyBorder="1" applyAlignment="1">
      <alignment horizontal="center" vertical="center" wrapText="1"/>
    </xf>
    <xf numFmtId="0" fontId="4" fillId="0" borderId="125" xfId="0" applyFont="1" applyBorder="1"/>
    <xf numFmtId="0" fontId="4" fillId="0" borderId="108" xfId="0" applyFont="1" applyBorder="1" applyAlignment="1">
      <alignment wrapText="1"/>
    </xf>
    <xf numFmtId="164" fontId="4" fillId="0" borderId="108" xfId="7" applyNumberFormat="1" applyFont="1" applyBorder="1"/>
    <xf numFmtId="164" fontId="4" fillId="0" borderId="123" xfId="7" applyNumberFormat="1" applyFont="1" applyBorder="1"/>
    <xf numFmtId="0" fontId="14" fillId="0" borderId="108" xfId="0" applyFont="1" applyBorder="1" applyAlignment="1">
      <alignment horizontal="left" wrapText="1" indent="2"/>
    </xf>
    <xf numFmtId="169" fontId="28" fillId="37" borderId="108" xfId="20" applyBorder="1"/>
    <xf numFmtId="164" fontId="4" fillId="0" borderId="108" xfId="7" applyNumberFormat="1" applyFont="1" applyBorder="1" applyAlignment="1">
      <alignment vertical="center"/>
    </xf>
    <xf numFmtId="0" fontId="6" fillId="0" borderId="125" xfId="0" applyFont="1" applyBorder="1"/>
    <xf numFmtId="0" fontId="6" fillId="0" borderId="108" xfId="0" applyFont="1" applyBorder="1" applyAlignment="1">
      <alignment wrapText="1"/>
    </xf>
    <xf numFmtId="164" fontId="6" fillId="0" borderId="123"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1" xfId="7" applyNumberFormat="1" applyFont="1" applyFill="1" applyBorder="1"/>
    <xf numFmtId="164" fontId="4" fillId="0" borderId="108" xfId="7" applyNumberFormat="1" applyFont="1" applyFill="1" applyBorder="1"/>
    <xf numFmtId="164" fontId="4" fillId="0" borderId="108" xfId="7" applyNumberFormat="1" applyFont="1" applyFill="1" applyBorder="1" applyAlignment="1">
      <alignment vertical="center"/>
    </xf>
    <xf numFmtId="0" fontId="14" fillId="0" borderId="10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1" xfId="0" applyFont="1" applyFill="1" applyBorder="1"/>
    <xf numFmtId="0" fontId="6" fillId="0" borderId="25" xfId="0" applyFont="1" applyBorder="1"/>
    <xf numFmtId="0" fontId="6" fillId="0" borderId="26" xfId="0" applyFont="1" applyBorder="1" applyAlignment="1">
      <alignment wrapText="1"/>
    </xf>
    <xf numFmtId="169" fontId="28" fillId="37" borderId="126" xfId="20" applyBorder="1"/>
    <xf numFmtId="10" fontId="6" fillId="0" borderId="27" xfId="20961" applyNumberFormat="1" applyFont="1" applyBorder="1"/>
    <xf numFmtId="0" fontId="9" fillId="2" borderId="116" xfId="0" applyFont="1" applyFill="1" applyBorder="1" applyAlignment="1">
      <alignment horizontal="right" vertical="center"/>
    </xf>
    <xf numFmtId="0" fontId="9" fillId="2" borderId="103" xfId="0" applyFont="1" applyFill="1" applyBorder="1" applyAlignment="1">
      <alignment vertical="center"/>
    </xf>
    <xf numFmtId="193" fontId="9" fillId="2" borderId="103"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17" xfId="0" applyNumberFormat="1" applyFont="1" applyFill="1" applyBorder="1" applyAlignment="1" applyProtection="1">
      <alignment vertical="center"/>
      <protection locked="0"/>
    </xf>
    <xf numFmtId="0" fontId="9" fillId="0" borderId="108" xfId="0" applyFont="1" applyFill="1" applyBorder="1" applyAlignment="1">
      <alignment horizontal="left" vertical="center" wrapText="1"/>
    </xf>
    <xf numFmtId="0" fontId="6" fillId="3" borderId="0" xfId="0" applyFont="1" applyFill="1" applyBorder="1" applyAlignment="1">
      <alignment horizontal="center"/>
    </xf>
    <xf numFmtId="0" fontId="108" fillId="0" borderId="95" xfId="0" applyFont="1" applyFill="1" applyBorder="1" applyAlignment="1">
      <alignment horizontal="left" vertical="center"/>
    </xf>
    <xf numFmtId="0" fontId="108" fillId="0" borderId="93" xfId="0" applyFont="1" applyFill="1" applyBorder="1" applyAlignment="1">
      <alignment vertical="center" wrapText="1"/>
    </xf>
    <xf numFmtId="0" fontId="108" fillId="0" borderId="93"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8" xfId="0" applyFont="1" applyBorder="1" applyAlignment="1">
      <alignment horizontal="center" vertical="center" wrapText="1"/>
    </xf>
    <xf numFmtId="49" fontId="123" fillId="3" borderId="108" xfId="5" applyNumberFormat="1" applyFont="1" applyFill="1" applyBorder="1" applyAlignment="1" applyProtection="1">
      <alignment horizontal="right" vertical="center"/>
      <protection locked="0"/>
    </xf>
    <xf numFmtId="0" fontId="123" fillId="3" borderId="108" xfId="13" applyFont="1" applyFill="1" applyBorder="1" applyAlignment="1" applyProtection="1">
      <alignment horizontal="left" vertical="center" wrapText="1"/>
      <protection locked="0"/>
    </xf>
    <xf numFmtId="0" fontId="122" fillId="0" borderId="108" xfId="0" applyFont="1" applyBorder="1"/>
    <xf numFmtId="0" fontId="123" fillId="0" borderId="108" xfId="13" applyFont="1" applyFill="1" applyBorder="1" applyAlignment="1" applyProtection="1">
      <alignment horizontal="left" vertical="center" wrapText="1"/>
      <protection locked="0"/>
    </xf>
    <xf numFmtId="49" fontId="123" fillId="0" borderId="108" xfId="5" applyNumberFormat="1" applyFont="1" applyFill="1" applyBorder="1" applyAlignment="1" applyProtection="1">
      <alignment horizontal="right" vertical="center"/>
      <protection locked="0"/>
    </xf>
    <xf numFmtId="49" fontId="124" fillId="0" borderId="108" xfId="5" applyNumberFormat="1" applyFont="1" applyFill="1" applyBorder="1" applyAlignment="1" applyProtection="1">
      <alignment horizontal="right" vertical="center"/>
      <protection locked="0"/>
    </xf>
    <xf numFmtId="0" fontId="119" fillId="0" borderId="0" xfId="0" applyFont="1" applyAlignment="1">
      <alignment wrapText="1"/>
    </xf>
    <xf numFmtId="0" fontId="119" fillId="0" borderId="108" xfId="0" applyFont="1" applyBorder="1" applyAlignment="1">
      <alignment horizontal="center" vertical="center"/>
    </xf>
    <xf numFmtId="0" fontId="119" fillId="0" borderId="108" xfId="0" applyFont="1" applyBorder="1" applyAlignment="1">
      <alignment horizontal="center" vertical="center" wrapText="1"/>
    </xf>
    <xf numFmtId="49" fontId="123" fillId="3" borderId="108" xfId="5" applyNumberFormat="1" applyFont="1" applyFill="1" applyBorder="1" applyAlignment="1" applyProtection="1">
      <alignment horizontal="right" vertical="center" wrapText="1"/>
      <protection locked="0"/>
    </xf>
    <xf numFmtId="0" fontId="119" fillId="0" borderId="108" xfId="0" applyFont="1" applyBorder="1"/>
    <xf numFmtId="0" fontId="119" fillId="0" borderId="108" xfId="0" applyFont="1" applyFill="1" applyBorder="1"/>
    <xf numFmtId="166" fontId="118" fillId="36" borderId="108" xfId="21413" applyFont="1" applyFill="1" applyBorder="1"/>
    <xf numFmtId="49" fontId="123" fillId="0" borderId="108" xfId="5" applyNumberFormat="1" applyFont="1" applyFill="1" applyBorder="1" applyAlignment="1" applyProtection="1">
      <alignment horizontal="right" vertical="center" wrapText="1"/>
      <protection locked="0"/>
    </xf>
    <xf numFmtId="49" fontId="124" fillId="0" borderId="108" xfId="5" applyNumberFormat="1" applyFont="1" applyFill="1" applyBorder="1" applyAlignment="1" applyProtection="1">
      <alignment horizontal="right" vertical="center" wrapText="1"/>
      <protection locked="0"/>
    </xf>
    <xf numFmtId="0" fontId="122" fillId="0" borderId="0" xfId="0" applyFont="1"/>
    <xf numFmtId="0" fontId="119" fillId="0" borderId="108" xfId="0" applyFont="1" applyBorder="1" applyAlignment="1">
      <alignment wrapText="1"/>
    </xf>
    <xf numFmtId="0" fontId="119" fillId="0" borderId="108" xfId="0" applyFont="1" applyBorder="1" applyAlignment="1">
      <alignment horizontal="left" indent="8"/>
    </xf>
    <xf numFmtId="0" fontId="119" fillId="0" borderId="0" xfId="0" applyFont="1" applyFill="1"/>
    <xf numFmtId="0" fontId="118" fillId="0" borderId="108" xfId="0" applyNumberFormat="1" applyFont="1" applyFill="1" applyBorder="1" applyAlignment="1">
      <alignment horizontal="left" vertical="center" wrapText="1"/>
    </xf>
    <xf numFmtId="0" fontId="119" fillId="0" borderId="0" xfId="0" applyFont="1" applyBorder="1"/>
    <xf numFmtId="0" fontId="122" fillId="0" borderId="108"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2" fillId="0" borderId="108" xfId="0" applyFont="1" applyFill="1" applyBorder="1" applyAlignment="1">
      <alignment horizontal="center" vertical="center" wrapText="1"/>
    </xf>
    <xf numFmtId="0" fontId="121" fillId="0" borderId="108" xfId="0" applyFont="1" applyFill="1" applyBorder="1" applyAlignment="1">
      <alignment horizontal="left" indent="1"/>
    </xf>
    <xf numFmtId="0" fontId="121" fillId="0" borderId="108" xfId="0" applyFont="1" applyFill="1" applyBorder="1" applyAlignment="1">
      <alignment horizontal="left" wrapText="1" indent="1"/>
    </xf>
    <xf numFmtId="0" fontId="118" fillId="0" borderId="108" xfId="0" applyFont="1" applyFill="1" applyBorder="1" applyAlignment="1">
      <alignment horizontal="left" indent="1"/>
    </xf>
    <xf numFmtId="0" fontId="118" fillId="0" borderId="108" xfId="0" applyNumberFormat="1" applyFont="1" applyFill="1" applyBorder="1" applyAlignment="1">
      <alignment horizontal="left" indent="1"/>
    </xf>
    <xf numFmtId="0" fontId="118" fillId="0" borderId="108" xfId="0" applyFont="1" applyFill="1" applyBorder="1" applyAlignment="1">
      <alignment horizontal="left" wrapText="1" indent="2"/>
    </xf>
    <xf numFmtId="0" fontId="121" fillId="0" borderId="108" xfId="0" applyFont="1" applyFill="1" applyBorder="1" applyAlignment="1">
      <alignment horizontal="left" vertical="center" indent="1"/>
    </xf>
    <xf numFmtId="0" fontId="119" fillId="82" borderId="108" xfId="0" applyFont="1" applyFill="1" applyBorder="1"/>
    <xf numFmtId="0" fontId="119" fillId="0" borderId="108" xfId="0" applyFont="1" applyFill="1" applyBorder="1" applyAlignment="1">
      <alignment horizontal="left" wrapText="1"/>
    </xf>
    <xf numFmtId="0" fontId="119" fillId="0" borderId="108" xfId="0" applyFont="1" applyFill="1" applyBorder="1" applyAlignment="1">
      <alignment horizontal="left" wrapText="1" indent="2"/>
    </xf>
    <xf numFmtId="0" fontId="122" fillId="0" borderId="7" xfId="0" applyFont="1" applyBorder="1"/>
    <xf numFmtId="0" fontId="122" fillId="82" borderId="108"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8" xfId="0" applyNumberFormat="1" applyFont="1" applyBorder="1" applyAlignment="1">
      <alignment horizontal="center" vertical="center" wrapText="1"/>
    </xf>
    <xf numFmtId="0" fontId="119" fillId="0" borderId="108" xfId="0" applyFont="1" applyBorder="1" applyAlignment="1">
      <alignment horizontal="center"/>
    </xf>
    <xf numFmtId="0" fontId="119" fillId="0" borderId="108" xfId="0" applyFont="1" applyBorder="1" applyAlignment="1">
      <alignment horizontal="left" indent="1"/>
    </xf>
    <xf numFmtId="0" fontId="119" fillId="83" borderId="108" xfId="0" applyFont="1" applyFill="1" applyBorder="1"/>
    <xf numFmtId="0" fontId="119" fillId="0" borderId="7" xfId="0" applyFont="1" applyBorder="1"/>
    <xf numFmtId="0" fontId="119" fillId="0" borderId="108" xfId="0" applyFont="1" applyBorder="1" applyAlignment="1">
      <alignment horizontal="left" indent="2"/>
    </xf>
    <xf numFmtId="49" fontId="119" fillId="0" borderId="108" xfId="0" applyNumberFormat="1" applyFont="1" applyBorder="1" applyAlignment="1">
      <alignment horizontal="left" indent="3"/>
    </xf>
    <xf numFmtId="49" fontId="119" fillId="0" borderId="108" xfId="0" applyNumberFormat="1" applyFont="1" applyFill="1" applyBorder="1" applyAlignment="1">
      <alignment horizontal="left" indent="3"/>
    </xf>
    <xf numFmtId="49" fontId="119" fillId="0" borderId="108" xfId="0" applyNumberFormat="1" applyFont="1" applyBorder="1" applyAlignment="1">
      <alignment horizontal="left" indent="1"/>
    </xf>
    <xf numFmtId="49" fontId="119" fillId="0" borderId="108" xfId="0" applyNumberFormat="1" applyFont="1" applyFill="1" applyBorder="1" applyAlignment="1">
      <alignment horizontal="left" indent="1"/>
    </xf>
    <xf numFmtId="0" fontId="119" fillId="0" borderId="108" xfId="0" applyNumberFormat="1" applyFont="1" applyBorder="1" applyAlignment="1">
      <alignment horizontal="left" indent="1"/>
    </xf>
    <xf numFmtId="0" fontId="119" fillId="84" borderId="108" xfId="0" applyFont="1" applyFill="1" applyBorder="1"/>
    <xf numFmtId="49" fontId="119" fillId="0" borderId="108" xfId="0" applyNumberFormat="1" applyFont="1" applyBorder="1" applyAlignment="1">
      <alignment horizontal="left" wrapText="1" indent="2"/>
    </xf>
    <xf numFmtId="49" fontId="119" fillId="0" borderId="108" xfId="0" applyNumberFormat="1" applyFont="1" applyFill="1" applyBorder="1" applyAlignment="1">
      <alignment horizontal="left" vertical="top" wrapText="1" indent="2"/>
    </xf>
    <xf numFmtId="49" fontId="119" fillId="0" borderId="108" xfId="0" applyNumberFormat="1" applyFont="1" applyFill="1" applyBorder="1" applyAlignment="1">
      <alignment horizontal="left" wrapText="1" indent="3"/>
    </xf>
    <xf numFmtId="49" fontId="119" fillId="0" borderId="108" xfId="0" applyNumberFormat="1" applyFont="1" applyFill="1" applyBorder="1" applyAlignment="1">
      <alignment horizontal="left" wrapText="1" indent="2"/>
    </xf>
    <xf numFmtId="0" fontId="119" fillId="0" borderId="108" xfId="0" applyNumberFormat="1" applyFont="1" applyFill="1" applyBorder="1" applyAlignment="1">
      <alignment horizontal="left" wrapText="1" indent="1"/>
    </xf>
    <xf numFmtId="0" fontId="121" fillId="0" borderId="139" xfId="0" applyNumberFormat="1" applyFont="1" applyFill="1" applyBorder="1" applyAlignment="1">
      <alignment horizontal="left" vertical="center" wrapText="1"/>
    </xf>
    <xf numFmtId="0" fontId="119" fillId="0" borderId="103"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21" fillId="0" borderId="108" xfId="0" applyNumberFormat="1" applyFont="1" applyFill="1" applyBorder="1" applyAlignment="1">
      <alignment horizontal="left" vertical="center" wrapText="1"/>
    </xf>
    <xf numFmtId="0" fontId="119" fillId="0" borderId="0" xfId="0" applyFont="1" applyAlignment="1">
      <alignment horizontal="center" vertical="center"/>
    </xf>
    <xf numFmtId="0" fontId="127" fillId="0" borderId="0" xfId="0" applyFont="1"/>
    <xf numFmtId="0" fontId="127" fillId="0" borderId="0" xfId="0" applyFont="1" applyAlignment="1">
      <alignment horizontal="center" vertical="center"/>
    </xf>
    <xf numFmtId="0" fontId="119" fillId="0" borderId="108" xfId="0" applyFont="1" applyFill="1" applyBorder="1" applyAlignment="1">
      <alignment horizontal="left" indent="1"/>
    </xf>
    <xf numFmtId="49" fontId="108" fillId="0" borderId="108" xfId="0" applyNumberFormat="1" applyFont="1" applyFill="1" applyBorder="1" applyAlignment="1">
      <alignment horizontal="right" vertical="center"/>
    </xf>
    <xf numFmtId="0" fontId="108" fillId="3" borderId="108" xfId="5" applyNumberFormat="1" applyFont="1" applyFill="1" applyBorder="1" applyAlignment="1" applyProtection="1">
      <alignment horizontal="right" vertical="center"/>
      <protection locked="0"/>
    </xf>
    <xf numFmtId="0" fontId="108" fillId="0" borderId="108" xfId="0" applyNumberFormat="1" applyFont="1" applyFill="1" applyBorder="1" applyAlignment="1">
      <alignment vertical="center" wrapText="1"/>
    </xf>
    <xf numFmtId="0" fontId="108" fillId="81" borderId="108" xfId="0" applyNumberFormat="1" applyFont="1" applyFill="1" applyBorder="1" applyAlignment="1">
      <alignment horizontal="left" vertical="center" wrapText="1"/>
    </xf>
    <xf numFmtId="0" fontId="128" fillId="0" borderId="108" xfId="0" applyNumberFormat="1" applyFont="1" applyFill="1" applyBorder="1" applyAlignment="1">
      <alignment horizontal="left" vertical="center" wrapText="1"/>
    </xf>
    <xf numFmtId="0" fontId="108" fillId="0" borderId="108" xfId="0" applyNumberFormat="1" applyFont="1" applyFill="1" applyBorder="1" applyAlignment="1">
      <alignment vertical="center"/>
    </xf>
    <xf numFmtId="0" fontId="128" fillId="0" borderId="108" xfId="0" applyNumberFormat="1" applyFont="1" applyFill="1" applyBorder="1" applyAlignment="1">
      <alignment vertical="center" wrapText="1"/>
    </xf>
    <xf numFmtId="2" fontId="108" fillId="3" borderId="108" xfId="5" applyNumberFormat="1" applyFont="1" applyFill="1" applyBorder="1" applyAlignment="1" applyProtection="1">
      <alignment horizontal="right" vertical="center"/>
      <protection locked="0"/>
    </xf>
    <xf numFmtId="0" fontId="108" fillId="0" borderId="108" xfId="0" applyNumberFormat="1" applyFont="1" applyFill="1" applyBorder="1" applyAlignment="1">
      <alignment horizontal="left" vertical="center" wrapText="1"/>
    </xf>
    <xf numFmtId="0" fontId="108" fillId="0" borderId="108" xfId="0" applyNumberFormat="1" applyFont="1" applyFill="1" applyBorder="1" applyAlignment="1">
      <alignment horizontal="right" vertical="center"/>
    </xf>
    <xf numFmtId="0" fontId="129" fillId="0" borderId="0" xfId="0" applyFont="1" applyFill="1" applyBorder="1" applyAlignment="1"/>
    <xf numFmtId="0" fontId="108" fillId="0" borderId="108" xfId="12672" applyFont="1" applyFill="1" applyBorder="1" applyAlignment="1">
      <alignment horizontal="left" vertical="center" wrapText="1"/>
    </xf>
    <xf numFmtId="0" fontId="108" fillId="0" borderId="103" xfId="0" applyNumberFormat="1" applyFont="1" applyFill="1" applyBorder="1" applyAlignment="1">
      <alignment horizontal="left" vertical="top" wrapText="1"/>
    </xf>
    <xf numFmtId="0" fontId="130" fillId="0" borderId="108" xfId="0" applyFont="1" applyBorder="1"/>
    <xf numFmtId="0" fontId="128" fillId="0" borderId="108" xfId="0" applyFont="1" applyBorder="1" applyAlignment="1">
      <alignment horizontal="left" vertical="top" wrapText="1"/>
    </xf>
    <xf numFmtId="0" fontId="128" fillId="0" borderId="108" xfId="0" applyFont="1" applyBorder="1"/>
    <xf numFmtId="0" fontId="128" fillId="0" borderId="108" xfId="0" applyFont="1" applyBorder="1" applyAlignment="1">
      <alignment horizontal="left" wrapText="1" indent="2"/>
    </xf>
    <xf numFmtId="0" fontId="108" fillId="0" borderId="108" xfId="12672" applyFont="1" applyFill="1" applyBorder="1" applyAlignment="1">
      <alignment horizontal="left" vertical="center" wrapText="1" indent="2"/>
    </xf>
    <xf numFmtId="0" fontId="128" fillId="0" borderId="108" xfId="0" applyFont="1" applyBorder="1" applyAlignment="1">
      <alignment horizontal="left" vertical="top" wrapText="1" indent="2"/>
    </xf>
    <xf numFmtId="0" fontId="130" fillId="0" borderId="7" xfId="0" applyFont="1" applyBorder="1"/>
    <xf numFmtId="0" fontId="128" fillId="0" borderId="108" xfId="0" applyFont="1" applyFill="1" applyBorder="1" applyAlignment="1">
      <alignment horizontal="left" wrapText="1" indent="2"/>
    </xf>
    <xf numFmtId="0" fontId="128" fillId="0" borderId="108" xfId="0" applyFont="1" applyBorder="1" applyAlignment="1">
      <alignment horizontal="left" indent="1"/>
    </xf>
    <xf numFmtId="0" fontId="128" fillId="0" borderId="108" xfId="0" applyFont="1" applyBorder="1" applyAlignment="1">
      <alignment horizontal="left" indent="2"/>
    </xf>
    <xf numFmtId="49" fontId="128" fillId="0" borderId="108" xfId="0" applyNumberFormat="1" applyFont="1" applyFill="1" applyBorder="1" applyAlignment="1">
      <alignment horizontal="left" indent="3"/>
    </xf>
    <xf numFmtId="49" fontId="128" fillId="0" borderId="108" xfId="0" applyNumberFormat="1" applyFont="1" applyFill="1" applyBorder="1" applyAlignment="1">
      <alignment horizontal="left" vertical="center" indent="1"/>
    </xf>
    <xf numFmtId="0" fontId="108" fillId="0" borderId="108" xfId="0" applyFont="1" applyFill="1" applyBorder="1" applyAlignment="1">
      <alignment vertical="center" wrapText="1"/>
    </xf>
    <xf numFmtId="49" fontId="128" fillId="0" borderId="108" xfId="0" applyNumberFormat="1" applyFont="1" applyFill="1" applyBorder="1" applyAlignment="1">
      <alignment horizontal="left" vertical="top" wrapText="1" indent="2"/>
    </xf>
    <xf numFmtId="49" fontId="128" fillId="0" borderId="108" xfId="0" applyNumberFormat="1" applyFont="1" applyFill="1" applyBorder="1" applyAlignment="1">
      <alignment horizontal="left" vertical="top" wrapText="1"/>
    </xf>
    <xf numFmtId="49" fontId="128" fillId="0" borderId="108" xfId="0" applyNumberFormat="1" applyFont="1" applyFill="1" applyBorder="1" applyAlignment="1">
      <alignment horizontal="left" wrapText="1" indent="3"/>
    </xf>
    <xf numFmtId="49" fontId="128" fillId="0" borderId="108" xfId="0" applyNumberFormat="1" applyFont="1" applyFill="1" applyBorder="1" applyAlignment="1">
      <alignment horizontal="left" wrapText="1" indent="2"/>
    </xf>
    <xf numFmtId="49" fontId="128" fillId="0" borderId="108" xfId="0" applyNumberFormat="1" applyFont="1" applyFill="1" applyBorder="1" applyAlignment="1">
      <alignment vertical="top" wrapText="1"/>
    </xf>
    <xf numFmtId="0" fontId="11" fillId="0" borderId="108" xfId="17" applyFill="1" applyBorder="1" applyAlignment="1" applyProtection="1">
      <alignment wrapText="1"/>
    </xf>
    <xf numFmtId="49" fontId="128" fillId="0" borderId="108" xfId="0" applyNumberFormat="1" applyFont="1" applyFill="1" applyBorder="1" applyAlignment="1">
      <alignment horizontal="left" vertical="center" wrapText="1" indent="3"/>
    </xf>
    <xf numFmtId="49" fontId="119" fillId="0" borderId="108" xfId="0" applyNumberFormat="1" applyFont="1" applyFill="1" applyBorder="1" applyAlignment="1">
      <alignment horizontal="left" wrapText="1" indent="1"/>
    </xf>
    <xf numFmtId="0" fontId="128" fillId="0" borderId="108" xfId="0" applyFont="1" applyBorder="1" applyAlignment="1">
      <alignment horizontal="left" vertical="center" wrapText="1" indent="2"/>
    </xf>
    <xf numFmtId="0" fontId="108" fillId="0" borderId="108"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0" fontId="108" fillId="81" borderId="108" xfId="0" applyFont="1" applyFill="1" applyBorder="1" applyAlignment="1">
      <alignment horizontal="left" vertical="center" wrapText="1"/>
    </xf>
    <xf numFmtId="49" fontId="107" fillId="0" borderId="108" xfId="0" applyNumberFormat="1" applyFont="1" applyFill="1" applyBorder="1" applyAlignment="1">
      <alignment horizontal="right" vertical="center"/>
    </xf>
    <xf numFmtId="0" fontId="108" fillId="0" borderId="108" xfId="0" applyFont="1" applyFill="1" applyBorder="1" applyAlignment="1">
      <alignment horizontal="left" vertical="center" wrapText="1"/>
    </xf>
    <xf numFmtId="0" fontId="122" fillId="0" borderId="108"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7"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8" xfId="13" applyFont="1" applyFill="1" applyBorder="1" applyAlignment="1" applyProtection="1">
      <alignment horizontal="left" vertical="center" wrapText="1"/>
      <protection locked="0"/>
    </xf>
    <xf numFmtId="0" fontId="119" fillId="0" borderId="108" xfId="0" applyFont="1" applyFill="1" applyBorder="1" applyAlignment="1">
      <alignment horizontal="center" vertical="center" wrapText="1"/>
    </xf>
    <xf numFmtId="0" fontId="119" fillId="0" borderId="0" xfId="0" applyFont="1" applyFill="1" applyBorder="1" applyAlignment="1">
      <alignment horizontal="center" vertical="center"/>
    </xf>
    <xf numFmtId="0" fontId="119" fillId="0" borderId="7" xfId="0" applyFont="1" applyFill="1" applyBorder="1"/>
    <xf numFmtId="49" fontId="119" fillId="0" borderId="108" xfId="0" applyNumberFormat="1" applyFont="1" applyFill="1" applyBorder="1" applyAlignment="1">
      <alignment horizontal="center" vertical="center" wrapText="1"/>
    </xf>
    <xf numFmtId="165" fontId="9" fillId="2" borderId="108" xfId="20961" applyNumberFormat="1" applyFont="1" applyFill="1" applyBorder="1" applyAlignment="1" applyProtection="1">
      <alignment vertical="center"/>
      <protection locked="0"/>
    </xf>
    <xf numFmtId="165" fontId="17" fillId="2" borderId="108" xfId="20961" applyNumberFormat="1" applyFont="1" applyFill="1" applyBorder="1" applyAlignment="1" applyProtection="1">
      <alignment vertical="center"/>
      <protection locked="0"/>
    </xf>
    <xf numFmtId="165" fontId="17" fillId="2" borderId="123" xfId="20961" applyNumberFormat="1" applyFont="1" applyFill="1" applyBorder="1" applyAlignment="1" applyProtection="1">
      <alignment vertical="center"/>
      <protection locked="0"/>
    </xf>
    <xf numFmtId="165" fontId="9" fillId="2" borderId="123" xfId="20961" applyNumberFormat="1" applyFont="1" applyFill="1" applyBorder="1" applyAlignment="1" applyProtection="1">
      <alignment vertical="center"/>
      <protection locked="0"/>
    </xf>
    <xf numFmtId="165" fontId="9" fillId="2" borderId="26" xfId="20961" applyNumberFormat="1" applyFont="1" applyFill="1" applyBorder="1" applyAlignment="1" applyProtection="1">
      <alignment vertical="center"/>
      <protection locked="0"/>
    </xf>
    <xf numFmtId="165" fontId="17" fillId="2" borderId="26" xfId="20961" applyNumberFormat="1" applyFont="1" applyFill="1" applyBorder="1" applyAlignment="1" applyProtection="1">
      <alignment vertical="center"/>
      <protection locked="0"/>
    </xf>
    <xf numFmtId="165" fontId="17" fillId="2" borderId="27" xfId="20961" applyNumberFormat="1" applyFont="1" applyFill="1" applyBorder="1" applyAlignment="1" applyProtection="1">
      <alignment vertical="center"/>
      <protection locked="0"/>
    </xf>
    <xf numFmtId="9" fontId="4" fillId="0" borderId="24" xfId="20961" applyFont="1" applyBorder="1" applyAlignment="1"/>
    <xf numFmtId="10" fontId="4" fillId="0" borderId="123" xfId="20961" applyNumberFormat="1" applyFont="1" applyBorder="1" applyAlignment="1"/>
    <xf numFmtId="10" fontId="4" fillId="0" borderId="27" xfId="20961" applyNumberFormat="1" applyFont="1" applyBorder="1" applyAlignment="1"/>
    <xf numFmtId="0" fontId="9" fillId="0" borderId="8" xfId="0" applyFont="1" applyBorder="1" applyAlignment="1">
      <alignment vertical="center" wrapText="1"/>
    </xf>
    <xf numFmtId="0" fontId="9" fillId="0" borderId="123" xfId="0" applyFont="1" applyBorder="1" applyAlignment="1">
      <alignment vertical="center" wrapText="1"/>
    </xf>
    <xf numFmtId="43" fontId="111" fillId="0" borderId="123" xfId="7" applyFont="1" applyFill="1" applyBorder="1" applyAlignment="1">
      <alignment horizontal="right" vertical="center" wrapText="1"/>
    </xf>
    <xf numFmtId="43" fontId="4" fillId="0" borderId="123" xfId="7" applyFont="1" applyFill="1" applyBorder="1" applyAlignment="1">
      <alignment horizontal="right" vertical="center" wrapText="1"/>
    </xf>
    <xf numFmtId="43" fontId="7" fillId="0" borderId="27" xfId="7" applyFont="1" applyFill="1" applyBorder="1" applyAlignment="1" applyProtection="1">
      <alignment horizontal="right" vertical="center"/>
    </xf>
    <xf numFmtId="43" fontId="4" fillId="0" borderId="3" xfId="7" applyFont="1" applyBorder="1" applyAlignment="1"/>
    <xf numFmtId="43" fontId="4" fillId="0" borderId="8" xfId="7" applyFont="1" applyBorder="1" applyAlignment="1"/>
    <xf numFmtId="43" fontId="4" fillId="36" borderId="27" xfId="7"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0" fontId="115" fillId="80" borderId="108" xfId="20961" applyNumberFormat="1" applyFont="1" applyFill="1" applyBorder="1" applyAlignment="1" applyProtection="1">
      <alignment horizontal="right" vertical="center"/>
    </xf>
    <xf numFmtId="164" fontId="4" fillId="0" borderId="123" xfId="7" applyNumberFormat="1" applyFont="1" applyBorder="1" applyAlignment="1">
      <alignment vertical="center"/>
    </xf>
    <xf numFmtId="164" fontId="4" fillId="0" borderId="108" xfId="7" applyNumberFormat="1" applyFont="1" applyBorder="1" applyAlignment="1"/>
    <xf numFmtId="164" fontId="4" fillId="0" borderId="0" xfId="7" applyNumberFormat="1" applyFont="1" applyFill="1" applyBorder="1"/>
    <xf numFmtId="43" fontId="122" fillId="0" borderId="108" xfId="7" applyFont="1" applyBorder="1"/>
    <xf numFmtId="43" fontId="119" fillId="0" borderId="0" xfId="0" applyNumberFormat="1" applyFont="1"/>
    <xf numFmtId="43" fontId="119" fillId="0" borderId="108" xfId="7" applyFont="1" applyBorder="1"/>
    <xf numFmtId="43" fontId="119" fillId="0" borderId="108" xfId="7" applyFont="1" applyFill="1" applyBorder="1"/>
    <xf numFmtId="43" fontId="119" fillId="0" borderId="108" xfId="7" applyFont="1" applyBorder="1" applyAlignment="1">
      <alignment horizontal="left" indent="1"/>
    </xf>
    <xf numFmtId="164" fontId="122" fillId="0" borderId="108" xfId="7" applyNumberFormat="1" applyFont="1" applyFill="1" applyBorder="1"/>
    <xf numFmtId="43" fontId="122" fillId="0" borderId="108" xfId="7" applyFont="1" applyFill="1" applyBorder="1"/>
    <xf numFmtId="43" fontId="118" fillId="0" borderId="108" xfId="7" applyFont="1" applyBorder="1" applyAlignment="1">
      <alignment horizontal="left" vertical="center" wrapText="1"/>
    </xf>
    <xf numFmtId="43" fontId="118" fillId="0" borderId="108" xfId="7" applyFont="1" applyFill="1" applyBorder="1" applyAlignment="1">
      <alignment horizontal="left" vertical="center" wrapText="1"/>
    </xf>
    <xf numFmtId="43" fontId="119" fillId="0" borderId="108" xfId="7" applyFont="1" applyBorder="1" applyAlignment="1">
      <alignment horizontal="center" vertical="center" wrapText="1"/>
    </xf>
    <xf numFmtId="43" fontId="119" fillId="0" borderId="108" xfId="7" applyFont="1" applyBorder="1" applyAlignment="1">
      <alignment horizontal="center" vertical="center"/>
    </xf>
    <xf numFmtId="43" fontId="121" fillId="0" borderId="108" xfId="0" applyNumberFormat="1" applyFont="1" applyFill="1" applyBorder="1" applyAlignment="1">
      <alignment horizontal="left" vertical="center" wrapText="1"/>
    </xf>
    <xf numFmtId="43" fontId="122" fillId="0" borderId="7" xfId="7" applyFont="1" applyBorder="1"/>
    <xf numFmtId="43" fontId="119" fillId="0" borderId="108" xfId="7" applyFont="1" applyFill="1" applyBorder="1" applyAlignment="1">
      <alignment horizontal="left" indent="1"/>
    </xf>
    <xf numFmtId="43" fontId="119" fillId="0" borderId="108" xfId="7" applyFont="1" applyBorder="1" applyAlignment="1">
      <alignment horizontal="left" indent="2"/>
    </xf>
    <xf numFmtId="43" fontId="119" fillId="0" borderId="108" xfId="7" applyFont="1" applyFill="1" applyBorder="1" applyAlignment="1">
      <alignment horizontal="left" indent="3"/>
    </xf>
    <xf numFmtId="43" fontId="119" fillId="0" borderId="108" xfId="7" applyFont="1" applyFill="1" applyBorder="1" applyAlignment="1">
      <alignment horizontal="left" vertical="top" wrapText="1" indent="2"/>
    </xf>
    <xf numFmtId="43" fontId="119" fillId="0" borderId="108" xfId="7" applyFont="1" applyFill="1" applyBorder="1" applyAlignment="1">
      <alignment horizontal="left" wrapText="1" indent="3"/>
    </xf>
    <xf numFmtId="43" fontId="119" fillId="0" borderId="108" xfId="7" applyFont="1" applyFill="1" applyBorder="1" applyAlignment="1">
      <alignment horizontal="left" wrapText="1" indent="2"/>
    </xf>
    <xf numFmtId="43" fontId="119" fillId="0" borderId="108" xfId="7" applyFont="1" applyFill="1" applyBorder="1" applyAlignment="1">
      <alignment horizontal="left" wrapText="1" indent="1"/>
    </xf>
    <xf numFmtId="43" fontId="127" fillId="0" borderId="0" xfId="0" applyNumberFormat="1" applyFont="1"/>
    <xf numFmtId="43" fontId="127" fillId="0" borderId="0" xfId="7" applyFont="1"/>
    <xf numFmtId="164" fontId="127" fillId="0" borderId="0" xfId="7" applyNumberFormat="1" applyFont="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3" xfId="0" applyFont="1" applyBorder="1" applyAlignment="1">
      <alignment horizontal="center" vertical="center" wrapText="1"/>
    </xf>
    <xf numFmtId="0" fontId="121" fillId="0" borderId="130" xfId="0" applyNumberFormat="1" applyFont="1" applyFill="1" applyBorder="1" applyAlignment="1">
      <alignment horizontal="left" vertical="center" wrapText="1"/>
    </xf>
    <xf numFmtId="0" fontId="121" fillId="0" borderId="131" xfId="0" applyNumberFormat="1" applyFont="1" applyFill="1" applyBorder="1" applyAlignment="1">
      <alignment horizontal="left" vertical="center" wrapText="1"/>
    </xf>
    <xf numFmtId="0" fontId="121" fillId="0" borderId="133" xfId="0" applyNumberFormat="1" applyFont="1" applyFill="1" applyBorder="1" applyAlignment="1">
      <alignment horizontal="left" vertical="center" wrapText="1"/>
    </xf>
    <xf numFmtId="0" fontId="121" fillId="0" borderId="134" xfId="0" applyNumberFormat="1" applyFont="1" applyFill="1" applyBorder="1" applyAlignment="1">
      <alignment horizontal="left" vertical="center" wrapText="1"/>
    </xf>
    <xf numFmtId="0" fontId="121" fillId="0" borderId="136" xfId="0" applyNumberFormat="1" applyFont="1" applyFill="1" applyBorder="1" applyAlignment="1">
      <alignment horizontal="left" vertical="center" wrapText="1"/>
    </xf>
    <xf numFmtId="0" fontId="121" fillId="0" borderId="137" xfId="0" applyNumberFormat="1" applyFont="1" applyFill="1" applyBorder="1" applyAlignment="1">
      <alignment horizontal="left" vertical="center" wrapText="1"/>
    </xf>
    <xf numFmtId="0" fontId="122" fillId="0" borderId="104" xfId="0" applyFont="1" applyFill="1" applyBorder="1" applyAlignment="1">
      <alignment horizontal="center" vertical="center" wrapText="1"/>
    </xf>
    <xf numFmtId="0" fontId="122" fillId="0" borderId="122" xfId="0" applyFont="1" applyFill="1" applyBorder="1" applyAlignment="1">
      <alignment horizontal="center" vertical="center" wrapText="1"/>
    </xf>
    <xf numFmtId="0" fontId="122" fillId="0" borderId="132" xfId="0" applyFont="1" applyFill="1" applyBorder="1" applyAlignment="1">
      <alignment horizontal="center" vertical="center" wrapText="1"/>
    </xf>
    <xf numFmtId="0" fontId="122" fillId="0" borderId="59" xfId="0" applyFont="1" applyFill="1" applyBorder="1" applyAlignment="1">
      <alignment horizontal="center" vertical="center" wrapText="1"/>
    </xf>
    <xf numFmtId="0" fontId="122" fillId="0" borderId="135"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3"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8" xfId="0" applyFont="1" applyBorder="1" applyAlignment="1">
      <alignment horizontal="center" vertical="center" wrapText="1"/>
    </xf>
    <xf numFmtId="0" fontId="126" fillId="0" borderId="108" xfId="0" applyFont="1" applyFill="1" applyBorder="1" applyAlignment="1">
      <alignment horizontal="center" vertical="center"/>
    </xf>
    <xf numFmtId="0" fontId="126" fillId="0" borderId="104" xfId="0" applyFont="1" applyFill="1" applyBorder="1" applyAlignment="1">
      <alignment horizontal="center" vertical="center"/>
    </xf>
    <xf numFmtId="0" fontId="126" fillId="0" borderId="132" xfId="0" applyFont="1" applyFill="1" applyBorder="1" applyAlignment="1">
      <alignment horizontal="center" vertical="center"/>
    </xf>
    <xf numFmtId="0" fontId="126" fillId="0" borderId="59"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8"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22" fillId="0" borderId="139" xfId="0" applyFont="1" applyFill="1" applyBorder="1" applyAlignment="1">
      <alignment horizontal="center" vertical="center" wrapText="1"/>
    </xf>
    <xf numFmtId="0" fontId="119" fillId="0" borderId="109" xfId="0" applyFont="1" applyFill="1" applyBorder="1" applyAlignment="1">
      <alignment horizontal="center" vertical="center" wrapText="1"/>
    </xf>
    <xf numFmtId="0" fontId="119" fillId="0" borderId="106" xfId="0" applyFont="1" applyFill="1" applyBorder="1" applyAlignment="1">
      <alignment horizontal="center" vertical="center" wrapText="1"/>
    </xf>
    <xf numFmtId="0" fontId="119" fillId="0" borderId="107" xfId="0" applyFont="1" applyFill="1" applyBorder="1" applyAlignment="1">
      <alignment horizontal="center" vertical="center" wrapText="1"/>
    </xf>
    <xf numFmtId="0" fontId="122" fillId="0" borderId="140"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40"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11" xfId="0" applyFont="1" applyBorder="1" applyAlignment="1">
      <alignment horizontal="center" vertical="center" wrapText="1"/>
    </xf>
    <xf numFmtId="0" fontId="121" fillId="0" borderId="104" xfId="0" applyNumberFormat="1" applyFont="1" applyFill="1" applyBorder="1" applyAlignment="1">
      <alignment horizontal="left" vertical="top" wrapText="1"/>
    </xf>
    <xf numFmtId="0" fontId="121" fillId="0" borderId="132" xfId="0" applyNumberFormat="1" applyFont="1" applyFill="1" applyBorder="1" applyAlignment="1">
      <alignment horizontal="left" vertical="top" wrapText="1"/>
    </xf>
    <xf numFmtId="0" fontId="121" fillId="0" borderId="138" xfId="0" applyNumberFormat="1" applyFont="1" applyFill="1" applyBorder="1" applyAlignment="1">
      <alignment horizontal="left" vertical="top" wrapText="1"/>
    </xf>
    <xf numFmtId="0" fontId="121" fillId="0" borderId="139" xfId="0" applyNumberFormat="1" applyFont="1" applyFill="1" applyBorder="1" applyAlignment="1">
      <alignment horizontal="left" vertical="top" wrapText="1"/>
    </xf>
    <xf numFmtId="0" fontId="121" fillId="0" borderId="59" xfId="0" applyNumberFormat="1" applyFont="1" applyFill="1" applyBorder="1" applyAlignment="1">
      <alignment horizontal="left" vertical="top" wrapText="1"/>
    </xf>
    <xf numFmtId="0" fontId="121" fillId="0" borderId="11" xfId="0" applyNumberFormat="1" applyFont="1" applyFill="1" applyBorder="1" applyAlignment="1">
      <alignment horizontal="left" vertical="top" wrapText="1"/>
    </xf>
    <xf numFmtId="0" fontId="119" fillId="0" borderId="104" xfId="0" applyFont="1" applyFill="1" applyBorder="1" applyAlignment="1">
      <alignment horizontal="center" vertical="center"/>
    </xf>
    <xf numFmtId="0" fontId="119" fillId="0" borderId="122" xfId="0" applyFont="1" applyFill="1" applyBorder="1" applyAlignment="1">
      <alignment horizontal="center" vertical="center"/>
    </xf>
    <xf numFmtId="0" fontId="119" fillId="0" borderId="132" xfId="0" applyFont="1" applyFill="1" applyBorder="1" applyAlignment="1">
      <alignment horizontal="center" vertical="center"/>
    </xf>
    <xf numFmtId="0" fontId="119" fillId="0" borderId="104" xfId="0" applyFont="1" applyFill="1" applyBorder="1" applyAlignment="1">
      <alignment horizontal="center" vertical="center" wrapText="1"/>
    </xf>
    <xf numFmtId="0" fontId="119" fillId="0" borderId="122" xfId="0" applyFont="1" applyFill="1" applyBorder="1" applyAlignment="1">
      <alignment horizontal="center" vertical="center" wrapText="1"/>
    </xf>
    <xf numFmtId="0" fontId="119" fillId="0" borderId="132" xfId="0" applyFont="1" applyFill="1" applyBorder="1" applyAlignment="1">
      <alignment horizontal="center" vertical="center" wrapText="1"/>
    </xf>
    <xf numFmtId="0" fontId="119" fillId="0" borderId="104" xfId="0" applyFont="1" applyBorder="1" applyAlignment="1">
      <alignment horizontal="center" vertical="top" wrapText="1"/>
    </xf>
    <xf numFmtId="0" fontId="119" fillId="0" borderId="122" xfId="0" applyFont="1" applyBorder="1" applyAlignment="1">
      <alignment horizontal="center" vertical="top" wrapText="1"/>
    </xf>
    <xf numFmtId="0" fontId="119" fillId="0" borderId="132" xfId="0" applyFont="1" applyBorder="1" applyAlignment="1">
      <alignment horizontal="center" vertical="top" wrapText="1"/>
    </xf>
    <xf numFmtId="0" fontId="119" fillId="0" borderId="104" xfId="0" applyFont="1" applyFill="1" applyBorder="1" applyAlignment="1">
      <alignment horizontal="center" vertical="top" wrapText="1"/>
    </xf>
    <xf numFmtId="0" fontId="119" fillId="0" borderId="106" xfId="0" applyFont="1" applyFill="1" applyBorder="1" applyAlignment="1">
      <alignment horizontal="center" vertical="top" wrapText="1"/>
    </xf>
    <xf numFmtId="0" fontId="119" fillId="0" borderId="107" xfId="0" applyFont="1" applyFill="1" applyBorder="1" applyAlignment="1">
      <alignment horizontal="center" vertical="top" wrapText="1"/>
    </xf>
    <xf numFmtId="0" fontId="119" fillId="0" borderId="103" xfId="0" applyFont="1" applyBorder="1" applyAlignment="1">
      <alignment horizontal="center" vertical="top" wrapText="1"/>
    </xf>
    <xf numFmtId="0" fontId="119" fillId="0" borderId="7" xfId="0" applyFont="1" applyBorder="1" applyAlignment="1">
      <alignment horizontal="center" vertical="top" wrapText="1"/>
    </xf>
    <xf numFmtId="0" fontId="121" fillId="0" borderId="141" xfId="0" applyNumberFormat="1" applyFont="1" applyFill="1" applyBorder="1" applyAlignment="1">
      <alignment horizontal="left" vertical="top" wrapText="1"/>
    </xf>
    <xf numFmtId="0" fontId="121" fillId="0" borderId="142" xfId="0" applyNumberFormat="1" applyFont="1" applyFill="1" applyBorder="1" applyAlignment="1">
      <alignment horizontal="left" vertical="top" wrapText="1"/>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8" fillId="0" borderId="109" xfId="0" applyFont="1" applyFill="1" applyBorder="1" applyAlignment="1">
      <alignment horizontal="left"/>
    </xf>
    <xf numFmtId="0" fontId="108" fillId="0" borderId="107" xfId="0" applyFont="1" applyFill="1" applyBorder="1" applyAlignment="1">
      <alignment horizontal="left"/>
    </xf>
    <xf numFmtId="0" fontId="108" fillId="3" borderId="109" xfId="0" applyFont="1" applyFill="1" applyBorder="1" applyAlignment="1">
      <alignment vertical="center" wrapText="1"/>
    </xf>
    <xf numFmtId="0" fontId="108" fillId="3" borderId="107" xfId="0" applyFont="1" applyFill="1" applyBorder="1" applyAlignment="1">
      <alignment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108"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09" xfId="0" applyFont="1" applyFill="1" applyBorder="1" applyAlignment="1">
      <alignment vertical="center" wrapText="1"/>
    </xf>
    <xf numFmtId="0" fontId="108" fillId="0" borderId="107"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3" borderId="109" xfId="0" applyFont="1" applyFill="1" applyBorder="1" applyAlignment="1">
      <alignment horizontal="left" vertical="center" wrapText="1"/>
    </xf>
    <xf numFmtId="0" fontId="108" fillId="3" borderId="10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78" borderId="109" xfId="0" applyFont="1" applyFill="1" applyBorder="1" applyAlignment="1">
      <alignment vertical="center" wrapText="1"/>
    </xf>
    <xf numFmtId="0" fontId="108" fillId="78" borderId="107" xfId="0" applyFont="1" applyFill="1" applyBorder="1" applyAlignment="1">
      <alignmen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7" fillId="76" borderId="108" xfId="0" applyFont="1" applyFill="1" applyBorder="1" applyAlignment="1">
      <alignment horizontal="center" vertical="center" wrapText="1"/>
    </xf>
    <xf numFmtId="0" fontId="107" fillId="0" borderId="108" xfId="0" applyFont="1" applyFill="1" applyBorder="1" applyAlignment="1">
      <alignment horizontal="center" vertical="center"/>
    </xf>
    <xf numFmtId="0" fontId="108" fillId="0" borderId="109" xfId="13" applyFont="1" applyFill="1" applyBorder="1" applyAlignment="1" applyProtection="1">
      <alignment horizontal="left" vertical="top" wrapText="1"/>
      <protection locked="0"/>
    </xf>
    <xf numFmtId="0" fontId="108" fillId="0" borderId="107" xfId="13" applyFont="1" applyFill="1" applyBorder="1" applyAlignment="1" applyProtection="1">
      <alignment horizontal="left" vertical="top" wrapText="1"/>
      <protection locked="0"/>
    </xf>
    <xf numFmtId="0" fontId="108" fillId="3" borderId="109" xfId="13" applyFont="1" applyFill="1" applyBorder="1" applyAlignment="1" applyProtection="1">
      <alignment horizontal="left" vertical="top" wrapText="1"/>
      <protection locked="0"/>
    </xf>
    <xf numFmtId="0" fontId="108" fillId="3" borderId="107" xfId="13" applyFont="1" applyFill="1" applyBorder="1" applyAlignment="1" applyProtection="1">
      <alignment horizontal="left" vertical="top" wrapText="1"/>
      <protection locked="0"/>
    </xf>
    <xf numFmtId="0" fontId="107" fillId="0" borderId="94" xfId="0" applyFont="1" applyFill="1" applyBorder="1" applyAlignment="1">
      <alignment horizontal="center" vertical="center"/>
    </xf>
    <xf numFmtId="0" fontId="108" fillId="81" borderId="109" xfId="0" applyNumberFormat="1" applyFont="1" applyFill="1" applyBorder="1" applyAlignment="1">
      <alignment horizontal="left" vertical="center" wrapText="1"/>
    </xf>
    <xf numFmtId="0" fontId="108" fillId="81" borderId="107" xfId="0" applyNumberFormat="1" applyFont="1" applyFill="1" applyBorder="1" applyAlignment="1">
      <alignment horizontal="left" vertical="center" wrapText="1"/>
    </xf>
    <xf numFmtId="0" fontId="108" fillId="0" borderId="109" xfId="0" applyNumberFormat="1" applyFont="1" applyFill="1" applyBorder="1" applyAlignment="1">
      <alignment horizontal="left" vertical="center" wrapText="1"/>
    </xf>
    <xf numFmtId="0" fontId="108" fillId="0" borderId="107" xfId="0" applyNumberFormat="1" applyFont="1" applyFill="1" applyBorder="1" applyAlignment="1">
      <alignment horizontal="left" vertical="center" wrapText="1"/>
    </xf>
    <xf numFmtId="0" fontId="107" fillId="76" borderId="109" xfId="0" applyFont="1" applyFill="1" applyBorder="1" applyAlignment="1">
      <alignment horizontal="center" vertical="center" wrapText="1"/>
    </xf>
    <xf numFmtId="0" fontId="107" fillId="76" borderId="107" xfId="0" applyFont="1" applyFill="1" applyBorder="1" applyAlignment="1">
      <alignment horizontal="center" vertical="center" wrapText="1"/>
    </xf>
    <xf numFmtId="0" fontId="108" fillId="81" borderId="109" xfId="0" applyNumberFormat="1" applyFont="1" applyFill="1" applyBorder="1" applyAlignment="1">
      <alignment horizontal="left" vertical="top" wrapText="1"/>
    </xf>
    <xf numFmtId="0" fontId="108" fillId="81" borderId="107" xfId="0" applyNumberFormat="1" applyFont="1" applyFill="1" applyBorder="1" applyAlignment="1">
      <alignment horizontal="left" vertical="top" wrapText="1"/>
    </xf>
    <xf numFmtId="0" fontId="108" fillId="0" borderId="103" xfId="12672" applyFont="1" applyFill="1" applyBorder="1" applyAlignment="1">
      <alignment horizontal="left" vertical="center" wrapText="1"/>
    </xf>
    <xf numFmtId="0" fontId="108" fillId="0" borderId="140"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0" fontId="108" fillId="0" borderId="108" xfId="0" applyFont="1" applyFill="1" applyBorder="1" applyAlignment="1">
      <alignment horizontal="left" vertical="top" wrapText="1"/>
    </xf>
    <xf numFmtId="0" fontId="108" fillId="0" borderId="108" xfId="0" applyNumberFormat="1" applyFont="1" applyFill="1" applyBorder="1" applyAlignment="1">
      <alignment horizontal="left" vertical="top" wrapText="1"/>
    </xf>
    <xf numFmtId="0" fontId="108" fillId="0" borderId="109"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tabSelected="1" workbookViewId="0">
      <pane xSplit="1" ySplit="7" topLeftCell="B8" activePane="bottomRight" state="frozen"/>
      <selection pane="topRight" activeCell="B1" sqref="B1"/>
      <selection pane="bottomLeft" activeCell="A8" sqref="A8"/>
      <selection pane="bottomRight" activeCell="C26" sqref="C26"/>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8" t="s">
        <v>255</v>
      </c>
      <c r="C1" s="94"/>
    </row>
    <row r="2" spans="1:3" s="185" customFormat="1" ht="15.75">
      <c r="A2" s="241">
        <v>1</v>
      </c>
      <c r="B2" s="186" t="s">
        <v>256</v>
      </c>
      <c r="C2" s="183" t="s">
        <v>966</v>
      </c>
    </row>
    <row r="3" spans="1:3" s="185" customFormat="1" ht="15.75">
      <c r="A3" s="241">
        <v>2</v>
      </c>
      <c r="B3" s="187" t="s">
        <v>257</v>
      </c>
      <c r="C3" s="183" t="s">
        <v>967</v>
      </c>
    </row>
    <row r="4" spans="1:3" s="185" customFormat="1" ht="15.75">
      <c r="A4" s="241">
        <v>3</v>
      </c>
      <c r="B4" s="187" t="s">
        <v>258</v>
      </c>
      <c r="C4" s="183" t="s">
        <v>968</v>
      </c>
    </row>
    <row r="5" spans="1:3" s="185" customFormat="1" ht="15.75">
      <c r="A5" s="242">
        <v>4</v>
      </c>
      <c r="B5" s="190" t="s">
        <v>259</v>
      </c>
      <c r="C5" s="183" t="s">
        <v>969</v>
      </c>
    </row>
    <row r="6" spans="1:3" s="189" customFormat="1" ht="65.25" customHeight="1">
      <c r="A6" s="728" t="s">
        <v>492</v>
      </c>
      <c r="B6" s="729"/>
      <c r="C6" s="729"/>
    </row>
    <row r="7" spans="1:3">
      <c r="A7" s="411" t="s">
        <v>405</v>
      </c>
      <c r="B7" s="412" t="s">
        <v>260</v>
      </c>
    </row>
    <row r="8" spans="1:3">
      <c r="A8" s="413">
        <v>1</v>
      </c>
      <c r="B8" s="409" t="s">
        <v>224</v>
      </c>
    </row>
    <row r="9" spans="1:3">
      <c r="A9" s="413">
        <v>2</v>
      </c>
      <c r="B9" s="409" t="s">
        <v>261</v>
      </c>
    </row>
    <row r="10" spans="1:3">
      <c r="A10" s="413">
        <v>3</v>
      </c>
      <c r="B10" s="409" t="s">
        <v>262</v>
      </c>
    </row>
    <row r="11" spans="1:3">
      <c r="A11" s="413">
        <v>4</v>
      </c>
      <c r="B11" s="409" t="s">
        <v>263</v>
      </c>
      <c r="C11" s="184"/>
    </row>
    <row r="12" spans="1:3">
      <c r="A12" s="413">
        <v>5</v>
      </c>
      <c r="B12" s="409" t="s">
        <v>188</v>
      </c>
    </row>
    <row r="13" spans="1:3">
      <c r="A13" s="413">
        <v>6</v>
      </c>
      <c r="B13" s="414" t="s">
        <v>150</v>
      </c>
    </row>
    <row r="14" spans="1:3">
      <c r="A14" s="413">
        <v>7</v>
      </c>
      <c r="B14" s="409" t="s">
        <v>264</v>
      </c>
    </row>
    <row r="15" spans="1:3">
      <c r="A15" s="413">
        <v>8</v>
      </c>
      <c r="B15" s="409" t="s">
        <v>267</v>
      </c>
    </row>
    <row r="16" spans="1:3">
      <c r="A16" s="413">
        <v>9</v>
      </c>
      <c r="B16" s="409" t="s">
        <v>89</v>
      </c>
    </row>
    <row r="17" spans="1:2">
      <c r="A17" s="415" t="s">
        <v>549</v>
      </c>
      <c r="B17" s="409" t="s">
        <v>529</v>
      </c>
    </row>
    <row r="18" spans="1:2">
      <c r="A18" s="413">
        <v>10</v>
      </c>
      <c r="B18" s="409" t="s">
        <v>270</v>
      </c>
    </row>
    <row r="19" spans="1:2">
      <c r="A19" s="413">
        <v>11</v>
      </c>
      <c r="B19" s="414" t="s">
        <v>251</v>
      </c>
    </row>
    <row r="20" spans="1:2">
      <c r="A20" s="413">
        <v>12</v>
      </c>
      <c r="B20" s="414" t="s">
        <v>248</v>
      </c>
    </row>
    <row r="21" spans="1:2">
      <c r="A21" s="413">
        <v>13</v>
      </c>
      <c r="B21" s="416" t="s">
        <v>462</v>
      </c>
    </row>
    <row r="22" spans="1:2">
      <c r="A22" s="413">
        <v>14</v>
      </c>
      <c r="B22" s="417" t="s">
        <v>522</v>
      </c>
    </row>
    <row r="23" spans="1:2">
      <c r="A23" s="418">
        <v>15</v>
      </c>
      <c r="B23" s="414" t="s">
        <v>78</v>
      </c>
    </row>
    <row r="24" spans="1:2">
      <c r="A24" s="418">
        <v>15.1</v>
      </c>
      <c r="B24" s="409" t="s">
        <v>558</v>
      </c>
    </row>
    <row r="25" spans="1:2">
      <c r="A25" s="418">
        <v>16</v>
      </c>
      <c r="B25" s="409" t="s">
        <v>626</v>
      </c>
    </row>
    <row r="26" spans="1:2">
      <c r="A26" s="418">
        <v>17</v>
      </c>
      <c r="B26" s="409" t="s">
        <v>939</v>
      </c>
    </row>
    <row r="27" spans="1:2">
      <c r="A27" s="418">
        <v>18</v>
      </c>
      <c r="B27" s="409" t="s">
        <v>960</v>
      </c>
    </row>
    <row r="28" spans="1:2">
      <c r="A28" s="418">
        <v>19</v>
      </c>
      <c r="B28" s="409" t="s">
        <v>961</v>
      </c>
    </row>
    <row r="29" spans="1:2">
      <c r="A29" s="418">
        <v>20</v>
      </c>
      <c r="B29" s="417" t="s">
        <v>725</v>
      </c>
    </row>
    <row r="30" spans="1:2">
      <c r="A30" s="418">
        <v>21</v>
      </c>
      <c r="B30" s="409" t="s">
        <v>743</v>
      </c>
    </row>
    <row r="31" spans="1:2">
      <c r="A31" s="418">
        <v>22</v>
      </c>
      <c r="B31" s="650" t="s">
        <v>760</v>
      </c>
    </row>
    <row r="32" spans="1:2" ht="26.25">
      <c r="A32" s="418">
        <v>23</v>
      </c>
      <c r="B32" s="650" t="s">
        <v>940</v>
      </c>
    </row>
    <row r="33" spans="1:2">
      <c r="A33" s="418">
        <v>24</v>
      </c>
      <c r="B33" s="409" t="s">
        <v>941</v>
      </c>
    </row>
    <row r="34" spans="1:2">
      <c r="A34" s="418">
        <v>25</v>
      </c>
      <c r="B34" s="409" t="s">
        <v>942</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I20" sqref="I20"/>
    </sheetView>
  </sheetViews>
  <sheetFormatPr defaultRowHeight="15"/>
  <cols>
    <col min="1" max="1" width="9.5703125" style="5" bestFit="1" customWidth="1"/>
    <col min="2" max="2" width="132.42578125" style="2" customWidth="1"/>
    <col min="3" max="3" width="18.42578125" style="2" customWidth="1"/>
  </cols>
  <sheetData>
    <row r="1" spans="1:6" ht="15.75">
      <c r="A1" s="18" t="s">
        <v>189</v>
      </c>
      <c r="B1" s="17" t="str">
        <f>Info!C2</f>
        <v>სს "ხალიკ ბანკი საქართველო"</v>
      </c>
      <c r="D1" s="2"/>
      <c r="E1" s="2"/>
      <c r="F1" s="2"/>
    </row>
    <row r="2" spans="1:6" s="22" customFormat="1" ht="15.75" customHeight="1">
      <c r="A2" s="22" t="s">
        <v>190</v>
      </c>
      <c r="B2" s="497">
        <f>'1. key ratios'!B2</f>
        <v>44377</v>
      </c>
    </row>
    <row r="3" spans="1:6" s="22" customFormat="1" ht="15.75" customHeight="1"/>
    <row r="4" spans="1:6" ht="15.75" thickBot="1">
      <c r="A4" s="5" t="s">
        <v>414</v>
      </c>
      <c r="B4" s="61" t="s">
        <v>89</v>
      </c>
    </row>
    <row r="5" spans="1:6">
      <c r="A5" s="135" t="s">
        <v>27</v>
      </c>
      <c r="B5" s="136"/>
      <c r="C5" s="137" t="s">
        <v>28</v>
      </c>
    </row>
    <row r="6" spans="1:6">
      <c r="A6" s="138">
        <v>1</v>
      </c>
      <c r="B6" s="83" t="s">
        <v>29</v>
      </c>
      <c r="C6" s="281">
        <f>SUM(C7:C11)</f>
        <v>103862385</v>
      </c>
    </row>
    <row r="7" spans="1:6">
      <c r="A7" s="138">
        <v>2</v>
      </c>
      <c r="B7" s="80" t="s">
        <v>30</v>
      </c>
      <c r="C7" s="282">
        <v>76000000</v>
      </c>
    </row>
    <row r="8" spans="1:6">
      <c r="A8" s="138">
        <v>3</v>
      </c>
      <c r="B8" s="74" t="s">
        <v>31</v>
      </c>
      <c r="C8" s="282"/>
    </row>
    <row r="9" spans="1:6">
      <c r="A9" s="138">
        <v>4</v>
      </c>
      <c r="B9" s="74" t="s">
        <v>32</v>
      </c>
      <c r="C9" s="282">
        <v>1970254</v>
      </c>
    </row>
    <row r="10" spans="1:6">
      <c r="A10" s="138">
        <v>5</v>
      </c>
      <c r="B10" s="74" t="s">
        <v>33</v>
      </c>
      <c r="C10" s="282"/>
    </row>
    <row r="11" spans="1:6">
      <c r="A11" s="138">
        <v>6</v>
      </c>
      <c r="B11" s="81" t="s">
        <v>34</v>
      </c>
      <c r="C11" s="282">
        <v>25892130.999999996</v>
      </c>
    </row>
    <row r="12" spans="1:6" s="4" customFormat="1">
      <c r="A12" s="138">
        <v>7</v>
      </c>
      <c r="B12" s="83" t="s">
        <v>35</v>
      </c>
      <c r="C12" s="283">
        <f>SUM(C13:C27)</f>
        <v>6630260</v>
      </c>
    </row>
    <row r="13" spans="1:6" s="4" customFormat="1">
      <c r="A13" s="138">
        <v>8</v>
      </c>
      <c r="B13" s="82" t="s">
        <v>36</v>
      </c>
      <c r="C13" s="284">
        <v>1970254</v>
      </c>
    </row>
    <row r="14" spans="1:6" s="4" customFormat="1" ht="25.5">
      <c r="A14" s="138">
        <v>9</v>
      </c>
      <c r="B14" s="75" t="s">
        <v>37</v>
      </c>
      <c r="C14" s="284"/>
    </row>
    <row r="15" spans="1:6" s="4" customFormat="1">
      <c r="A15" s="138">
        <v>10</v>
      </c>
      <c r="B15" s="76" t="s">
        <v>38</v>
      </c>
      <c r="C15" s="284">
        <v>4660006</v>
      </c>
    </row>
    <row r="16" spans="1:6" s="4" customFormat="1">
      <c r="A16" s="138">
        <v>11</v>
      </c>
      <c r="B16" s="77" t="s">
        <v>39</v>
      </c>
      <c r="C16" s="284"/>
    </row>
    <row r="17" spans="1:3" s="4" customFormat="1">
      <c r="A17" s="138">
        <v>12</v>
      </c>
      <c r="B17" s="76" t="s">
        <v>40</v>
      </c>
      <c r="C17" s="284"/>
    </row>
    <row r="18" spans="1:3" s="4" customFormat="1">
      <c r="A18" s="138">
        <v>13</v>
      </c>
      <c r="B18" s="76" t="s">
        <v>41</v>
      </c>
      <c r="C18" s="284"/>
    </row>
    <row r="19" spans="1:3" s="4" customFormat="1">
      <c r="A19" s="138">
        <v>14</v>
      </c>
      <c r="B19" s="76" t="s">
        <v>42</v>
      </c>
      <c r="C19" s="284"/>
    </row>
    <row r="20" spans="1:3" s="4" customFormat="1" ht="25.5">
      <c r="A20" s="138">
        <v>15</v>
      </c>
      <c r="B20" s="76" t="s">
        <v>43</v>
      </c>
      <c r="C20" s="284"/>
    </row>
    <row r="21" spans="1:3" s="4" customFormat="1" ht="25.5">
      <c r="A21" s="138">
        <v>16</v>
      </c>
      <c r="B21" s="75" t="s">
        <v>44</v>
      </c>
      <c r="C21" s="284"/>
    </row>
    <row r="22" spans="1:3" s="4" customFormat="1">
      <c r="A22" s="138">
        <v>17</v>
      </c>
      <c r="B22" s="139" t="s">
        <v>45</v>
      </c>
      <c r="C22" s="284"/>
    </row>
    <row r="23" spans="1:3" s="4" customFormat="1" ht="25.5">
      <c r="A23" s="138">
        <v>18</v>
      </c>
      <c r="B23" s="75" t="s">
        <v>46</v>
      </c>
      <c r="C23" s="284"/>
    </row>
    <row r="24" spans="1:3" s="4" customFormat="1" ht="25.5">
      <c r="A24" s="138">
        <v>19</v>
      </c>
      <c r="B24" s="75" t="s">
        <v>47</v>
      </c>
      <c r="C24" s="284"/>
    </row>
    <row r="25" spans="1:3" s="4" customFormat="1" ht="25.5">
      <c r="A25" s="138">
        <v>20</v>
      </c>
      <c r="B25" s="78" t="s">
        <v>48</v>
      </c>
      <c r="C25" s="284"/>
    </row>
    <row r="26" spans="1:3" s="4" customFormat="1">
      <c r="A26" s="138">
        <v>21</v>
      </c>
      <c r="B26" s="78" t="s">
        <v>49</v>
      </c>
      <c r="C26" s="284"/>
    </row>
    <row r="27" spans="1:3" s="4" customFormat="1" ht="25.5">
      <c r="A27" s="138">
        <v>22</v>
      </c>
      <c r="B27" s="78" t="s">
        <v>50</v>
      </c>
      <c r="C27" s="284"/>
    </row>
    <row r="28" spans="1:3" s="4" customFormat="1">
      <c r="A28" s="138">
        <v>23</v>
      </c>
      <c r="B28" s="84" t="s">
        <v>24</v>
      </c>
      <c r="C28" s="283">
        <f>C6-C12</f>
        <v>97232125</v>
      </c>
    </row>
    <row r="29" spans="1:3" s="4" customFormat="1">
      <c r="A29" s="140"/>
      <c r="B29" s="79"/>
      <c r="C29" s="284"/>
    </row>
    <row r="30" spans="1:3" s="4" customFormat="1">
      <c r="A30" s="140">
        <v>24</v>
      </c>
      <c r="B30" s="84" t="s">
        <v>51</v>
      </c>
      <c r="C30" s="283">
        <f>C31+C34</f>
        <v>0</v>
      </c>
    </row>
    <row r="31" spans="1:3" s="4" customFormat="1">
      <c r="A31" s="140">
        <v>25</v>
      </c>
      <c r="B31" s="74" t="s">
        <v>52</v>
      </c>
      <c r="C31" s="285">
        <f>C32+C33</f>
        <v>0</v>
      </c>
    </row>
    <row r="32" spans="1:3" s="4" customFormat="1">
      <c r="A32" s="140">
        <v>26</v>
      </c>
      <c r="B32" s="181" t="s">
        <v>53</v>
      </c>
      <c r="C32" s="284"/>
    </row>
    <row r="33" spans="1:3" s="4" customFormat="1">
      <c r="A33" s="140">
        <v>27</v>
      </c>
      <c r="B33" s="181" t="s">
        <v>54</v>
      </c>
      <c r="C33" s="284"/>
    </row>
    <row r="34" spans="1:3" s="4" customFormat="1">
      <c r="A34" s="140">
        <v>28</v>
      </c>
      <c r="B34" s="74" t="s">
        <v>55</v>
      </c>
      <c r="C34" s="284"/>
    </row>
    <row r="35" spans="1:3" s="4" customFormat="1">
      <c r="A35" s="140">
        <v>29</v>
      </c>
      <c r="B35" s="84" t="s">
        <v>56</v>
      </c>
      <c r="C35" s="283">
        <f>SUM(C36:C40)</f>
        <v>0</v>
      </c>
    </row>
    <row r="36" spans="1:3" s="4" customFormat="1">
      <c r="A36" s="140">
        <v>30</v>
      </c>
      <c r="B36" s="75" t="s">
        <v>57</v>
      </c>
      <c r="C36" s="284"/>
    </row>
    <row r="37" spans="1:3" s="4" customFormat="1">
      <c r="A37" s="140">
        <v>31</v>
      </c>
      <c r="B37" s="76" t="s">
        <v>58</v>
      </c>
      <c r="C37" s="284"/>
    </row>
    <row r="38" spans="1:3" s="4" customFormat="1" ht="25.5">
      <c r="A38" s="140">
        <v>32</v>
      </c>
      <c r="B38" s="75" t="s">
        <v>59</v>
      </c>
      <c r="C38" s="284"/>
    </row>
    <row r="39" spans="1:3" s="4" customFormat="1" ht="25.5">
      <c r="A39" s="140">
        <v>33</v>
      </c>
      <c r="B39" s="75" t="s">
        <v>47</v>
      </c>
      <c r="C39" s="284"/>
    </row>
    <row r="40" spans="1:3" s="4" customFormat="1" ht="25.5">
      <c r="A40" s="140">
        <v>34</v>
      </c>
      <c r="B40" s="78" t="s">
        <v>60</v>
      </c>
      <c r="C40" s="284"/>
    </row>
    <row r="41" spans="1:3" s="4" customFormat="1">
      <c r="A41" s="140">
        <v>35</v>
      </c>
      <c r="B41" s="84" t="s">
        <v>25</v>
      </c>
      <c r="C41" s="283">
        <f>C30-C35</f>
        <v>0</v>
      </c>
    </row>
    <row r="42" spans="1:3" s="4" customFormat="1">
      <c r="A42" s="140"/>
      <c r="B42" s="79"/>
      <c r="C42" s="284"/>
    </row>
    <row r="43" spans="1:3" s="4" customFormat="1">
      <c r="A43" s="140">
        <v>36</v>
      </c>
      <c r="B43" s="85" t="s">
        <v>61</v>
      </c>
      <c r="C43" s="283">
        <f>SUM(C44:C46)</f>
        <v>40019240.399999999</v>
      </c>
    </row>
    <row r="44" spans="1:3" s="4" customFormat="1">
      <c r="A44" s="140">
        <v>37</v>
      </c>
      <c r="B44" s="74" t="s">
        <v>62</v>
      </c>
      <c r="C44" s="284">
        <v>31603000</v>
      </c>
    </row>
    <row r="45" spans="1:3" s="4" customFormat="1">
      <c r="A45" s="140">
        <v>38</v>
      </c>
      <c r="B45" s="74" t="s">
        <v>63</v>
      </c>
      <c r="C45" s="284"/>
    </row>
    <row r="46" spans="1:3" s="4" customFormat="1">
      <c r="A46" s="140">
        <v>39</v>
      </c>
      <c r="B46" s="74" t="s">
        <v>64</v>
      </c>
      <c r="C46" s="284">
        <v>8416240.4000000004</v>
      </c>
    </row>
    <row r="47" spans="1:3" s="4" customFormat="1">
      <c r="A47" s="140">
        <v>40</v>
      </c>
      <c r="B47" s="85" t="s">
        <v>65</v>
      </c>
      <c r="C47" s="283">
        <f>SUM(C48:C51)</f>
        <v>0</v>
      </c>
    </row>
    <row r="48" spans="1:3" s="4" customFormat="1">
      <c r="A48" s="140">
        <v>41</v>
      </c>
      <c r="B48" s="75" t="s">
        <v>66</v>
      </c>
      <c r="C48" s="284"/>
    </row>
    <row r="49" spans="1:3" s="4" customFormat="1">
      <c r="A49" s="140">
        <v>42</v>
      </c>
      <c r="B49" s="76" t="s">
        <v>67</v>
      </c>
      <c r="C49" s="284"/>
    </row>
    <row r="50" spans="1:3" s="4" customFormat="1" ht="25.5">
      <c r="A50" s="140">
        <v>43</v>
      </c>
      <c r="B50" s="75" t="s">
        <v>68</v>
      </c>
      <c r="C50" s="284"/>
    </row>
    <row r="51" spans="1:3" s="4" customFormat="1" ht="25.5">
      <c r="A51" s="140">
        <v>44</v>
      </c>
      <c r="B51" s="75" t="s">
        <v>47</v>
      </c>
      <c r="C51" s="284"/>
    </row>
    <row r="52" spans="1:3" s="4" customFormat="1" ht="15.75" thickBot="1">
      <c r="A52" s="141">
        <v>45</v>
      </c>
      <c r="B52" s="142" t="s">
        <v>26</v>
      </c>
      <c r="C52" s="286">
        <f>C43-C47</f>
        <v>40019240.399999999</v>
      </c>
    </row>
    <row r="55" spans="1:3">
      <c r="B55" s="2" t="s">
        <v>226</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L23" sqref="L23"/>
    </sheetView>
  </sheetViews>
  <sheetFormatPr defaultColWidth="9.140625" defaultRowHeight="12.75"/>
  <cols>
    <col min="1" max="1" width="10.85546875" style="357" bestFit="1" customWidth="1"/>
    <col min="2" max="2" width="59" style="357" customWidth="1"/>
    <col min="3" max="3" width="16.7109375" style="357" bestFit="1" customWidth="1"/>
    <col min="4" max="4" width="22.140625" style="357" customWidth="1"/>
    <col min="5" max="16384" width="9.140625" style="357"/>
  </cols>
  <sheetData>
    <row r="1" spans="1:4" ht="15">
      <c r="A1" s="18" t="s">
        <v>189</v>
      </c>
      <c r="B1" s="17" t="str">
        <f>Info!C2</f>
        <v>სს "ხალიკ ბანკი საქართველო"</v>
      </c>
    </row>
    <row r="2" spans="1:4" s="22" customFormat="1" ht="15.75" customHeight="1">
      <c r="A2" s="22" t="s">
        <v>190</v>
      </c>
      <c r="B2" s="497">
        <f>'1. key ratios'!B2</f>
        <v>44377</v>
      </c>
    </row>
    <row r="3" spans="1:4" s="22" customFormat="1" ht="15.75" customHeight="1"/>
    <row r="4" spans="1:4" ht="13.5" thickBot="1">
      <c r="A4" s="358" t="s">
        <v>528</v>
      </c>
      <c r="B4" s="396" t="s">
        <v>529</v>
      </c>
    </row>
    <row r="5" spans="1:4" s="397" customFormat="1">
      <c r="A5" s="747" t="s">
        <v>530</v>
      </c>
      <c r="B5" s="748"/>
      <c r="C5" s="386" t="s">
        <v>531</v>
      </c>
      <c r="D5" s="387" t="s">
        <v>532</v>
      </c>
    </row>
    <row r="6" spans="1:4" s="398" customFormat="1">
      <c r="A6" s="388">
        <v>1</v>
      </c>
      <c r="B6" s="389" t="s">
        <v>533</v>
      </c>
      <c r="C6" s="389"/>
      <c r="D6" s="390"/>
    </row>
    <row r="7" spans="1:4" s="398" customFormat="1">
      <c r="A7" s="391" t="s">
        <v>534</v>
      </c>
      <c r="B7" s="392" t="s">
        <v>535</v>
      </c>
      <c r="C7" s="449">
        <v>4.4999999999999998E-2</v>
      </c>
      <c r="D7" s="445">
        <f>C7*'5. RWA'!$C$13</f>
        <v>32859695.811563209</v>
      </c>
    </row>
    <row r="8" spans="1:4" s="398" customFormat="1">
      <c r="A8" s="391" t="s">
        <v>536</v>
      </c>
      <c r="B8" s="392" t="s">
        <v>537</v>
      </c>
      <c r="C8" s="450">
        <v>0.06</v>
      </c>
      <c r="D8" s="445">
        <f>C8*'5. RWA'!$C$13</f>
        <v>43812927.748750947</v>
      </c>
    </row>
    <row r="9" spans="1:4" s="398" customFormat="1">
      <c r="A9" s="391" t="s">
        <v>538</v>
      </c>
      <c r="B9" s="392" t="s">
        <v>539</v>
      </c>
      <c r="C9" s="450">
        <v>0.08</v>
      </c>
      <c r="D9" s="445">
        <f>C9*'5. RWA'!$C$13</f>
        <v>58417236.998334602</v>
      </c>
    </row>
    <row r="10" spans="1:4" s="398" customFormat="1">
      <c r="A10" s="388" t="s">
        <v>540</v>
      </c>
      <c r="B10" s="389" t="s">
        <v>541</v>
      </c>
      <c r="C10" s="451"/>
      <c r="D10" s="446"/>
    </row>
    <row r="11" spans="1:4" s="399" customFormat="1">
      <c r="A11" s="393" t="s">
        <v>542</v>
      </c>
      <c r="B11" s="394" t="s">
        <v>604</v>
      </c>
      <c r="C11" s="452">
        <v>0</v>
      </c>
      <c r="D11" s="447">
        <f>C11*'5. RWA'!$C$13</f>
        <v>0</v>
      </c>
    </row>
    <row r="12" spans="1:4" s="399" customFormat="1">
      <c r="A12" s="393" t="s">
        <v>543</v>
      </c>
      <c r="B12" s="394" t="s">
        <v>544</v>
      </c>
      <c r="C12" s="452">
        <v>0</v>
      </c>
      <c r="D12" s="447">
        <f>C12*'5. RWA'!$C$13</f>
        <v>0</v>
      </c>
    </row>
    <row r="13" spans="1:4" s="399" customFormat="1">
      <c r="A13" s="393" t="s">
        <v>545</v>
      </c>
      <c r="B13" s="394" t="s">
        <v>546</v>
      </c>
      <c r="C13" s="452"/>
      <c r="D13" s="447">
        <f>C13*'5. RWA'!$C$13</f>
        <v>0</v>
      </c>
    </row>
    <row r="14" spans="1:4" s="398" customFormat="1">
      <c r="A14" s="388" t="s">
        <v>547</v>
      </c>
      <c r="B14" s="389" t="s">
        <v>602</v>
      </c>
      <c r="C14" s="453"/>
      <c r="D14" s="446"/>
    </row>
    <row r="15" spans="1:4" s="398" customFormat="1">
      <c r="A15" s="410" t="s">
        <v>550</v>
      </c>
      <c r="B15" s="394" t="s">
        <v>603</v>
      </c>
      <c r="C15" s="452">
        <v>1.6684485530564647E-2</v>
      </c>
      <c r="D15" s="686">
        <f>C15*'5. RWA'!$C$13</f>
        <v>12183269.317928491</v>
      </c>
    </row>
    <row r="16" spans="1:4" s="398" customFormat="1">
      <c r="A16" s="410" t="s">
        <v>551</v>
      </c>
      <c r="B16" s="394" t="s">
        <v>553</v>
      </c>
      <c r="C16" s="452">
        <v>2.2277706370948263E-2</v>
      </c>
      <c r="D16" s="686">
        <f>C16*'5. RWA'!$C$13</f>
        <v>16267525.660637416</v>
      </c>
    </row>
    <row r="17" spans="1:6" s="398" customFormat="1">
      <c r="A17" s="410" t="s">
        <v>552</v>
      </c>
      <c r="B17" s="394" t="s">
        <v>600</v>
      </c>
      <c r="C17" s="452">
        <v>4.7366279251077767E-2</v>
      </c>
      <c r="D17" s="686">
        <f>C17*'5. RWA'!$C$13</f>
        <v>34587589.509243853</v>
      </c>
    </row>
    <row r="18" spans="1:6" s="397" customFormat="1">
      <c r="A18" s="749" t="s">
        <v>601</v>
      </c>
      <c r="B18" s="750"/>
      <c r="C18" s="454" t="s">
        <v>531</v>
      </c>
      <c r="D18" s="448" t="s">
        <v>532</v>
      </c>
    </row>
    <row r="19" spans="1:6" s="398" customFormat="1">
      <c r="A19" s="395">
        <v>4</v>
      </c>
      <c r="B19" s="394" t="s">
        <v>24</v>
      </c>
      <c r="C19" s="452">
        <f>C7+C11+C12+C13+C15</f>
        <v>6.1684485530564645E-2</v>
      </c>
      <c r="D19" s="687">
        <f>C19*'5. RWA'!$C$13</f>
        <v>45042965.129491702</v>
      </c>
    </row>
    <row r="20" spans="1:6" s="398" customFormat="1">
      <c r="A20" s="395">
        <v>5</v>
      </c>
      <c r="B20" s="394" t="s">
        <v>90</v>
      </c>
      <c r="C20" s="452">
        <f>C8+C11+C12+C13+C16</f>
        <v>8.2277706370948264E-2</v>
      </c>
      <c r="D20" s="687">
        <f>C20*'5. RWA'!$C$13</f>
        <v>60080453.409388363</v>
      </c>
    </row>
    <row r="21" spans="1:6" s="398" customFormat="1" ht="13.5" thickBot="1">
      <c r="A21" s="400" t="s">
        <v>548</v>
      </c>
      <c r="B21" s="401" t="s">
        <v>89</v>
      </c>
      <c r="C21" s="455">
        <f>C9+C11+C12+C13+C17</f>
        <v>0.12736627925107777</v>
      </c>
      <c r="D21" s="688">
        <f>C21*'5. RWA'!$C$13</f>
        <v>93004826.507578462</v>
      </c>
    </row>
    <row r="22" spans="1:6">
      <c r="F22" s="358"/>
    </row>
    <row r="23" spans="1:6" ht="63.75">
      <c r="B23" s="24" t="s">
        <v>605</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27" activePane="bottomRight" state="frozen"/>
      <selection pane="topRight" activeCell="B1" sqref="B1"/>
      <selection pane="bottomLeft" activeCell="A5" sqref="A5"/>
      <selection pane="bottomRight" activeCell="C38" sqref="C38:C44"/>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8" t="s">
        <v>189</v>
      </c>
      <c r="B1" s="20" t="str">
        <f>Info!C2</f>
        <v>სს "ხალიკ ბანკი საქართველო"</v>
      </c>
      <c r="E1" s="2"/>
      <c r="F1" s="2"/>
    </row>
    <row r="2" spans="1:6" s="22" customFormat="1" ht="15.75" customHeight="1">
      <c r="A2" s="22" t="s">
        <v>190</v>
      </c>
      <c r="B2" s="497">
        <f>'1. key ratios'!B2</f>
        <v>44377</v>
      </c>
    </row>
    <row r="3" spans="1:6" s="22" customFormat="1" ht="15.75" customHeight="1">
      <c r="A3" s="27"/>
    </row>
    <row r="4" spans="1:6" s="22" customFormat="1" ht="15.75" customHeight="1" thickBot="1">
      <c r="A4" s="22" t="s">
        <v>415</v>
      </c>
      <c r="B4" s="205" t="s">
        <v>270</v>
      </c>
      <c r="D4" s="207" t="s">
        <v>94</v>
      </c>
    </row>
    <row r="5" spans="1:6" ht="38.25">
      <c r="A5" s="154" t="s">
        <v>27</v>
      </c>
      <c r="B5" s="155" t="s">
        <v>232</v>
      </c>
      <c r="C5" s="156" t="s">
        <v>238</v>
      </c>
      <c r="D5" s="206" t="s">
        <v>271</v>
      </c>
    </row>
    <row r="6" spans="1:6">
      <c r="A6" s="143">
        <v>1</v>
      </c>
      <c r="B6" s="86" t="s">
        <v>155</v>
      </c>
      <c r="C6" s="287">
        <v>11933945</v>
      </c>
      <c r="D6" s="144"/>
      <c r="E6" s="8"/>
    </row>
    <row r="7" spans="1:6">
      <c r="A7" s="143">
        <v>2</v>
      </c>
      <c r="B7" s="87" t="s">
        <v>156</v>
      </c>
      <c r="C7" s="288">
        <v>98232439</v>
      </c>
      <c r="D7" s="145"/>
      <c r="E7" s="8"/>
    </row>
    <row r="8" spans="1:6">
      <c r="A8" s="143">
        <v>3</v>
      </c>
      <c r="B8" s="87" t="s">
        <v>157</v>
      </c>
      <c r="C8" s="288">
        <v>44878925</v>
      </c>
      <c r="D8" s="145"/>
      <c r="E8" s="8"/>
    </row>
    <row r="9" spans="1:6">
      <c r="A9" s="143">
        <v>4</v>
      </c>
      <c r="B9" s="87" t="s">
        <v>186</v>
      </c>
      <c r="C9" s="288"/>
      <c r="D9" s="145"/>
      <c r="E9" s="8"/>
    </row>
    <row r="10" spans="1:6">
      <c r="A10" s="143">
        <v>5</v>
      </c>
      <c r="B10" s="87" t="s">
        <v>158</v>
      </c>
      <c r="C10" s="288">
        <v>16593783</v>
      </c>
      <c r="D10" s="145"/>
      <c r="E10" s="8"/>
    </row>
    <row r="11" spans="1:6">
      <c r="A11" s="143">
        <v>6.1</v>
      </c>
      <c r="B11" s="87" t="s">
        <v>159</v>
      </c>
      <c r="C11" s="289">
        <v>565717670</v>
      </c>
      <c r="D11" s="146"/>
      <c r="E11" s="9"/>
    </row>
    <row r="12" spans="1:6">
      <c r="A12" s="143">
        <v>6.2</v>
      </c>
      <c r="B12" s="88" t="s">
        <v>160</v>
      </c>
      <c r="C12" s="289">
        <v>-45065048</v>
      </c>
      <c r="D12" s="146"/>
      <c r="E12" s="9"/>
    </row>
    <row r="13" spans="1:6">
      <c r="A13" s="143" t="s">
        <v>489</v>
      </c>
      <c r="B13" s="89" t="s">
        <v>490</v>
      </c>
      <c r="C13" s="289">
        <v>8278356.96</v>
      </c>
      <c r="D13" s="146"/>
      <c r="E13" s="9"/>
    </row>
    <row r="14" spans="1:6">
      <c r="A14" s="143" t="s">
        <v>624</v>
      </c>
      <c r="B14" s="89" t="s">
        <v>613</v>
      </c>
      <c r="C14" s="289">
        <v>8419264.3200000003</v>
      </c>
      <c r="D14" s="146"/>
      <c r="E14" s="9"/>
    </row>
    <row r="15" spans="1:6">
      <c r="A15" s="143">
        <v>6</v>
      </c>
      <c r="B15" s="87" t="s">
        <v>161</v>
      </c>
      <c r="C15" s="295">
        <v>520652622</v>
      </c>
      <c r="D15" s="146"/>
      <c r="E15" s="8"/>
    </row>
    <row r="16" spans="1:6">
      <c r="A16" s="143">
        <v>7</v>
      </c>
      <c r="B16" s="87" t="s">
        <v>162</v>
      </c>
      <c r="C16" s="288">
        <v>7342242</v>
      </c>
      <c r="D16" s="145"/>
      <c r="E16" s="8"/>
    </row>
    <row r="17" spans="1:5">
      <c r="A17" s="143">
        <v>8</v>
      </c>
      <c r="B17" s="87" t="s">
        <v>163</v>
      </c>
      <c r="C17" s="288">
        <v>10567632.439999999</v>
      </c>
      <c r="D17" s="145"/>
      <c r="E17" s="8"/>
    </row>
    <row r="18" spans="1:5">
      <c r="A18" s="143">
        <v>9</v>
      </c>
      <c r="B18" s="87" t="s">
        <v>164</v>
      </c>
      <c r="C18" s="288">
        <v>54000</v>
      </c>
      <c r="D18" s="145"/>
      <c r="E18" s="8"/>
    </row>
    <row r="19" spans="1:5">
      <c r="A19" s="143">
        <v>9.1</v>
      </c>
      <c r="B19" s="89" t="s">
        <v>247</v>
      </c>
      <c r="C19" s="289"/>
      <c r="D19" s="145"/>
      <c r="E19" s="8"/>
    </row>
    <row r="20" spans="1:5">
      <c r="A20" s="143">
        <v>9.1999999999999993</v>
      </c>
      <c r="B20" s="89" t="s">
        <v>237</v>
      </c>
      <c r="C20" s="289"/>
      <c r="D20" s="145"/>
      <c r="E20" s="8"/>
    </row>
    <row r="21" spans="1:5">
      <c r="A21" s="143">
        <v>9.3000000000000007</v>
      </c>
      <c r="B21" s="89" t="s">
        <v>236</v>
      </c>
      <c r="C21" s="289"/>
      <c r="D21" s="145"/>
      <c r="E21" s="8"/>
    </row>
    <row r="22" spans="1:5">
      <c r="A22" s="143">
        <v>10</v>
      </c>
      <c r="B22" s="87" t="s">
        <v>165</v>
      </c>
      <c r="C22" s="288">
        <v>20570741</v>
      </c>
      <c r="D22" s="145"/>
      <c r="E22" s="8"/>
    </row>
    <row r="23" spans="1:5">
      <c r="A23" s="143">
        <v>10.1</v>
      </c>
      <c r="B23" s="89" t="s">
        <v>235</v>
      </c>
      <c r="C23" s="288">
        <v>4660006</v>
      </c>
      <c r="D23" s="243" t="s">
        <v>442</v>
      </c>
      <c r="E23" s="8"/>
    </row>
    <row r="24" spans="1:5">
      <c r="A24" s="143">
        <v>11</v>
      </c>
      <c r="B24" s="90" t="s">
        <v>166</v>
      </c>
      <c r="C24" s="290">
        <v>5699275.7699999809</v>
      </c>
      <c r="D24" s="147"/>
      <c r="E24" s="8"/>
    </row>
    <row r="25" spans="1:5">
      <c r="A25" s="143">
        <v>12</v>
      </c>
      <c r="B25" s="92" t="s">
        <v>167</v>
      </c>
      <c r="C25" s="291">
        <f>SUM(C6:C10,C15:C18,C22,C24)</f>
        <v>736525605.21000004</v>
      </c>
      <c r="D25" s="148"/>
      <c r="E25" s="7"/>
    </row>
    <row r="26" spans="1:5">
      <c r="A26" s="143">
        <v>13</v>
      </c>
      <c r="B26" s="87" t="s">
        <v>168</v>
      </c>
      <c r="C26" s="292">
        <v>104766842</v>
      </c>
      <c r="D26" s="149"/>
      <c r="E26" s="8"/>
    </row>
    <row r="27" spans="1:5">
      <c r="A27" s="143">
        <v>14</v>
      </c>
      <c r="B27" s="87" t="s">
        <v>169</v>
      </c>
      <c r="C27" s="288">
        <v>132630882.78999998</v>
      </c>
      <c r="D27" s="145"/>
      <c r="E27" s="8"/>
    </row>
    <row r="28" spans="1:5">
      <c r="A28" s="143">
        <v>15</v>
      </c>
      <c r="B28" s="87" t="s">
        <v>170</v>
      </c>
      <c r="C28" s="288">
        <v>21175873.640000004</v>
      </c>
      <c r="D28" s="145"/>
      <c r="E28" s="8"/>
    </row>
    <row r="29" spans="1:5">
      <c r="A29" s="143">
        <v>16</v>
      </c>
      <c r="B29" s="87" t="s">
        <v>171</v>
      </c>
      <c r="C29" s="288">
        <v>82664527.340000004</v>
      </c>
      <c r="D29" s="145"/>
      <c r="E29" s="8"/>
    </row>
    <row r="30" spans="1:5">
      <c r="A30" s="143">
        <v>17</v>
      </c>
      <c r="B30" s="87" t="s">
        <v>172</v>
      </c>
      <c r="C30" s="288">
        <v>0</v>
      </c>
      <c r="D30" s="145"/>
      <c r="E30" s="8"/>
    </row>
    <row r="31" spans="1:5">
      <c r="A31" s="143">
        <v>18</v>
      </c>
      <c r="B31" s="87" t="s">
        <v>173</v>
      </c>
      <c r="C31" s="288">
        <v>240980090</v>
      </c>
      <c r="D31" s="145"/>
      <c r="E31" s="8"/>
    </row>
    <row r="32" spans="1:5">
      <c r="A32" s="143">
        <v>19</v>
      </c>
      <c r="B32" s="87" t="s">
        <v>174</v>
      </c>
      <c r="C32" s="288">
        <v>9840850</v>
      </c>
      <c r="D32" s="145"/>
      <c r="E32" s="8"/>
    </row>
    <row r="33" spans="1:5">
      <c r="A33" s="143">
        <v>20</v>
      </c>
      <c r="B33" s="87" t="s">
        <v>96</v>
      </c>
      <c r="C33" s="288">
        <v>9001154.4400000013</v>
      </c>
      <c r="D33" s="145"/>
      <c r="E33" s="8"/>
    </row>
    <row r="34" spans="1:5">
      <c r="A34" s="143">
        <v>20.100000000000001</v>
      </c>
      <c r="B34" s="91" t="s">
        <v>488</v>
      </c>
      <c r="C34" s="290"/>
      <c r="D34" s="147"/>
      <c r="E34" s="8"/>
    </row>
    <row r="35" spans="1:5">
      <c r="A35" s="143">
        <v>21</v>
      </c>
      <c r="B35" s="90" t="s">
        <v>175</v>
      </c>
      <c r="C35" s="290">
        <v>31603000</v>
      </c>
      <c r="D35" s="147"/>
      <c r="E35" s="8"/>
    </row>
    <row r="36" spans="1:5">
      <c r="A36" s="143">
        <v>21.1</v>
      </c>
      <c r="B36" s="91" t="s">
        <v>234</v>
      </c>
      <c r="C36" s="293">
        <v>31603000</v>
      </c>
      <c r="D36" s="150"/>
      <c r="E36" s="8"/>
    </row>
    <row r="37" spans="1:5">
      <c r="A37" s="143">
        <v>22</v>
      </c>
      <c r="B37" s="92" t="s">
        <v>176</v>
      </c>
      <c r="C37" s="291">
        <f>SUM(C26:C35)</f>
        <v>632663220.21000004</v>
      </c>
      <c r="D37" s="148"/>
      <c r="E37" s="7"/>
    </row>
    <row r="38" spans="1:5">
      <c r="A38" s="143">
        <v>23</v>
      </c>
      <c r="B38" s="90" t="s">
        <v>177</v>
      </c>
      <c r="C38" s="288">
        <v>76000000</v>
      </c>
      <c r="D38" s="145"/>
      <c r="E38" s="8"/>
    </row>
    <row r="39" spans="1:5">
      <c r="A39" s="143">
        <v>24</v>
      </c>
      <c r="B39" s="90" t="s">
        <v>178</v>
      </c>
      <c r="C39" s="288"/>
      <c r="D39" s="145"/>
      <c r="E39" s="8"/>
    </row>
    <row r="40" spans="1:5">
      <c r="A40" s="143">
        <v>25</v>
      </c>
      <c r="B40" s="90" t="s">
        <v>233</v>
      </c>
      <c r="C40" s="288"/>
      <c r="D40" s="145"/>
      <c r="E40" s="8"/>
    </row>
    <row r="41" spans="1:5">
      <c r="A41" s="143">
        <v>26</v>
      </c>
      <c r="B41" s="90" t="s">
        <v>180</v>
      </c>
      <c r="C41" s="288"/>
      <c r="D41" s="145"/>
      <c r="E41" s="8"/>
    </row>
    <row r="42" spans="1:5">
      <c r="A42" s="143">
        <v>27</v>
      </c>
      <c r="B42" s="90" t="s">
        <v>181</v>
      </c>
      <c r="C42" s="288"/>
      <c r="D42" s="145"/>
      <c r="E42" s="8"/>
    </row>
    <row r="43" spans="1:5">
      <c r="A43" s="143">
        <v>28</v>
      </c>
      <c r="B43" s="90" t="s">
        <v>182</v>
      </c>
      <c r="C43" s="288">
        <v>25892130.999999996</v>
      </c>
      <c r="D43" s="145"/>
      <c r="E43" s="8"/>
    </row>
    <row r="44" spans="1:5">
      <c r="A44" s="143">
        <v>29</v>
      </c>
      <c r="B44" s="90" t="s">
        <v>36</v>
      </c>
      <c r="C44" s="288">
        <v>1970254</v>
      </c>
      <c r="D44" s="145"/>
      <c r="E44" s="8"/>
    </row>
    <row r="45" spans="1:5" ht="16.5" thickBot="1">
      <c r="A45" s="151">
        <v>30</v>
      </c>
      <c r="B45" s="152" t="s">
        <v>183</v>
      </c>
      <c r="C45" s="294">
        <f>SUM(C38:C44)</f>
        <v>103862385</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I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3.5703125" style="2" bestFit="1" customWidth="1"/>
    <col min="4" max="4" width="13.28515625" style="2" bestFit="1" customWidth="1"/>
    <col min="5" max="5" width="13.5703125" style="2" bestFit="1" customWidth="1"/>
    <col min="6" max="6" width="13.28515625" style="2" bestFit="1" customWidth="1"/>
    <col min="7" max="7" width="9.42578125" style="2" bestFit="1" customWidth="1"/>
    <col min="8" max="8" width="13.28515625" style="2" bestFit="1" customWidth="1"/>
    <col min="9" max="9" width="13.5703125" style="2" bestFit="1" customWidth="1"/>
    <col min="10" max="10" width="13.28515625" style="2" bestFit="1" customWidth="1"/>
    <col min="11" max="11" width="9.42578125" style="2" bestFit="1" customWidth="1"/>
    <col min="12" max="12" width="13.28515625" style="2" bestFit="1" customWidth="1"/>
    <col min="13" max="13" width="14.5703125" style="2" bestFit="1" customWidth="1"/>
    <col min="14" max="14" width="13.5703125" style="2" bestFit="1" customWidth="1"/>
    <col min="15" max="15" width="12.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189</v>
      </c>
      <c r="B1" s="357" t="str">
        <f>Info!C2</f>
        <v>სს "ხალიკ ბანკი საქართველო"</v>
      </c>
    </row>
    <row r="2" spans="1:19">
      <c r="A2" s="2" t="s">
        <v>190</v>
      </c>
      <c r="B2" s="497">
        <f>'1. key ratios'!B2</f>
        <v>44377</v>
      </c>
    </row>
    <row r="4" spans="1:19" ht="39" thickBot="1">
      <c r="A4" s="69" t="s">
        <v>416</v>
      </c>
      <c r="B4" s="322" t="s">
        <v>459</v>
      </c>
    </row>
    <row r="5" spans="1:19">
      <c r="A5" s="132"/>
      <c r="B5" s="134"/>
      <c r="C5" s="118" t="s">
        <v>0</v>
      </c>
      <c r="D5" s="118" t="s">
        <v>1</v>
      </c>
      <c r="E5" s="118" t="s">
        <v>2</v>
      </c>
      <c r="F5" s="118" t="s">
        <v>3</v>
      </c>
      <c r="G5" s="118" t="s">
        <v>4</v>
      </c>
      <c r="H5" s="118" t="s">
        <v>6</v>
      </c>
      <c r="I5" s="118" t="s">
        <v>239</v>
      </c>
      <c r="J5" s="118" t="s">
        <v>240</v>
      </c>
      <c r="K5" s="118" t="s">
        <v>241</v>
      </c>
      <c r="L5" s="118" t="s">
        <v>242</v>
      </c>
      <c r="M5" s="118" t="s">
        <v>243</v>
      </c>
      <c r="N5" s="118" t="s">
        <v>244</v>
      </c>
      <c r="O5" s="118" t="s">
        <v>446</v>
      </c>
      <c r="P5" s="118" t="s">
        <v>447</v>
      </c>
      <c r="Q5" s="118" t="s">
        <v>448</v>
      </c>
      <c r="R5" s="314" t="s">
        <v>449</v>
      </c>
      <c r="S5" s="119" t="s">
        <v>450</v>
      </c>
    </row>
    <row r="6" spans="1:19" ht="46.5" customHeight="1">
      <c r="A6" s="158"/>
      <c r="B6" s="755" t="s">
        <v>451</v>
      </c>
      <c r="C6" s="753">
        <v>0</v>
      </c>
      <c r="D6" s="754"/>
      <c r="E6" s="753">
        <v>0.2</v>
      </c>
      <c r="F6" s="754"/>
      <c r="G6" s="753">
        <v>0.35</v>
      </c>
      <c r="H6" s="754"/>
      <c r="I6" s="753">
        <v>0.5</v>
      </c>
      <c r="J6" s="754"/>
      <c r="K6" s="753">
        <v>0.75</v>
      </c>
      <c r="L6" s="754"/>
      <c r="M6" s="753">
        <v>1</v>
      </c>
      <c r="N6" s="754"/>
      <c r="O6" s="753">
        <v>1.5</v>
      </c>
      <c r="P6" s="754"/>
      <c r="Q6" s="753">
        <v>2.5</v>
      </c>
      <c r="R6" s="754"/>
      <c r="S6" s="751" t="s">
        <v>252</v>
      </c>
    </row>
    <row r="7" spans="1:19">
      <c r="A7" s="158"/>
      <c r="B7" s="756"/>
      <c r="C7" s="321" t="s">
        <v>444</v>
      </c>
      <c r="D7" s="321" t="s">
        <v>445</v>
      </c>
      <c r="E7" s="321" t="s">
        <v>444</v>
      </c>
      <c r="F7" s="321" t="s">
        <v>445</v>
      </c>
      <c r="G7" s="321" t="s">
        <v>444</v>
      </c>
      <c r="H7" s="321" t="s">
        <v>445</v>
      </c>
      <c r="I7" s="321" t="s">
        <v>444</v>
      </c>
      <c r="J7" s="321" t="s">
        <v>445</v>
      </c>
      <c r="K7" s="321" t="s">
        <v>444</v>
      </c>
      <c r="L7" s="321" t="s">
        <v>445</v>
      </c>
      <c r="M7" s="321" t="s">
        <v>444</v>
      </c>
      <c r="N7" s="321" t="s">
        <v>445</v>
      </c>
      <c r="O7" s="321" t="s">
        <v>444</v>
      </c>
      <c r="P7" s="321" t="s">
        <v>445</v>
      </c>
      <c r="Q7" s="321" t="s">
        <v>444</v>
      </c>
      <c r="R7" s="321" t="s">
        <v>445</v>
      </c>
      <c r="S7" s="752"/>
    </row>
    <row r="8" spans="1:19" s="162" customFormat="1">
      <c r="A8" s="122">
        <v>1</v>
      </c>
      <c r="B8" s="180" t="s">
        <v>217</v>
      </c>
      <c r="C8" s="689">
        <v>25697758</v>
      </c>
      <c r="D8" s="689"/>
      <c r="E8" s="689"/>
      <c r="F8" s="690"/>
      <c r="G8" s="689"/>
      <c r="H8" s="689"/>
      <c r="I8" s="689"/>
      <c r="J8" s="689"/>
      <c r="K8" s="689"/>
      <c r="L8" s="689"/>
      <c r="M8" s="689">
        <v>89128464</v>
      </c>
      <c r="N8" s="689"/>
      <c r="O8" s="689"/>
      <c r="P8" s="689"/>
      <c r="Q8" s="689"/>
      <c r="R8" s="690"/>
      <c r="S8" s="327">
        <f>$C$6*SUM(C8:D8)+$E$6*SUM(E8:F8)+$G$6*SUM(G8:H8)+$I$6*SUM(I8:J8)+$K$6*SUM(K8:L8)+$M$6*SUM(M8:N8)+$O$6*SUM(O8:P8)+$Q$6*SUM(Q8:R8)</f>
        <v>89128464</v>
      </c>
    </row>
    <row r="9" spans="1:19" s="162" customFormat="1">
      <c r="A9" s="122">
        <v>2</v>
      </c>
      <c r="B9" s="180" t="s">
        <v>218</v>
      </c>
      <c r="C9" s="689"/>
      <c r="D9" s="689"/>
      <c r="E9" s="689"/>
      <c r="F9" s="689"/>
      <c r="G9" s="689"/>
      <c r="H9" s="689"/>
      <c r="I9" s="689"/>
      <c r="J9" s="689"/>
      <c r="K9" s="689"/>
      <c r="L9" s="689"/>
      <c r="M9" s="689"/>
      <c r="N9" s="689"/>
      <c r="O9" s="689"/>
      <c r="P9" s="689"/>
      <c r="Q9" s="689"/>
      <c r="R9" s="690"/>
      <c r="S9" s="327">
        <f t="shared" ref="S9:S21" si="0">$C$6*SUM(C9:D9)+$E$6*SUM(E9:F9)+$G$6*SUM(G9:H9)+$I$6*SUM(I9:J9)+$K$6*SUM(K9:L9)+$M$6*SUM(M9:N9)+$O$6*SUM(O9:P9)+$Q$6*SUM(Q9:R9)</f>
        <v>0</v>
      </c>
    </row>
    <row r="10" spans="1:19" s="162" customFormat="1">
      <c r="A10" s="122">
        <v>3</v>
      </c>
      <c r="B10" s="180" t="s">
        <v>219</v>
      </c>
      <c r="C10" s="689"/>
      <c r="D10" s="689"/>
      <c r="E10" s="689"/>
      <c r="F10" s="689"/>
      <c r="G10" s="689"/>
      <c r="H10" s="689"/>
      <c r="I10" s="689"/>
      <c r="J10" s="689"/>
      <c r="K10" s="689"/>
      <c r="L10" s="689"/>
      <c r="M10" s="689"/>
      <c r="N10" s="689"/>
      <c r="O10" s="689"/>
      <c r="P10" s="689"/>
      <c r="Q10" s="689"/>
      <c r="R10" s="690"/>
      <c r="S10" s="327">
        <f t="shared" si="0"/>
        <v>0</v>
      </c>
    </row>
    <row r="11" spans="1:19" s="162" customFormat="1">
      <c r="A11" s="122">
        <v>4</v>
      </c>
      <c r="B11" s="180" t="s">
        <v>220</v>
      </c>
      <c r="C11" s="689"/>
      <c r="D11" s="689"/>
      <c r="E11" s="689"/>
      <c r="F11" s="689"/>
      <c r="G11" s="689"/>
      <c r="H11" s="689"/>
      <c r="I11" s="689"/>
      <c r="J11" s="689"/>
      <c r="K11" s="689"/>
      <c r="L11" s="689"/>
      <c r="M11" s="689"/>
      <c r="N11" s="689"/>
      <c r="O11" s="689"/>
      <c r="P11" s="689"/>
      <c r="Q11" s="689"/>
      <c r="R11" s="690"/>
      <c r="S11" s="327">
        <f t="shared" si="0"/>
        <v>0</v>
      </c>
    </row>
    <row r="12" spans="1:19" s="162" customFormat="1">
      <c r="A12" s="122">
        <v>5</v>
      </c>
      <c r="B12" s="180" t="s">
        <v>221</v>
      </c>
      <c r="C12" s="689"/>
      <c r="D12" s="689"/>
      <c r="E12" s="689"/>
      <c r="F12" s="689"/>
      <c r="G12" s="689"/>
      <c r="H12" s="689"/>
      <c r="I12" s="689"/>
      <c r="J12" s="689"/>
      <c r="K12" s="689"/>
      <c r="L12" s="689"/>
      <c r="M12" s="689"/>
      <c r="N12" s="689"/>
      <c r="O12" s="689"/>
      <c r="P12" s="689"/>
      <c r="Q12" s="689"/>
      <c r="R12" s="690"/>
      <c r="S12" s="327">
        <f t="shared" si="0"/>
        <v>0</v>
      </c>
    </row>
    <row r="13" spans="1:19" s="162" customFormat="1">
      <c r="A13" s="122">
        <v>6</v>
      </c>
      <c r="B13" s="180" t="s">
        <v>222</v>
      </c>
      <c r="C13" s="689"/>
      <c r="D13" s="689"/>
      <c r="E13" s="689">
        <v>25200103.000000004</v>
      </c>
      <c r="F13" s="689"/>
      <c r="G13" s="689"/>
      <c r="H13" s="689"/>
      <c r="I13" s="689">
        <v>19644212.759999998</v>
      </c>
      <c r="J13" s="689"/>
      <c r="K13" s="689"/>
      <c r="L13" s="689"/>
      <c r="M13" s="689" vm="14">
        <v>34609.24</v>
      </c>
      <c r="N13" s="689"/>
      <c r="O13" s="689"/>
      <c r="P13" s="689"/>
      <c r="Q13" s="689"/>
      <c r="R13" s="690"/>
      <c r="S13" s="327">
        <f t="shared" si="0"/>
        <v>14896736.220000001</v>
      </c>
    </row>
    <row r="14" spans="1:19" s="162" customFormat="1">
      <c r="A14" s="122">
        <v>7</v>
      </c>
      <c r="B14" s="180" t="s">
        <v>74</v>
      </c>
      <c r="C14" s="689"/>
      <c r="D14" s="689"/>
      <c r="E14" s="689"/>
      <c r="F14" s="689"/>
      <c r="G14" s="689"/>
      <c r="H14" s="689"/>
      <c r="I14" s="689"/>
      <c r="J14" s="689"/>
      <c r="K14" s="689"/>
      <c r="L14" s="689"/>
      <c r="M14" s="689">
        <v>390543979.71999973</v>
      </c>
      <c r="N14" s="689">
        <v>10239351.299000001</v>
      </c>
      <c r="O14" s="689"/>
      <c r="P14" s="689"/>
      <c r="Q14" s="689"/>
      <c r="R14" s="690"/>
      <c r="S14" s="327">
        <f t="shared" si="0"/>
        <v>400783331.01899976</v>
      </c>
    </row>
    <row r="15" spans="1:19" s="162" customFormat="1">
      <c r="A15" s="122">
        <v>8</v>
      </c>
      <c r="B15" s="180" t="s">
        <v>75</v>
      </c>
      <c r="C15" s="689"/>
      <c r="D15" s="689"/>
      <c r="E15" s="689"/>
      <c r="F15" s="689"/>
      <c r="G15" s="689"/>
      <c r="H15" s="689"/>
      <c r="I15" s="689" t="s">
        <v>5</v>
      </c>
      <c r="J15" s="689"/>
      <c r="K15" s="689"/>
      <c r="L15" s="689"/>
      <c r="M15" s="689"/>
      <c r="N15" s="689"/>
      <c r="O15" s="689"/>
      <c r="P15" s="689"/>
      <c r="Q15" s="689"/>
      <c r="R15" s="690"/>
      <c r="S15" s="327">
        <f t="shared" si="0"/>
        <v>0</v>
      </c>
    </row>
    <row r="16" spans="1:19" s="162" customFormat="1">
      <c r="A16" s="122">
        <v>9</v>
      </c>
      <c r="B16" s="180" t="s">
        <v>76</v>
      </c>
      <c r="C16" s="689"/>
      <c r="D16" s="689"/>
      <c r="E16" s="689"/>
      <c r="F16" s="689"/>
      <c r="G16" s="689"/>
      <c r="H16" s="689"/>
      <c r="I16" s="689"/>
      <c r="J16" s="689"/>
      <c r="K16" s="689"/>
      <c r="L16" s="689"/>
      <c r="M16" s="689"/>
      <c r="N16" s="689"/>
      <c r="O16" s="689"/>
      <c r="P16" s="689"/>
      <c r="Q16" s="689"/>
      <c r="R16" s="690"/>
      <c r="S16" s="327">
        <f t="shared" si="0"/>
        <v>0</v>
      </c>
    </row>
    <row r="17" spans="1:19" s="162" customFormat="1">
      <c r="A17" s="122">
        <v>10</v>
      </c>
      <c r="B17" s="180" t="s">
        <v>70</v>
      </c>
      <c r="C17" s="689"/>
      <c r="D17" s="689"/>
      <c r="E17" s="689"/>
      <c r="F17" s="689"/>
      <c r="G17" s="689"/>
      <c r="H17" s="689"/>
      <c r="I17" s="689"/>
      <c r="J17" s="689"/>
      <c r="K17" s="689"/>
      <c r="L17" s="689"/>
      <c r="M17" s="689">
        <v>13328853.300000001</v>
      </c>
      <c r="N17" s="689">
        <v>3751.25</v>
      </c>
      <c r="O17" s="689"/>
      <c r="P17" s="689"/>
      <c r="Q17" s="689"/>
      <c r="R17" s="690"/>
      <c r="S17" s="327">
        <f t="shared" si="0"/>
        <v>13332604.550000001</v>
      </c>
    </row>
    <row r="18" spans="1:19" s="162" customFormat="1">
      <c r="A18" s="122">
        <v>11</v>
      </c>
      <c r="B18" s="180" t="s">
        <v>71</v>
      </c>
      <c r="C18" s="689"/>
      <c r="D18" s="689"/>
      <c r="E18" s="689"/>
      <c r="F18" s="689"/>
      <c r="G18" s="689"/>
      <c r="H18" s="689"/>
      <c r="I18" s="689"/>
      <c r="J18" s="689"/>
      <c r="K18" s="689"/>
      <c r="L18" s="689"/>
      <c r="M18" s="689" vm="15">
        <v>30278662.070000019</v>
      </c>
      <c r="N18" s="689">
        <v>31724.994999999995</v>
      </c>
      <c r="O18" s="689" vm="16">
        <v>1062987.58</v>
      </c>
      <c r="P18" s="689"/>
      <c r="Q18" s="689"/>
      <c r="R18" s="690"/>
      <c r="S18" s="327">
        <f t="shared" si="0"/>
        <v>31904868.435000021</v>
      </c>
    </row>
    <row r="19" spans="1:19" s="162" customFormat="1">
      <c r="A19" s="122">
        <v>12</v>
      </c>
      <c r="B19" s="180" t="s">
        <v>72</v>
      </c>
      <c r="C19" s="689"/>
      <c r="D19" s="689"/>
      <c r="E19" s="689"/>
      <c r="F19" s="689"/>
      <c r="G19" s="689"/>
      <c r="H19" s="689"/>
      <c r="I19" s="689"/>
      <c r="J19" s="689"/>
      <c r="K19" s="689"/>
      <c r="L19" s="689"/>
      <c r="M19" s="689"/>
      <c r="N19" s="689"/>
      <c r="O19" s="689"/>
      <c r="P19" s="689"/>
      <c r="Q19" s="689"/>
      <c r="R19" s="690"/>
      <c r="S19" s="327">
        <f t="shared" si="0"/>
        <v>0</v>
      </c>
    </row>
    <row r="20" spans="1:19" s="162" customFormat="1">
      <c r="A20" s="122">
        <v>13</v>
      </c>
      <c r="B20" s="180" t="s">
        <v>73</v>
      </c>
      <c r="C20" s="689"/>
      <c r="D20" s="689"/>
      <c r="E20" s="689"/>
      <c r="F20" s="689"/>
      <c r="G20" s="689"/>
      <c r="H20" s="689"/>
      <c r="I20" s="689"/>
      <c r="J20" s="689"/>
      <c r="K20" s="689"/>
      <c r="L20" s="689"/>
      <c r="M20" s="689"/>
      <c r="N20" s="689"/>
      <c r="O20" s="689"/>
      <c r="P20" s="689"/>
      <c r="Q20" s="689"/>
      <c r="R20" s="690"/>
      <c r="S20" s="327">
        <f t="shared" si="0"/>
        <v>0</v>
      </c>
    </row>
    <row r="21" spans="1:19" s="162" customFormat="1">
      <c r="A21" s="122">
        <v>14</v>
      </c>
      <c r="B21" s="180" t="s">
        <v>250</v>
      </c>
      <c r="C21" s="689">
        <v>11933945</v>
      </c>
      <c r="D21" s="689"/>
      <c r="E21" s="689"/>
      <c r="F21" s="689"/>
      <c r="G21" s="689"/>
      <c r="H21" s="689"/>
      <c r="I21" s="689"/>
      <c r="J21" s="689"/>
      <c r="K21" s="689"/>
      <c r="L21" s="689"/>
      <c r="M21" s="689">
        <v>141709645.82000035</v>
      </c>
      <c r="N21" s="689">
        <v>390963.26600000012</v>
      </c>
      <c r="O21" s="689"/>
      <c r="P21" s="689"/>
      <c r="Q21" s="689"/>
      <c r="R21" s="690"/>
      <c r="S21" s="327">
        <f t="shared" si="0"/>
        <v>142100609.08600035</v>
      </c>
    </row>
    <row r="22" spans="1:19" ht="13.5" thickBot="1">
      <c r="A22" s="104"/>
      <c r="B22" s="164" t="s">
        <v>69</v>
      </c>
      <c r="C22" s="297">
        <f>SUM(C8:C21)</f>
        <v>37631703</v>
      </c>
      <c r="D22" s="297">
        <f t="shared" ref="D22:S22" si="1">SUM(D8:D21)</f>
        <v>0</v>
      </c>
      <c r="E22" s="297">
        <f t="shared" si="1"/>
        <v>25200103.000000004</v>
      </c>
      <c r="F22" s="297">
        <f t="shared" si="1"/>
        <v>0</v>
      </c>
      <c r="G22" s="297">
        <f t="shared" si="1"/>
        <v>0</v>
      </c>
      <c r="H22" s="297">
        <f t="shared" si="1"/>
        <v>0</v>
      </c>
      <c r="I22" s="297">
        <f t="shared" si="1"/>
        <v>19644212.759999998</v>
      </c>
      <c r="J22" s="297">
        <f t="shared" si="1"/>
        <v>0</v>
      </c>
      <c r="K22" s="297">
        <f t="shared" si="1"/>
        <v>0</v>
      </c>
      <c r="L22" s="297">
        <f t="shared" si="1"/>
        <v>0</v>
      </c>
      <c r="M22" s="297">
        <f t="shared" si="1"/>
        <v>665024214.1500001</v>
      </c>
      <c r="N22" s="297">
        <f t="shared" si="1"/>
        <v>10665790.810000001</v>
      </c>
      <c r="O22" s="297">
        <f t="shared" si="1"/>
        <v>1062987.58</v>
      </c>
      <c r="P22" s="297">
        <f t="shared" si="1"/>
        <v>0</v>
      </c>
      <c r="Q22" s="297">
        <f t="shared" si="1"/>
        <v>0</v>
      </c>
      <c r="R22" s="297">
        <f t="shared" si="1"/>
        <v>0</v>
      </c>
      <c r="S22" s="691">
        <f t="shared" si="1"/>
        <v>692146613.31000006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O7" activePane="bottomRight" state="frozen"/>
      <selection pane="topRight" activeCell="C1" sqref="C1"/>
      <selection pane="bottomLeft" activeCell="A6" sqref="A6"/>
      <selection pane="bottomRight" activeCell="T13" sqref="T13: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189</v>
      </c>
      <c r="B1" s="357" t="str">
        <f>Info!C2</f>
        <v>სს "ხალიკ ბანკი საქართველო"</v>
      </c>
    </row>
    <row r="2" spans="1:22">
      <c r="A2" s="2" t="s">
        <v>190</v>
      </c>
      <c r="B2" s="497">
        <f>'1. key ratios'!B2</f>
        <v>44377</v>
      </c>
    </row>
    <row r="4" spans="1:22" ht="27.75" thickBot="1">
      <c r="A4" s="2" t="s">
        <v>417</v>
      </c>
      <c r="B4" s="323" t="s">
        <v>460</v>
      </c>
      <c r="V4" s="207" t="s">
        <v>94</v>
      </c>
    </row>
    <row r="5" spans="1:22">
      <c r="A5" s="102"/>
      <c r="B5" s="103"/>
      <c r="C5" s="757" t="s">
        <v>199</v>
      </c>
      <c r="D5" s="758"/>
      <c r="E5" s="758"/>
      <c r="F5" s="758"/>
      <c r="G5" s="758"/>
      <c r="H5" s="758"/>
      <c r="I5" s="758"/>
      <c r="J5" s="758"/>
      <c r="K5" s="758"/>
      <c r="L5" s="759"/>
      <c r="M5" s="757" t="s">
        <v>200</v>
      </c>
      <c r="N5" s="758"/>
      <c r="O5" s="758"/>
      <c r="P5" s="758"/>
      <c r="Q5" s="758"/>
      <c r="R5" s="758"/>
      <c r="S5" s="759"/>
      <c r="T5" s="762" t="s">
        <v>458</v>
      </c>
      <c r="U5" s="762" t="s">
        <v>457</v>
      </c>
      <c r="V5" s="760" t="s">
        <v>201</v>
      </c>
    </row>
    <row r="6" spans="1:22" s="69" customFormat="1" ht="140.25">
      <c r="A6" s="120"/>
      <c r="B6" s="182"/>
      <c r="C6" s="100" t="s">
        <v>202</v>
      </c>
      <c r="D6" s="99" t="s">
        <v>203</v>
      </c>
      <c r="E6" s="96" t="s">
        <v>204</v>
      </c>
      <c r="F6" s="324" t="s">
        <v>452</v>
      </c>
      <c r="G6" s="99" t="s">
        <v>205</v>
      </c>
      <c r="H6" s="99" t="s">
        <v>206</v>
      </c>
      <c r="I6" s="99" t="s">
        <v>207</v>
      </c>
      <c r="J6" s="99" t="s">
        <v>249</v>
      </c>
      <c r="K6" s="99" t="s">
        <v>208</v>
      </c>
      <c r="L6" s="101" t="s">
        <v>209</v>
      </c>
      <c r="M6" s="100" t="s">
        <v>210</v>
      </c>
      <c r="N6" s="99" t="s">
        <v>211</v>
      </c>
      <c r="O6" s="99" t="s">
        <v>212</v>
      </c>
      <c r="P6" s="99" t="s">
        <v>213</v>
      </c>
      <c r="Q6" s="99" t="s">
        <v>214</v>
      </c>
      <c r="R6" s="99" t="s">
        <v>215</v>
      </c>
      <c r="S6" s="101" t="s">
        <v>216</v>
      </c>
      <c r="T6" s="763"/>
      <c r="U6" s="763"/>
      <c r="V6" s="761"/>
    </row>
    <row r="7" spans="1:22" s="162" customFormat="1">
      <c r="A7" s="163">
        <v>1</v>
      </c>
      <c r="B7" s="161" t="s">
        <v>217</v>
      </c>
      <c r="C7" s="298"/>
      <c r="D7" s="296"/>
      <c r="E7" s="296"/>
      <c r="F7" s="296"/>
      <c r="G7" s="296"/>
      <c r="H7" s="296"/>
      <c r="I7" s="296"/>
      <c r="J7" s="296"/>
      <c r="K7" s="296"/>
      <c r="L7" s="299"/>
      <c r="M7" s="298"/>
      <c r="N7" s="296"/>
      <c r="O7" s="296"/>
      <c r="P7" s="296"/>
      <c r="Q7" s="296"/>
      <c r="R7" s="296"/>
      <c r="S7" s="299"/>
      <c r="T7" s="318"/>
      <c r="U7" s="317"/>
      <c r="V7" s="300">
        <f>SUM(C7:S7)</f>
        <v>0</v>
      </c>
    </row>
    <row r="8" spans="1:22" s="162" customFormat="1">
      <c r="A8" s="163">
        <v>2</v>
      </c>
      <c r="B8" s="161" t="s">
        <v>218</v>
      </c>
      <c r="C8" s="298"/>
      <c r="D8" s="296"/>
      <c r="E8" s="296"/>
      <c r="F8" s="296"/>
      <c r="G8" s="296"/>
      <c r="H8" s="296"/>
      <c r="I8" s="296"/>
      <c r="J8" s="296"/>
      <c r="K8" s="296"/>
      <c r="L8" s="299"/>
      <c r="M8" s="298"/>
      <c r="N8" s="296"/>
      <c r="O8" s="296"/>
      <c r="P8" s="296"/>
      <c r="Q8" s="296"/>
      <c r="R8" s="296"/>
      <c r="S8" s="299"/>
      <c r="T8" s="317"/>
      <c r="U8" s="317"/>
      <c r="V8" s="300">
        <f t="shared" ref="V8:V20" si="0">SUM(C8:S8)</f>
        <v>0</v>
      </c>
    </row>
    <row r="9" spans="1:22" s="162" customFormat="1">
      <c r="A9" s="163">
        <v>3</v>
      </c>
      <c r="B9" s="161" t="s">
        <v>219</v>
      </c>
      <c r="C9" s="298"/>
      <c r="D9" s="296"/>
      <c r="E9" s="296"/>
      <c r="F9" s="296"/>
      <c r="G9" s="296"/>
      <c r="H9" s="296"/>
      <c r="I9" s="296"/>
      <c r="J9" s="296"/>
      <c r="K9" s="296"/>
      <c r="L9" s="299"/>
      <c r="M9" s="298"/>
      <c r="N9" s="296"/>
      <c r="O9" s="296"/>
      <c r="P9" s="296"/>
      <c r="Q9" s="296"/>
      <c r="R9" s="296"/>
      <c r="S9" s="299"/>
      <c r="T9" s="317"/>
      <c r="U9" s="317"/>
      <c r="V9" s="300">
        <f>SUM(C9:S9)</f>
        <v>0</v>
      </c>
    </row>
    <row r="10" spans="1:22" s="162" customFormat="1">
      <c r="A10" s="163">
        <v>4</v>
      </c>
      <c r="B10" s="161" t="s">
        <v>220</v>
      </c>
      <c r="C10" s="298"/>
      <c r="D10" s="296"/>
      <c r="E10" s="296"/>
      <c r="F10" s="296"/>
      <c r="G10" s="296"/>
      <c r="H10" s="296"/>
      <c r="I10" s="296"/>
      <c r="J10" s="296"/>
      <c r="K10" s="296"/>
      <c r="L10" s="299"/>
      <c r="M10" s="298"/>
      <c r="N10" s="296"/>
      <c r="O10" s="296"/>
      <c r="P10" s="296"/>
      <c r="Q10" s="296"/>
      <c r="R10" s="296"/>
      <c r="S10" s="299"/>
      <c r="T10" s="317"/>
      <c r="U10" s="317"/>
      <c r="V10" s="300">
        <f t="shared" si="0"/>
        <v>0</v>
      </c>
    </row>
    <row r="11" spans="1:22" s="162" customFormat="1">
      <c r="A11" s="163">
        <v>5</v>
      </c>
      <c r="B11" s="161" t="s">
        <v>221</v>
      </c>
      <c r="C11" s="298"/>
      <c r="D11" s="296"/>
      <c r="E11" s="296"/>
      <c r="F11" s="296"/>
      <c r="G11" s="296"/>
      <c r="H11" s="296"/>
      <c r="I11" s="296"/>
      <c r="J11" s="296"/>
      <c r="K11" s="296"/>
      <c r="L11" s="299"/>
      <c r="M11" s="298"/>
      <c r="N11" s="296"/>
      <c r="O11" s="296"/>
      <c r="P11" s="296"/>
      <c r="Q11" s="296"/>
      <c r="R11" s="296"/>
      <c r="S11" s="299"/>
      <c r="T11" s="317"/>
      <c r="U11" s="317"/>
      <c r="V11" s="300">
        <f t="shared" si="0"/>
        <v>0</v>
      </c>
    </row>
    <row r="12" spans="1:22" s="162" customFormat="1">
      <c r="A12" s="163">
        <v>6</v>
      </c>
      <c r="B12" s="161" t="s">
        <v>222</v>
      </c>
      <c r="C12" s="298"/>
      <c r="D12" s="296"/>
      <c r="E12" s="296"/>
      <c r="F12" s="296"/>
      <c r="G12" s="296"/>
      <c r="H12" s="296"/>
      <c r="I12" s="296"/>
      <c r="J12" s="296"/>
      <c r="K12" s="296"/>
      <c r="L12" s="299"/>
      <c r="M12" s="298"/>
      <c r="N12" s="296"/>
      <c r="O12" s="296"/>
      <c r="P12" s="296"/>
      <c r="Q12" s="296"/>
      <c r="R12" s="296"/>
      <c r="S12" s="299"/>
      <c r="T12" s="317"/>
      <c r="U12" s="317"/>
      <c r="V12" s="300">
        <f t="shared" si="0"/>
        <v>0</v>
      </c>
    </row>
    <row r="13" spans="1:22" s="162" customFormat="1">
      <c r="A13" s="163">
        <v>7</v>
      </c>
      <c r="B13" s="161" t="s">
        <v>74</v>
      </c>
      <c r="C13" s="298"/>
      <c r="D13" s="296">
        <v>4203425.6500000004</v>
      </c>
      <c r="E13" s="296"/>
      <c r="F13" s="296"/>
      <c r="G13" s="296"/>
      <c r="H13" s="296"/>
      <c r="I13" s="296"/>
      <c r="J13" s="296"/>
      <c r="K13" s="296"/>
      <c r="L13" s="299"/>
      <c r="M13" s="298" vm="17">
        <v>290419.49559999997</v>
      </c>
      <c r="N13" s="296"/>
      <c r="O13" s="296"/>
      <c r="P13" s="296"/>
      <c r="Q13" s="296"/>
      <c r="R13" s="296"/>
      <c r="S13" s="299"/>
      <c r="T13" s="317" vm="22">
        <v>4134055</v>
      </c>
      <c r="U13" s="317">
        <v>69370.649999999994</v>
      </c>
      <c r="V13" s="300">
        <f t="shared" si="0"/>
        <v>4493845.1456000004</v>
      </c>
    </row>
    <row r="14" spans="1:22" s="162" customFormat="1">
      <c r="A14" s="163">
        <v>8</v>
      </c>
      <c r="B14" s="161" t="s">
        <v>75</v>
      </c>
      <c r="C14" s="298"/>
      <c r="D14" s="296"/>
      <c r="E14" s="296"/>
      <c r="F14" s="296"/>
      <c r="G14" s="296"/>
      <c r="H14" s="296"/>
      <c r="I14" s="296"/>
      <c r="J14" s="296"/>
      <c r="K14" s="296"/>
      <c r="L14" s="299"/>
      <c r="M14" s="298"/>
      <c r="N14" s="296"/>
      <c r="O14" s="296"/>
      <c r="P14" s="296"/>
      <c r="Q14" s="296"/>
      <c r="R14" s="296"/>
      <c r="S14" s="299"/>
      <c r="T14" s="317">
        <v>0</v>
      </c>
      <c r="U14" s="317"/>
      <c r="V14" s="300">
        <f t="shared" si="0"/>
        <v>0</v>
      </c>
    </row>
    <row r="15" spans="1:22" s="162" customFormat="1">
      <c r="A15" s="163">
        <v>9</v>
      </c>
      <c r="B15" s="161" t="s">
        <v>76</v>
      </c>
      <c r="C15" s="298"/>
      <c r="D15" s="296"/>
      <c r="E15" s="296"/>
      <c r="F15" s="296"/>
      <c r="G15" s="296"/>
      <c r="H15" s="296"/>
      <c r="I15" s="296"/>
      <c r="J15" s="296"/>
      <c r="K15" s="296"/>
      <c r="L15" s="299"/>
      <c r="M15" s="298"/>
      <c r="N15" s="296"/>
      <c r="O15" s="296"/>
      <c r="P15" s="296"/>
      <c r="Q15" s="296"/>
      <c r="R15" s="296"/>
      <c r="S15" s="299"/>
      <c r="T15" s="317">
        <v>0</v>
      </c>
      <c r="U15" s="317"/>
      <c r="V15" s="300">
        <f t="shared" si="0"/>
        <v>0</v>
      </c>
    </row>
    <row r="16" spans="1:22" s="162" customFormat="1">
      <c r="A16" s="163">
        <v>10</v>
      </c>
      <c r="B16" s="161" t="s">
        <v>70</v>
      </c>
      <c r="C16" s="298"/>
      <c r="D16" s="296"/>
      <c r="E16" s="296"/>
      <c r="F16" s="296"/>
      <c r="G16" s="296"/>
      <c r="H16" s="296"/>
      <c r="I16" s="296"/>
      <c r="J16" s="296"/>
      <c r="K16" s="296"/>
      <c r="L16" s="299"/>
      <c r="M16" s="298"/>
      <c r="N16" s="296"/>
      <c r="O16" s="296"/>
      <c r="P16" s="296"/>
      <c r="Q16" s="296"/>
      <c r="R16" s="296"/>
      <c r="S16" s="299"/>
      <c r="T16" s="317">
        <v>0</v>
      </c>
      <c r="U16" s="317"/>
      <c r="V16" s="300">
        <f t="shared" si="0"/>
        <v>0</v>
      </c>
    </row>
    <row r="17" spans="1:22" s="162" customFormat="1">
      <c r="A17" s="163">
        <v>11</v>
      </c>
      <c r="B17" s="161" t="s">
        <v>71</v>
      </c>
      <c r="C17" s="298"/>
      <c r="D17" s="296" vm="18">
        <v>35968</v>
      </c>
      <c r="E17" s="296"/>
      <c r="F17" s="296"/>
      <c r="G17" s="296"/>
      <c r="H17" s="296"/>
      <c r="I17" s="296"/>
      <c r="J17" s="296"/>
      <c r="K17" s="296"/>
      <c r="L17" s="299"/>
      <c r="M17" s="298" vm="19">
        <v>46900.735200000003</v>
      </c>
      <c r="N17" s="296"/>
      <c r="O17" s="296"/>
      <c r="P17" s="296"/>
      <c r="Q17" s="296"/>
      <c r="R17" s="296"/>
      <c r="S17" s="299"/>
      <c r="T17" s="317" vm="18">
        <v>35968</v>
      </c>
      <c r="U17" s="317"/>
      <c r="V17" s="300">
        <f t="shared" si="0"/>
        <v>82868.735199999996</v>
      </c>
    </row>
    <row r="18" spans="1:22" s="162" customFormat="1">
      <c r="A18" s="163">
        <v>12</v>
      </c>
      <c r="B18" s="161" t="s">
        <v>72</v>
      </c>
      <c r="C18" s="298"/>
      <c r="D18" s="296"/>
      <c r="E18" s="296"/>
      <c r="F18" s="296"/>
      <c r="G18" s="296"/>
      <c r="H18" s="296"/>
      <c r="I18" s="296"/>
      <c r="J18" s="296"/>
      <c r="K18" s="296"/>
      <c r="L18" s="299"/>
      <c r="M18" s="298"/>
      <c r="N18" s="296"/>
      <c r="O18" s="296"/>
      <c r="P18" s="296"/>
      <c r="Q18" s="296"/>
      <c r="R18" s="296"/>
      <c r="S18" s="299"/>
      <c r="T18" s="317">
        <v>0</v>
      </c>
      <c r="U18" s="317"/>
      <c r="V18" s="300">
        <f t="shared" si="0"/>
        <v>0</v>
      </c>
    </row>
    <row r="19" spans="1:22" s="162" customFormat="1">
      <c r="A19" s="163">
        <v>13</v>
      </c>
      <c r="B19" s="161" t="s">
        <v>73</v>
      </c>
      <c r="C19" s="298"/>
      <c r="D19" s="296"/>
      <c r="E19" s="296"/>
      <c r="F19" s="296"/>
      <c r="G19" s="296"/>
      <c r="H19" s="296"/>
      <c r="I19" s="296"/>
      <c r="J19" s="296"/>
      <c r="K19" s="296"/>
      <c r="L19" s="299"/>
      <c r="M19" s="298"/>
      <c r="N19" s="296"/>
      <c r="O19" s="296"/>
      <c r="P19" s="296"/>
      <c r="Q19" s="296"/>
      <c r="R19" s="296"/>
      <c r="S19" s="299"/>
      <c r="T19" s="317">
        <v>0</v>
      </c>
      <c r="U19" s="317"/>
      <c r="V19" s="300">
        <f t="shared" si="0"/>
        <v>0</v>
      </c>
    </row>
    <row r="20" spans="1:22" s="162" customFormat="1">
      <c r="A20" s="163">
        <v>14</v>
      </c>
      <c r="B20" s="161" t="s">
        <v>250</v>
      </c>
      <c r="C20" s="298"/>
      <c r="D20" s="296" vm="20">
        <v>3322181</v>
      </c>
      <c r="E20" s="296"/>
      <c r="F20" s="296"/>
      <c r="G20" s="296"/>
      <c r="H20" s="296"/>
      <c r="I20" s="296"/>
      <c r="J20" s="296"/>
      <c r="K20" s="296"/>
      <c r="L20" s="299"/>
      <c r="M20" s="298" vm="21">
        <v>45418.2068</v>
      </c>
      <c r="N20" s="296"/>
      <c r="O20" s="296"/>
      <c r="P20" s="296"/>
      <c r="Q20" s="296"/>
      <c r="R20" s="296"/>
      <c r="S20" s="299"/>
      <c r="T20" s="317" vm="20">
        <v>3322181</v>
      </c>
      <c r="U20" s="317"/>
      <c r="V20" s="300">
        <f t="shared" si="0"/>
        <v>3367599.2067999998</v>
      </c>
    </row>
    <row r="21" spans="1:22" ht="13.5" thickBot="1">
      <c r="A21" s="104"/>
      <c r="B21" s="105" t="s">
        <v>69</v>
      </c>
      <c r="C21" s="301">
        <f>SUM(C7:C20)</f>
        <v>0</v>
      </c>
      <c r="D21" s="297">
        <f t="shared" ref="D21:V21" si="1">SUM(D7:D20)</f>
        <v>7561574.6500000004</v>
      </c>
      <c r="E21" s="297">
        <f t="shared" si="1"/>
        <v>0</v>
      </c>
      <c r="F21" s="297">
        <f t="shared" si="1"/>
        <v>0</v>
      </c>
      <c r="G21" s="297">
        <f t="shared" si="1"/>
        <v>0</v>
      </c>
      <c r="H21" s="297">
        <f t="shared" si="1"/>
        <v>0</v>
      </c>
      <c r="I21" s="297">
        <f t="shared" si="1"/>
        <v>0</v>
      </c>
      <c r="J21" s="297">
        <f t="shared" si="1"/>
        <v>0</v>
      </c>
      <c r="K21" s="297">
        <f t="shared" si="1"/>
        <v>0</v>
      </c>
      <c r="L21" s="302">
        <f t="shared" si="1"/>
        <v>0</v>
      </c>
      <c r="M21" s="301">
        <f t="shared" si="1"/>
        <v>382738.43759999995</v>
      </c>
      <c r="N21" s="297">
        <f t="shared" si="1"/>
        <v>0</v>
      </c>
      <c r="O21" s="297">
        <f t="shared" si="1"/>
        <v>0</v>
      </c>
      <c r="P21" s="297">
        <f t="shared" si="1"/>
        <v>0</v>
      </c>
      <c r="Q21" s="297">
        <f t="shared" si="1"/>
        <v>0</v>
      </c>
      <c r="R21" s="297">
        <f t="shared" si="1"/>
        <v>0</v>
      </c>
      <c r="S21" s="302">
        <f t="shared" si="1"/>
        <v>0</v>
      </c>
      <c r="T21" s="302">
        <f>SUM(T7:T20)</f>
        <v>7492204</v>
      </c>
      <c r="U21" s="302">
        <f t="shared" si="1"/>
        <v>69370.649999999994</v>
      </c>
      <c r="V21" s="303">
        <f t="shared" si="1"/>
        <v>7944313.0876000002</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189</v>
      </c>
      <c r="B1" s="357" t="str">
        <f>Info!C2</f>
        <v>სს "ხალიკ ბანკი საქართველო"</v>
      </c>
    </row>
    <row r="2" spans="1:9">
      <c r="A2" s="2" t="s">
        <v>190</v>
      </c>
      <c r="B2" s="497">
        <f>'1. key ratios'!B2</f>
        <v>44377</v>
      </c>
    </row>
    <row r="4" spans="1:9" ht="13.5" thickBot="1">
      <c r="A4" s="2" t="s">
        <v>418</v>
      </c>
      <c r="B4" s="320" t="s">
        <v>461</v>
      </c>
    </row>
    <row r="5" spans="1:9">
      <c r="A5" s="102"/>
      <c r="B5" s="159"/>
      <c r="C5" s="165" t="s">
        <v>0</v>
      </c>
      <c r="D5" s="165" t="s">
        <v>1</v>
      </c>
      <c r="E5" s="165" t="s">
        <v>2</v>
      </c>
      <c r="F5" s="165" t="s">
        <v>3</v>
      </c>
      <c r="G5" s="315" t="s">
        <v>4</v>
      </c>
      <c r="H5" s="166" t="s">
        <v>6</v>
      </c>
      <c r="I5" s="25"/>
    </row>
    <row r="6" spans="1:9" ht="15" customHeight="1">
      <c r="A6" s="158"/>
      <c r="B6" s="23"/>
      <c r="C6" s="764" t="s">
        <v>453</v>
      </c>
      <c r="D6" s="768" t="s">
        <v>474</v>
      </c>
      <c r="E6" s="769"/>
      <c r="F6" s="764" t="s">
        <v>480</v>
      </c>
      <c r="G6" s="764" t="s">
        <v>481</v>
      </c>
      <c r="H6" s="766" t="s">
        <v>455</v>
      </c>
      <c r="I6" s="25"/>
    </row>
    <row r="7" spans="1:9" ht="76.5">
      <c r="A7" s="158"/>
      <c r="B7" s="23"/>
      <c r="C7" s="765"/>
      <c r="D7" s="319" t="s">
        <v>456</v>
      </c>
      <c r="E7" s="319" t="s">
        <v>454</v>
      </c>
      <c r="F7" s="765"/>
      <c r="G7" s="765"/>
      <c r="H7" s="767"/>
      <c r="I7" s="25"/>
    </row>
    <row r="8" spans="1:9">
      <c r="A8" s="93">
        <v>1</v>
      </c>
      <c r="B8" s="75" t="s">
        <v>217</v>
      </c>
      <c r="C8" s="304">
        <v>114826222</v>
      </c>
      <c r="D8" s="305"/>
      <c r="E8" s="304"/>
      <c r="F8" s="304">
        <v>89128464</v>
      </c>
      <c r="G8" s="316">
        <v>89128464</v>
      </c>
      <c r="H8" s="325">
        <f>G8/(C8+E8)</f>
        <v>0.7762030522958423</v>
      </c>
    </row>
    <row r="9" spans="1:9" ht="15" customHeight="1">
      <c r="A9" s="93">
        <v>2</v>
      </c>
      <c r="B9" s="75" t="s">
        <v>218</v>
      </c>
      <c r="C9" s="304">
        <v>0</v>
      </c>
      <c r="D9" s="305">
        <v>0</v>
      </c>
      <c r="E9" s="304">
        <v>0</v>
      </c>
      <c r="F9" s="304">
        <v>0</v>
      </c>
      <c r="G9" s="316">
        <v>0</v>
      </c>
      <c r="H9" s="325"/>
    </row>
    <row r="10" spans="1:9">
      <c r="A10" s="93">
        <v>3</v>
      </c>
      <c r="B10" s="75" t="s">
        <v>219</v>
      </c>
      <c r="C10" s="304"/>
      <c r="D10" s="305"/>
      <c r="E10" s="304"/>
      <c r="F10" s="304">
        <v>0</v>
      </c>
      <c r="G10" s="316"/>
      <c r="H10" s="325"/>
    </row>
    <row r="11" spans="1:9">
      <c r="A11" s="93">
        <v>4</v>
      </c>
      <c r="B11" s="75" t="s">
        <v>220</v>
      </c>
      <c r="C11" s="304"/>
      <c r="D11" s="305"/>
      <c r="E11" s="304"/>
      <c r="F11" s="304">
        <v>0</v>
      </c>
      <c r="G11" s="316"/>
      <c r="H11" s="325"/>
    </row>
    <row r="12" spans="1:9">
      <c r="A12" s="93">
        <v>5</v>
      </c>
      <c r="B12" s="75" t="s">
        <v>221</v>
      </c>
      <c r="C12" s="304"/>
      <c r="D12" s="305"/>
      <c r="E12" s="304"/>
      <c r="F12" s="304">
        <v>0</v>
      </c>
      <c r="G12" s="316"/>
      <c r="H12" s="325"/>
    </row>
    <row r="13" spans="1:9">
      <c r="A13" s="93">
        <v>6</v>
      </c>
      <c r="B13" s="75" t="s">
        <v>222</v>
      </c>
      <c r="C13" s="304">
        <v>44878925.000000007</v>
      </c>
      <c r="D13" s="305"/>
      <c r="E13" s="304"/>
      <c r="F13" s="304">
        <v>14896736.220000001</v>
      </c>
      <c r="G13" s="316">
        <v>14896736.220000001</v>
      </c>
      <c r="H13" s="325">
        <f>G13/(C13+E13)</f>
        <v>0.33193166324728141</v>
      </c>
    </row>
    <row r="14" spans="1:9">
      <c r="A14" s="93">
        <v>7</v>
      </c>
      <c r="B14" s="75" t="s">
        <v>74</v>
      </c>
      <c r="C14" s="304">
        <v>390543979.71999973</v>
      </c>
      <c r="D14" s="305">
        <v>39694488.409999996</v>
      </c>
      <c r="E14" s="304">
        <v>10239351.299000001</v>
      </c>
      <c r="F14" s="305">
        <v>400783331.01899976</v>
      </c>
      <c r="G14" s="370">
        <v>396289485.87339979</v>
      </c>
      <c r="H14" s="325">
        <f>G14/(C14+E14)</f>
        <v>0.98878734518680134</v>
      </c>
    </row>
    <row r="15" spans="1:9">
      <c r="A15" s="93">
        <v>8</v>
      </c>
      <c r="B15" s="75" t="s">
        <v>75</v>
      </c>
      <c r="C15" s="304"/>
      <c r="D15" s="305"/>
      <c r="E15" s="304"/>
      <c r="F15" s="305">
        <v>0</v>
      </c>
      <c r="G15" s="370"/>
      <c r="H15" s="325"/>
    </row>
    <row r="16" spans="1:9">
      <c r="A16" s="93">
        <v>9</v>
      </c>
      <c r="B16" s="75" t="s">
        <v>76</v>
      </c>
      <c r="C16" s="304"/>
      <c r="D16" s="305"/>
      <c r="E16" s="304"/>
      <c r="F16" s="305">
        <v>0</v>
      </c>
      <c r="G16" s="370"/>
      <c r="H16" s="325"/>
    </row>
    <row r="17" spans="1:8">
      <c r="A17" s="93">
        <v>10</v>
      </c>
      <c r="B17" s="75" t="s">
        <v>70</v>
      </c>
      <c r="C17" s="304">
        <v>13328853.300000001</v>
      </c>
      <c r="D17" s="305">
        <v>7502.5</v>
      </c>
      <c r="E17" s="304">
        <v>3751.25</v>
      </c>
      <c r="F17" s="305">
        <v>13332604.550000001</v>
      </c>
      <c r="G17" s="370">
        <v>13332604.550000001</v>
      </c>
      <c r="H17" s="325">
        <f>G17/(C17+E17)</f>
        <v>1</v>
      </c>
    </row>
    <row r="18" spans="1:8">
      <c r="A18" s="93">
        <v>11</v>
      </c>
      <c r="B18" s="75" t="s">
        <v>71</v>
      </c>
      <c r="C18" s="304">
        <v>31341649.650000021</v>
      </c>
      <c r="D18" s="305">
        <v>89413.19</v>
      </c>
      <c r="E18" s="304">
        <v>31724.994999999995</v>
      </c>
      <c r="F18" s="305">
        <v>31904868.435000021</v>
      </c>
      <c r="G18" s="370">
        <v>31821999.699800022</v>
      </c>
      <c r="H18" s="325">
        <f>G18/(C18+E18)</f>
        <v>1.0142995473032894</v>
      </c>
    </row>
    <row r="19" spans="1:8">
      <c r="A19" s="93">
        <v>12</v>
      </c>
      <c r="B19" s="75" t="s">
        <v>72</v>
      </c>
      <c r="C19" s="304"/>
      <c r="D19" s="305"/>
      <c r="E19" s="304"/>
      <c r="F19" s="305">
        <v>0</v>
      </c>
      <c r="G19" s="370"/>
      <c r="H19" s="325"/>
    </row>
    <row r="20" spans="1:8">
      <c r="A20" s="93">
        <v>13</v>
      </c>
      <c r="B20" s="75" t="s">
        <v>73</v>
      </c>
      <c r="C20" s="304"/>
      <c r="D20" s="305"/>
      <c r="E20" s="304"/>
      <c r="F20" s="305">
        <v>0</v>
      </c>
      <c r="G20" s="370"/>
      <c r="H20" s="325"/>
    </row>
    <row r="21" spans="1:8">
      <c r="A21" s="93">
        <v>14</v>
      </c>
      <c r="B21" s="75" t="s">
        <v>250</v>
      </c>
      <c r="C21" s="304">
        <v>153643590.82000035</v>
      </c>
      <c r="D21" s="305">
        <v>1177145.9200000002</v>
      </c>
      <c r="E21" s="304">
        <v>390963.26600000012</v>
      </c>
      <c r="F21" s="305">
        <v>142100609.08600035</v>
      </c>
      <c r="G21" s="370">
        <v>138733009.87920034</v>
      </c>
      <c r="H21" s="325">
        <f>G21/(C21+E21)</f>
        <v>0.90066161259987887</v>
      </c>
    </row>
    <row r="22" spans="1:8" ht="13.5" thickBot="1">
      <c r="A22" s="160"/>
      <c r="B22" s="167" t="s">
        <v>69</v>
      </c>
      <c r="C22" s="297">
        <f>SUM(C8:C21)</f>
        <v>748563220.49000001</v>
      </c>
      <c r="D22" s="297">
        <f>SUM(D8:D21)</f>
        <v>40968550.019999996</v>
      </c>
      <c r="E22" s="297">
        <f>SUM(E8:E21)</f>
        <v>10665790.810000001</v>
      </c>
      <c r="F22" s="297">
        <f>SUM(F8:F21)</f>
        <v>692146613.31000006</v>
      </c>
      <c r="G22" s="297">
        <f>SUM(G8:G21)</f>
        <v>684202300.22240019</v>
      </c>
      <c r="H22" s="326">
        <f>G22/(C22+E22)</f>
        <v>0.90118039489938051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57" bestFit="1" customWidth="1"/>
    <col min="2" max="2" width="104.140625" style="357" customWidth="1"/>
    <col min="3" max="11" width="12.7109375" style="357" customWidth="1"/>
    <col min="12" max="16384" width="9.140625" style="357"/>
  </cols>
  <sheetData>
    <row r="1" spans="1:11">
      <c r="A1" s="357" t="s">
        <v>189</v>
      </c>
      <c r="B1" s="357" t="str">
        <f>Info!C2</f>
        <v>სს "ხალიკ ბანკი საქართველო"</v>
      </c>
    </row>
    <row r="2" spans="1:11">
      <c r="A2" s="357" t="s">
        <v>190</v>
      </c>
      <c r="B2" s="497">
        <f>'1. key ratios'!B2</f>
        <v>44377</v>
      </c>
      <c r="C2" s="358"/>
      <c r="D2" s="358"/>
    </row>
    <row r="3" spans="1:11">
      <c r="B3" s="358"/>
      <c r="C3" s="358"/>
      <c r="D3" s="358"/>
    </row>
    <row r="4" spans="1:11" ht="13.5" thickBot="1">
      <c r="A4" s="357" t="s">
        <v>523</v>
      </c>
      <c r="B4" s="320" t="s">
        <v>522</v>
      </c>
      <c r="C4" s="358"/>
      <c r="D4" s="358"/>
    </row>
    <row r="5" spans="1:11" ht="30" customHeight="1">
      <c r="A5" s="773"/>
      <c r="B5" s="774"/>
      <c r="C5" s="771" t="s">
        <v>555</v>
      </c>
      <c r="D5" s="771"/>
      <c r="E5" s="771"/>
      <c r="F5" s="771" t="s">
        <v>556</v>
      </c>
      <c r="G5" s="771"/>
      <c r="H5" s="771"/>
      <c r="I5" s="771" t="s">
        <v>557</v>
      </c>
      <c r="J5" s="771"/>
      <c r="K5" s="772"/>
    </row>
    <row r="6" spans="1:11">
      <c r="A6" s="355"/>
      <c r="B6" s="356"/>
      <c r="C6" s="359" t="s">
        <v>28</v>
      </c>
      <c r="D6" s="359" t="s">
        <v>97</v>
      </c>
      <c r="E6" s="359" t="s">
        <v>69</v>
      </c>
      <c r="F6" s="359" t="s">
        <v>28</v>
      </c>
      <c r="G6" s="359" t="s">
        <v>97</v>
      </c>
      <c r="H6" s="359" t="s">
        <v>69</v>
      </c>
      <c r="I6" s="359" t="s">
        <v>28</v>
      </c>
      <c r="J6" s="359" t="s">
        <v>97</v>
      </c>
      <c r="K6" s="361" t="s">
        <v>69</v>
      </c>
    </row>
    <row r="7" spans="1:11">
      <c r="A7" s="362" t="s">
        <v>493</v>
      </c>
      <c r="B7" s="354"/>
      <c r="C7" s="354"/>
      <c r="D7" s="354"/>
      <c r="E7" s="354"/>
      <c r="F7" s="354"/>
      <c r="G7" s="354"/>
      <c r="H7" s="354"/>
      <c r="I7" s="354"/>
      <c r="J7" s="354"/>
      <c r="K7" s="363"/>
    </row>
    <row r="8" spans="1:11">
      <c r="A8" s="353">
        <v>1</v>
      </c>
      <c r="B8" s="333" t="s">
        <v>493</v>
      </c>
      <c r="C8" s="331"/>
      <c r="D8" s="331"/>
      <c r="E8" s="331"/>
      <c r="F8" s="692">
        <v>58514820.602622956</v>
      </c>
      <c r="G8" s="692">
        <v>108278227.5119672</v>
      </c>
      <c r="H8" s="692">
        <v>166793048.11459017</v>
      </c>
      <c r="I8" s="692">
        <v>35562473.243114755</v>
      </c>
      <c r="J8" s="692">
        <v>94921629.609836042</v>
      </c>
      <c r="K8" s="693">
        <v>130484102.8529508</v>
      </c>
    </row>
    <row r="9" spans="1:11">
      <c r="A9" s="362" t="s">
        <v>494</v>
      </c>
      <c r="B9" s="354"/>
      <c r="C9" s="354"/>
      <c r="D9" s="354"/>
      <c r="E9" s="354"/>
      <c r="F9" s="354"/>
      <c r="G9" s="354"/>
      <c r="H9" s="354"/>
      <c r="I9" s="354"/>
      <c r="J9" s="354"/>
      <c r="K9" s="363"/>
    </row>
    <row r="10" spans="1:11">
      <c r="A10" s="364">
        <v>2</v>
      </c>
      <c r="B10" s="334" t="s">
        <v>495</v>
      </c>
      <c r="C10" s="527">
        <v>11690179.723114714</v>
      </c>
      <c r="D10" s="694">
        <v>45828974.471475303</v>
      </c>
      <c r="E10" s="694">
        <v>57519154.194590092</v>
      </c>
      <c r="F10" s="694">
        <v>57112527.746065594</v>
      </c>
      <c r="G10" s="694">
        <v>50527647.340631142</v>
      </c>
      <c r="H10" s="694">
        <v>107640175.08669674</v>
      </c>
      <c r="I10" s="694">
        <v>622052.68627049064</v>
      </c>
      <c r="J10" s="694">
        <v>2684373.5691557382</v>
      </c>
      <c r="K10" s="695">
        <v>3306426.255426229</v>
      </c>
    </row>
    <row r="11" spans="1:11">
      <c r="A11" s="364">
        <v>3</v>
      </c>
      <c r="B11" s="334" t="s">
        <v>496</v>
      </c>
      <c r="C11" s="527">
        <v>86508520.606557384</v>
      </c>
      <c r="D11" s="694">
        <v>450952683.97606558</v>
      </c>
      <c r="E11" s="694">
        <v>537461204.582623</v>
      </c>
      <c r="F11" s="694">
        <v>2627687.5504770456</v>
      </c>
      <c r="G11" s="694">
        <v>11104050.551153274</v>
      </c>
      <c r="H11" s="694">
        <v>13731738.101630319</v>
      </c>
      <c r="I11" s="694">
        <v>51915848.172336079</v>
      </c>
      <c r="J11" s="694">
        <v>39352232.845959008</v>
      </c>
      <c r="K11" s="695">
        <v>91268081.018295094</v>
      </c>
    </row>
    <row r="12" spans="1:11">
      <c r="A12" s="364">
        <v>4</v>
      </c>
      <c r="B12" s="334" t="s">
        <v>497</v>
      </c>
      <c r="C12" s="334"/>
      <c r="D12" s="335"/>
      <c r="E12" s="335"/>
      <c r="F12" s="335"/>
      <c r="G12" s="335"/>
      <c r="H12" s="335"/>
      <c r="I12" s="335"/>
      <c r="J12" s="335"/>
      <c r="K12" s="365"/>
    </row>
    <row r="13" spans="1:11">
      <c r="A13" s="364">
        <v>5</v>
      </c>
      <c r="B13" s="334" t="s">
        <v>498</v>
      </c>
      <c r="C13" s="527">
        <v>38416278.359508187</v>
      </c>
      <c r="D13" s="694">
        <v>15641092.351475405</v>
      </c>
      <c r="E13" s="694">
        <v>54057370.710983612</v>
      </c>
      <c r="F13" s="694">
        <v>14380618.611584328</v>
      </c>
      <c r="G13" s="694">
        <v>5886131.2975516394</v>
      </c>
      <c r="H13" s="694">
        <v>20266749.909135967</v>
      </c>
      <c r="I13" s="694">
        <v>3431605.2465409846</v>
      </c>
      <c r="J13" s="694">
        <v>1494527.2482950822</v>
      </c>
      <c r="K13" s="695">
        <v>4926132.4948360668</v>
      </c>
    </row>
    <row r="14" spans="1:11">
      <c r="A14" s="364">
        <v>6</v>
      </c>
      <c r="B14" s="334" t="s">
        <v>513</v>
      </c>
      <c r="C14" s="334"/>
      <c r="D14" s="335"/>
      <c r="E14" s="335"/>
      <c r="F14" s="335"/>
      <c r="G14" s="335"/>
      <c r="H14" s="335"/>
      <c r="I14" s="335"/>
      <c r="J14" s="335"/>
      <c r="K14" s="365"/>
    </row>
    <row r="15" spans="1:11">
      <c r="A15" s="364">
        <v>7</v>
      </c>
      <c r="B15" s="334" t="s">
        <v>500</v>
      </c>
      <c r="C15" s="527">
        <v>3816305.0354098356</v>
      </c>
      <c r="D15" s="694">
        <v>10882220.033442622</v>
      </c>
      <c r="E15" s="694">
        <v>14698525.06885246</v>
      </c>
      <c r="F15" s="694">
        <v>1345696.7662295087</v>
      </c>
      <c r="G15" s="694">
        <v>2657185.0006216089</v>
      </c>
      <c r="H15" s="694">
        <v>4002881.7668511178</v>
      </c>
      <c r="I15" s="694">
        <v>1345696.7662295087</v>
      </c>
      <c r="J15" s="694">
        <v>2657185.0006216089</v>
      </c>
      <c r="K15" s="695">
        <v>4002881.7668511178</v>
      </c>
    </row>
    <row r="16" spans="1:11">
      <c r="A16" s="364">
        <v>8</v>
      </c>
      <c r="B16" s="336" t="s">
        <v>501</v>
      </c>
      <c r="C16" s="527">
        <v>140431283.72459015</v>
      </c>
      <c r="D16" s="694">
        <v>523304970.83245915</v>
      </c>
      <c r="E16" s="694">
        <v>663736254.55704927</v>
      </c>
      <c r="F16" s="694">
        <v>75466530.674356475</v>
      </c>
      <c r="G16" s="694">
        <v>70175014.189957678</v>
      </c>
      <c r="H16" s="694">
        <v>145641544.86431414</v>
      </c>
      <c r="I16" s="694">
        <v>57315202.871377058</v>
      </c>
      <c r="J16" s="694">
        <v>46188318.664031439</v>
      </c>
      <c r="K16" s="695">
        <v>103503521.5354085</v>
      </c>
    </row>
    <row r="17" spans="1:11">
      <c r="A17" s="362" t="s">
        <v>502</v>
      </c>
      <c r="B17" s="354"/>
      <c r="C17" s="354"/>
      <c r="D17" s="354"/>
      <c r="E17" s="354"/>
      <c r="F17" s="354"/>
      <c r="G17" s="354"/>
      <c r="H17" s="354"/>
      <c r="I17" s="354"/>
      <c r="J17" s="354"/>
      <c r="K17" s="363"/>
    </row>
    <row r="18" spans="1:11">
      <c r="A18" s="364">
        <v>9</v>
      </c>
      <c r="B18" s="334" t="s">
        <v>503</v>
      </c>
      <c r="C18" s="334"/>
      <c r="D18" s="335"/>
      <c r="E18" s="335"/>
      <c r="F18" s="335"/>
      <c r="G18" s="335"/>
      <c r="H18" s="335"/>
      <c r="I18" s="335"/>
      <c r="J18" s="335"/>
      <c r="K18" s="365"/>
    </row>
    <row r="19" spans="1:11">
      <c r="A19" s="364">
        <v>10</v>
      </c>
      <c r="B19" s="334" t="s">
        <v>504</v>
      </c>
      <c r="C19" s="527">
        <v>146381108.30147544</v>
      </c>
      <c r="D19" s="694">
        <v>269743686.77688527</v>
      </c>
      <c r="E19" s="694">
        <v>416124795.07836062</v>
      </c>
      <c r="F19" s="694">
        <v>2449122.3918852462</v>
      </c>
      <c r="G19" s="694">
        <v>3344656.2750819679</v>
      </c>
      <c r="H19" s="694">
        <v>5793778.6669672141</v>
      </c>
      <c r="I19" s="694">
        <v>25401469.751393449</v>
      </c>
      <c r="J19" s="694">
        <v>18912142.895573765</v>
      </c>
      <c r="K19" s="695">
        <v>44313612.646967217</v>
      </c>
    </row>
    <row r="20" spans="1:11">
      <c r="A20" s="364">
        <v>11</v>
      </c>
      <c r="B20" s="334" t="s">
        <v>505</v>
      </c>
      <c r="C20" s="527">
        <v>3075330.2288524611</v>
      </c>
      <c r="D20" s="694">
        <v>4346113.5960655734</v>
      </c>
      <c r="E20" s="694">
        <v>7421443.8249180326</v>
      </c>
      <c r="F20" s="694">
        <v>396354.68381063704</v>
      </c>
      <c r="G20" s="694">
        <v>386908.37016949151</v>
      </c>
      <c r="H20" s="694">
        <v>783263.05398012861</v>
      </c>
      <c r="I20" s="694">
        <v>396354.68381063704</v>
      </c>
      <c r="J20" s="694">
        <v>386908.37016949151</v>
      </c>
      <c r="K20" s="695">
        <v>783263.05398012861</v>
      </c>
    </row>
    <row r="21" spans="1:11" ht="13.5" thickBot="1">
      <c r="A21" s="226">
        <v>12</v>
      </c>
      <c r="B21" s="366" t="s">
        <v>506</v>
      </c>
      <c r="C21" s="696">
        <v>149456438.53032786</v>
      </c>
      <c r="D21" s="697">
        <v>274089800.37295079</v>
      </c>
      <c r="E21" s="696">
        <v>423546238.90327859</v>
      </c>
      <c r="F21" s="697">
        <v>2845477.075695883</v>
      </c>
      <c r="G21" s="697">
        <v>3731564.6452514594</v>
      </c>
      <c r="H21" s="697">
        <v>6577041.720947342</v>
      </c>
      <c r="I21" s="697">
        <v>25797824.435204085</v>
      </c>
      <c r="J21" s="697">
        <v>19299051.265743256</v>
      </c>
      <c r="K21" s="698">
        <v>45096875.700947344</v>
      </c>
    </row>
    <row r="22" spans="1:11" ht="38.25" customHeight="1" thickBot="1">
      <c r="A22" s="351"/>
      <c r="B22" s="352"/>
      <c r="C22" s="352"/>
      <c r="D22" s="352"/>
      <c r="E22" s="352"/>
      <c r="F22" s="770" t="s">
        <v>507</v>
      </c>
      <c r="G22" s="771"/>
      <c r="H22" s="771"/>
      <c r="I22" s="770" t="s">
        <v>508</v>
      </c>
      <c r="J22" s="771"/>
      <c r="K22" s="772"/>
    </row>
    <row r="23" spans="1:11">
      <c r="A23" s="342">
        <v>13</v>
      </c>
      <c r="B23" s="337" t="s">
        <v>493</v>
      </c>
      <c r="C23" s="350"/>
      <c r="D23" s="350"/>
      <c r="E23" s="350"/>
      <c r="F23" s="338">
        <v>58514820.602622956</v>
      </c>
      <c r="G23" s="338">
        <v>108278227.5119672</v>
      </c>
      <c r="H23" s="338">
        <v>166793048.11459017</v>
      </c>
      <c r="I23" s="338">
        <v>35562473.243114755</v>
      </c>
      <c r="J23" s="338">
        <v>94921629.609836042</v>
      </c>
      <c r="K23" s="343">
        <v>130484102.8529508</v>
      </c>
    </row>
    <row r="24" spans="1:11" ht="13.5" thickBot="1">
      <c r="A24" s="344">
        <v>14</v>
      </c>
      <c r="B24" s="339" t="s">
        <v>509</v>
      </c>
      <c r="C24" s="367"/>
      <c r="D24" s="348"/>
      <c r="E24" s="349"/>
      <c r="F24" s="340">
        <v>72621053.598660588</v>
      </c>
      <c r="G24" s="340">
        <v>66443449.544706218</v>
      </c>
      <c r="H24" s="340">
        <v>139064503.14336678</v>
      </c>
      <c r="I24" s="340">
        <v>31517378.436172973</v>
      </c>
      <c r="J24" s="340">
        <v>26889267.398288183</v>
      </c>
      <c r="K24" s="345">
        <v>58406645.834461153</v>
      </c>
    </row>
    <row r="25" spans="1:11" ht="13.5" thickBot="1">
      <c r="A25" s="346">
        <v>15</v>
      </c>
      <c r="B25" s="341" t="s">
        <v>510</v>
      </c>
      <c r="C25" s="347"/>
      <c r="D25" s="347"/>
      <c r="E25" s="347"/>
      <c r="F25" s="699">
        <v>0.80575559982927858</v>
      </c>
      <c r="G25" s="699">
        <v>1.6296298318935505</v>
      </c>
      <c r="H25" s="699">
        <v>1.1993934062572171</v>
      </c>
      <c r="I25" s="699">
        <v>1.1283449007389259</v>
      </c>
      <c r="J25" s="699">
        <v>3.5300935575462691</v>
      </c>
      <c r="K25" s="700">
        <v>2.2340625966225649</v>
      </c>
    </row>
    <row r="28" spans="1:11" ht="38.25">
      <c r="B28" s="24" t="s">
        <v>554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189</v>
      </c>
      <c r="B1" s="70" t="str">
        <f>Info!C2</f>
        <v>სს "ხალიკ ბანკი საქართველო"</v>
      </c>
    </row>
    <row r="2" spans="1:14" ht="14.25" customHeight="1">
      <c r="A2" s="70" t="s">
        <v>190</v>
      </c>
      <c r="B2" s="497">
        <f>'1. key ratios'!B2</f>
        <v>44377</v>
      </c>
    </row>
    <row r="3" spans="1:14" ht="14.25" customHeight="1"/>
    <row r="4" spans="1:14" ht="15.75" thickBot="1">
      <c r="A4" s="2" t="s">
        <v>419</v>
      </c>
      <c r="B4" s="95" t="s">
        <v>78</v>
      </c>
    </row>
    <row r="5" spans="1:14" s="26" customFormat="1" ht="12.75">
      <c r="A5" s="176"/>
      <c r="B5" s="177"/>
      <c r="C5" s="178" t="s">
        <v>0</v>
      </c>
      <c r="D5" s="178" t="s">
        <v>1</v>
      </c>
      <c r="E5" s="178" t="s">
        <v>2</v>
      </c>
      <c r="F5" s="178" t="s">
        <v>3</v>
      </c>
      <c r="G5" s="178" t="s">
        <v>4</v>
      </c>
      <c r="H5" s="178" t="s">
        <v>6</v>
      </c>
      <c r="I5" s="178" t="s">
        <v>239</v>
      </c>
      <c r="J5" s="178" t="s">
        <v>240</v>
      </c>
      <c r="K5" s="178" t="s">
        <v>241</v>
      </c>
      <c r="L5" s="178" t="s">
        <v>242</v>
      </c>
      <c r="M5" s="178" t="s">
        <v>243</v>
      </c>
      <c r="N5" s="179" t="s">
        <v>244</v>
      </c>
    </row>
    <row r="6" spans="1:14" ht="45">
      <c r="A6" s="168"/>
      <c r="B6" s="107"/>
      <c r="C6" s="108" t="s">
        <v>88</v>
      </c>
      <c r="D6" s="109" t="s">
        <v>77</v>
      </c>
      <c r="E6" s="110" t="s">
        <v>87</v>
      </c>
      <c r="F6" s="111">
        <v>0</v>
      </c>
      <c r="G6" s="111">
        <v>0.2</v>
      </c>
      <c r="H6" s="111">
        <v>0.35</v>
      </c>
      <c r="I6" s="111">
        <v>0.5</v>
      </c>
      <c r="J6" s="111">
        <v>0.75</v>
      </c>
      <c r="K6" s="111">
        <v>1</v>
      </c>
      <c r="L6" s="111">
        <v>1.5</v>
      </c>
      <c r="M6" s="111">
        <v>2.5</v>
      </c>
      <c r="N6" s="169" t="s">
        <v>78</v>
      </c>
    </row>
    <row r="7" spans="1:14">
      <c r="A7" s="170">
        <v>1</v>
      </c>
      <c r="B7" s="112" t="s">
        <v>79</v>
      </c>
      <c r="C7" s="306">
        <f>SUM(C8:C13)</f>
        <v>22772429</v>
      </c>
      <c r="D7" s="107"/>
      <c r="E7" s="309">
        <f t="shared" ref="E7:M7" si="0">SUM(E8:E13)</f>
        <v>455448.58</v>
      </c>
      <c r="F7" s="306">
        <f>SUM(F8:F13)</f>
        <v>0</v>
      </c>
      <c r="G7" s="306">
        <f t="shared" si="0"/>
        <v>0</v>
      </c>
      <c r="H7" s="306">
        <f t="shared" si="0"/>
        <v>0</v>
      </c>
      <c r="I7" s="306">
        <f t="shared" si="0"/>
        <v>0</v>
      </c>
      <c r="J7" s="306">
        <f t="shared" si="0"/>
        <v>0</v>
      </c>
      <c r="K7" s="306">
        <f t="shared" si="0"/>
        <v>455448.58</v>
      </c>
      <c r="L7" s="306">
        <f t="shared" si="0"/>
        <v>0</v>
      </c>
      <c r="M7" s="306">
        <f t="shared" si="0"/>
        <v>0</v>
      </c>
      <c r="N7" s="171">
        <f>SUM(N8:N13)</f>
        <v>455448.58</v>
      </c>
    </row>
    <row r="8" spans="1:14">
      <c r="A8" s="170">
        <v>1.1000000000000001</v>
      </c>
      <c r="B8" s="113" t="s">
        <v>80</v>
      </c>
      <c r="C8" s="307">
        <v>22772429</v>
      </c>
      <c r="D8" s="114">
        <v>0.02</v>
      </c>
      <c r="E8" s="309">
        <f>C8*D8</f>
        <v>455448.58</v>
      </c>
      <c r="F8" s="307"/>
      <c r="G8" s="307"/>
      <c r="H8" s="307"/>
      <c r="I8" s="307"/>
      <c r="J8" s="307"/>
      <c r="K8" s="307">
        <v>455448.58</v>
      </c>
      <c r="L8" s="307"/>
      <c r="M8" s="307"/>
      <c r="N8" s="171">
        <f t="shared" ref="N8:N13" si="1">SUMPRODUCT($F$6:$M$6,F8:M8)</f>
        <v>455448.58</v>
      </c>
    </row>
    <row r="9" spans="1:14">
      <c r="A9" s="170">
        <v>1.2</v>
      </c>
      <c r="B9" s="113" t="s">
        <v>81</v>
      </c>
      <c r="C9" s="307">
        <v>0</v>
      </c>
      <c r="D9" s="114">
        <v>0.05</v>
      </c>
      <c r="E9" s="309">
        <f>C9*D9</f>
        <v>0</v>
      </c>
      <c r="F9" s="307"/>
      <c r="G9" s="307"/>
      <c r="H9" s="307"/>
      <c r="I9" s="307"/>
      <c r="J9" s="307"/>
      <c r="K9" s="307"/>
      <c r="L9" s="307"/>
      <c r="M9" s="307"/>
      <c r="N9" s="171">
        <f t="shared" si="1"/>
        <v>0</v>
      </c>
    </row>
    <row r="10" spans="1:14">
      <c r="A10" s="170">
        <v>1.3</v>
      </c>
      <c r="B10" s="113" t="s">
        <v>82</v>
      </c>
      <c r="C10" s="307">
        <v>0</v>
      </c>
      <c r="D10" s="114">
        <v>0.08</v>
      </c>
      <c r="E10" s="309">
        <f>C10*D10</f>
        <v>0</v>
      </c>
      <c r="F10" s="307"/>
      <c r="G10" s="307"/>
      <c r="H10" s="307"/>
      <c r="I10" s="307"/>
      <c r="J10" s="307"/>
      <c r="K10" s="307"/>
      <c r="L10" s="307"/>
      <c r="M10" s="307"/>
      <c r="N10" s="171">
        <f t="shared" si="1"/>
        <v>0</v>
      </c>
    </row>
    <row r="11" spans="1:14">
      <c r="A11" s="170">
        <v>1.4</v>
      </c>
      <c r="B11" s="113" t="s">
        <v>83</v>
      </c>
      <c r="C11" s="307">
        <v>0</v>
      </c>
      <c r="D11" s="114">
        <v>0.11</v>
      </c>
      <c r="E11" s="309">
        <f>C11*D11</f>
        <v>0</v>
      </c>
      <c r="F11" s="307"/>
      <c r="G11" s="307"/>
      <c r="H11" s="307"/>
      <c r="I11" s="307"/>
      <c r="J11" s="307"/>
      <c r="K11" s="307"/>
      <c r="L11" s="307"/>
      <c r="M11" s="307"/>
      <c r="N11" s="171">
        <f t="shared" si="1"/>
        <v>0</v>
      </c>
    </row>
    <row r="12" spans="1:14">
      <c r="A12" s="170">
        <v>1.5</v>
      </c>
      <c r="B12" s="113" t="s">
        <v>84</v>
      </c>
      <c r="C12" s="307">
        <v>0</v>
      </c>
      <c r="D12" s="114">
        <v>0.14000000000000001</v>
      </c>
      <c r="E12" s="309">
        <f>C12*D12</f>
        <v>0</v>
      </c>
      <c r="F12" s="307"/>
      <c r="G12" s="307"/>
      <c r="H12" s="307"/>
      <c r="I12" s="307"/>
      <c r="J12" s="307"/>
      <c r="K12" s="307"/>
      <c r="L12" s="307"/>
      <c r="M12" s="307"/>
      <c r="N12" s="171">
        <f t="shared" si="1"/>
        <v>0</v>
      </c>
    </row>
    <row r="13" spans="1:14">
      <c r="A13" s="170">
        <v>1.6</v>
      </c>
      <c r="B13" s="115" t="s">
        <v>85</v>
      </c>
      <c r="C13" s="307">
        <v>0</v>
      </c>
      <c r="D13" s="116"/>
      <c r="E13" s="307"/>
      <c r="F13" s="307"/>
      <c r="G13" s="307"/>
      <c r="H13" s="307"/>
      <c r="I13" s="307"/>
      <c r="J13" s="307"/>
      <c r="K13" s="307"/>
      <c r="L13" s="307"/>
      <c r="M13" s="307"/>
      <c r="N13" s="171">
        <f t="shared" si="1"/>
        <v>0</v>
      </c>
    </row>
    <row r="14" spans="1:14">
      <c r="A14" s="170">
        <v>2</v>
      </c>
      <c r="B14" s="117" t="s">
        <v>86</v>
      </c>
      <c r="C14" s="306">
        <f>SUM(C15:C20)</f>
        <v>0</v>
      </c>
      <c r="D14" s="107"/>
      <c r="E14" s="309">
        <f t="shared" ref="E14:M14" si="2">SUM(E15:E20)</f>
        <v>0</v>
      </c>
      <c r="F14" s="307">
        <f t="shared" si="2"/>
        <v>0</v>
      </c>
      <c r="G14" s="307">
        <f t="shared" si="2"/>
        <v>0</v>
      </c>
      <c r="H14" s="307">
        <f t="shared" si="2"/>
        <v>0</v>
      </c>
      <c r="I14" s="307">
        <f t="shared" si="2"/>
        <v>0</v>
      </c>
      <c r="J14" s="307">
        <f t="shared" si="2"/>
        <v>0</v>
      </c>
      <c r="K14" s="307">
        <f t="shared" si="2"/>
        <v>0</v>
      </c>
      <c r="L14" s="307">
        <f t="shared" si="2"/>
        <v>0</v>
      </c>
      <c r="M14" s="307">
        <f t="shared" si="2"/>
        <v>0</v>
      </c>
      <c r="N14" s="171">
        <f>SUM(N15:N20)</f>
        <v>0</v>
      </c>
    </row>
    <row r="15" spans="1:14">
      <c r="A15" s="170">
        <v>2.1</v>
      </c>
      <c r="B15" s="115" t="s">
        <v>80</v>
      </c>
      <c r="C15" s="307"/>
      <c r="D15" s="114">
        <v>5.0000000000000001E-3</v>
      </c>
      <c r="E15" s="309">
        <f>C15*D15</f>
        <v>0</v>
      </c>
      <c r="F15" s="307"/>
      <c r="G15" s="307"/>
      <c r="H15" s="307"/>
      <c r="I15" s="307"/>
      <c r="J15" s="307"/>
      <c r="K15" s="307"/>
      <c r="L15" s="307"/>
      <c r="M15" s="307"/>
      <c r="N15" s="171">
        <f t="shared" ref="N15:N20" si="3">SUMPRODUCT($F$6:$M$6,F15:M15)</f>
        <v>0</v>
      </c>
    </row>
    <row r="16" spans="1:14">
      <c r="A16" s="170">
        <v>2.2000000000000002</v>
      </c>
      <c r="B16" s="115" t="s">
        <v>81</v>
      </c>
      <c r="C16" s="307"/>
      <c r="D16" s="114">
        <v>0.01</v>
      </c>
      <c r="E16" s="309">
        <f>C16*D16</f>
        <v>0</v>
      </c>
      <c r="F16" s="307"/>
      <c r="G16" s="307"/>
      <c r="H16" s="307"/>
      <c r="I16" s="307"/>
      <c r="J16" s="307"/>
      <c r="K16" s="307"/>
      <c r="L16" s="307"/>
      <c r="M16" s="307"/>
      <c r="N16" s="171">
        <f t="shared" si="3"/>
        <v>0</v>
      </c>
    </row>
    <row r="17" spans="1:14">
      <c r="A17" s="170">
        <v>2.2999999999999998</v>
      </c>
      <c r="B17" s="115" t="s">
        <v>82</v>
      </c>
      <c r="C17" s="307"/>
      <c r="D17" s="114">
        <v>0.02</v>
      </c>
      <c r="E17" s="309">
        <f>C17*D17</f>
        <v>0</v>
      </c>
      <c r="F17" s="307"/>
      <c r="G17" s="307"/>
      <c r="H17" s="307"/>
      <c r="I17" s="307"/>
      <c r="J17" s="307"/>
      <c r="K17" s="307"/>
      <c r="L17" s="307"/>
      <c r="M17" s="307"/>
      <c r="N17" s="171">
        <f t="shared" si="3"/>
        <v>0</v>
      </c>
    </row>
    <row r="18" spans="1:14">
      <c r="A18" s="170">
        <v>2.4</v>
      </c>
      <c r="B18" s="115" t="s">
        <v>83</v>
      </c>
      <c r="C18" s="307"/>
      <c r="D18" s="114">
        <v>0.03</v>
      </c>
      <c r="E18" s="309">
        <f>C18*D18</f>
        <v>0</v>
      </c>
      <c r="F18" s="307"/>
      <c r="G18" s="307"/>
      <c r="H18" s="307"/>
      <c r="I18" s="307"/>
      <c r="J18" s="307"/>
      <c r="K18" s="307"/>
      <c r="L18" s="307"/>
      <c r="M18" s="307"/>
      <c r="N18" s="171">
        <f t="shared" si="3"/>
        <v>0</v>
      </c>
    </row>
    <row r="19" spans="1:14">
      <c r="A19" s="170">
        <v>2.5</v>
      </c>
      <c r="B19" s="115" t="s">
        <v>84</v>
      </c>
      <c r="C19" s="307"/>
      <c r="D19" s="114">
        <v>0.04</v>
      </c>
      <c r="E19" s="309">
        <f>C19*D19</f>
        <v>0</v>
      </c>
      <c r="F19" s="307"/>
      <c r="G19" s="307"/>
      <c r="H19" s="307"/>
      <c r="I19" s="307"/>
      <c r="J19" s="307"/>
      <c r="K19" s="307"/>
      <c r="L19" s="307"/>
      <c r="M19" s="307"/>
      <c r="N19" s="171">
        <f t="shared" si="3"/>
        <v>0</v>
      </c>
    </row>
    <row r="20" spans="1:14">
      <c r="A20" s="170">
        <v>2.6</v>
      </c>
      <c r="B20" s="115" t="s">
        <v>85</v>
      </c>
      <c r="C20" s="307"/>
      <c r="D20" s="116"/>
      <c r="E20" s="310"/>
      <c r="F20" s="307"/>
      <c r="G20" s="307"/>
      <c r="H20" s="307"/>
      <c r="I20" s="307"/>
      <c r="J20" s="307"/>
      <c r="K20" s="307"/>
      <c r="L20" s="307"/>
      <c r="M20" s="307"/>
      <c r="N20" s="171">
        <f t="shared" si="3"/>
        <v>0</v>
      </c>
    </row>
    <row r="21" spans="1:14" ht="15.75" thickBot="1">
      <c r="A21" s="172">
        <v>3</v>
      </c>
      <c r="B21" s="173" t="s">
        <v>69</v>
      </c>
      <c r="C21" s="308">
        <f>C14+C7</f>
        <v>22772429</v>
      </c>
      <c r="D21" s="174"/>
      <c r="E21" s="311">
        <f>E14+E7</f>
        <v>455448.58</v>
      </c>
      <c r="F21" s="312">
        <f>F7+F14</f>
        <v>0</v>
      </c>
      <c r="G21" s="312">
        <f t="shared" ref="G21:L21" si="4">G7+G14</f>
        <v>0</v>
      </c>
      <c r="H21" s="312">
        <f t="shared" si="4"/>
        <v>0</v>
      </c>
      <c r="I21" s="312">
        <f t="shared" si="4"/>
        <v>0</v>
      </c>
      <c r="J21" s="312">
        <f t="shared" si="4"/>
        <v>0</v>
      </c>
      <c r="K21" s="312">
        <f t="shared" si="4"/>
        <v>455448.58</v>
      </c>
      <c r="L21" s="312">
        <f t="shared" si="4"/>
        <v>0</v>
      </c>
      <c r="M21" s="312">
        <f>M7+M14</f>
        <v>0</v>
      </c>
      <c r="N21" s="175">
        <f>N14+N7</f>
        <v>455448.58</v>
      </c>
    </row>
    <row r="22" spans="1:14">
      <c r="E22" s="313"/>
      <c r="F22" s="313"/>
      <c r="G22" s="313"/>
      <c r="H22" s="313"/>
      <c r="I22" s="313"/>
      <c r="J22" s="313"/>
      <c r="K22" s="313"/>
      <c r="L22" s="313"/>
      <c r="M22" s="31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3" workbookViewId="0">
      <selection activeCell="C35" sqref="C35"/>
    </sheetView>
  </sheetViews>
  <sheetFormatPr defaultRowHeight="15"/>
  <cols>
    <col min="1" max="1" width="11.42578125" customWidth="1"/>
    <col min="2" max="2" width="76.85546875" style="4" customWidth="1"/>
    <col min="3" max="3" width="22.85546875" customWidth="1"/>
  </cols>
  <sheetData>
    <row r="1" spans="1:3">
      <c r="A1" s="357" t="s">
        <v>189</v>
      </c>
      <c r="B1" t="str">
        <f>Info!C2</f>
        <v>სს "ხალიკ ბანკი საქართველო"</v>
      </c>
    </row>
    <row r="2" spans="1:3">
      <c r="A2" s="357" t="s">
        <v>190</v>
      </c>
      <c r="B2" s="497">
        <f>'1. key ratios'!B2</f>
        <v>44377</v>
      </c>
    </row>
    <row r="3" spans="1:3">
      <c r="A3" s="357"/>
      <c r="B3"/>
    </row>
    <row r="4" spans="1:3">
      <c r="A4" s="357" t="s">
        <v>599</v>
      </c>
      <c r="B4" t="s">
        <v>558</v>
      </c>
    </row>
    <row r="5" spans="1:3">
      <c r="A5" s="420"/>
      <c r="B5" s="420" t="s">
        <v>559</v>
      </c>
      <c r="C5" s="432"/>
    </row>
    <row r="6" spans="1:3">
      <c r="A6" s="421">
        <v>1</v>
      </c>
      <c r="B6" s="433" t="s">
        <v>611</v>
      </c>
      <c r="C6" s="434">
        <v>744803962.16999996</v>
      </c>
    </row>
    <row r="7" spans="1:3">
      <c r="A7" s="421">
        <v>2</v>
      </c>
      <c r="B7" s="433" t="s">
        <v>560</v>
      </c>
      <c r="C7" s="434">
        <v>-6630260</v>
      </c>
    </row>
    <row r="8" spans="1:3">
      <c r="A8" s="422">
        <v>3</v>
      </c>
      <c r="B8" s="435" t="s">
        <v>561</v>
      </c>
      <c r="C8" s="436">
        <f>C6+C7</f>
        <v>738173702.16999996</v>
      </c>
    </row>
    <row r="9" spans="1:3">
      <c r="A9" s="423"/>
      <c r="B9" s="423" t="s">
        <v>562</v>
      </c>
      <c r="C9" s="437"/>
    </row>
    <row r="10" spans="1:3">
      <c r="A10" s="424">
        <v>4</v>
      </c>
      <c r="B10" s="438" t="s">
        <v>563</v>
      </c>
      <c r="C10" s="434"/>
    </row>
    <row r="11" spans="1:3">
      <c r="A11" s="424">
        <v>5</v>
      </c>
      <c r="B11" s="439" t="s">
        <v>564</v>
      </c>
      <c r="C11" s="434"/>
    </row>
    <row r="12" spans="1:3">
      <c r="A12" s="424" t="s">
        <v>565</v>
      </c>
      <c r="B12" s="433" t="s">
        <v>566</v>
      </c>
      <c r="C12" s="436">
        <f>'15. CCR'!E21</f>
        <v>455448.58</v>
      </c>
    </row>
    <row r="13" spans="1:3">
      <c r="A13" s="425">
        <v>6</v>
      </c>
      <c r="B13" s="440" t="s">
        <v>567</v>
      </c>
      <c r="C13" s="434"/>
    </row>
    <row r="14" spans="1:3">
      <c r="A14" s="425">
        <v>7</v>
      </c>
      <c r="B14" s="441" t="s">
        <v>568</v>
      </c>
      <c r="C14" s="434"/>
    </row>
    <row r="15" spans="1:3">
      <c r="A15" s="426">
        <v>8</v>
      </c>
      <c r="B15" s="433" t="s">
        <v>569</v>
      </c>
      <c r="C15" s="434"/>
    </row>
    <row r="16" spans="1:3" ht="24">
      <c r="A16" s="425">
        <v>9</v>
      </c>
      <c r="B16" s="441" t="s">
        <v>570</v>
      </c>
      <c r="C16" s="434"/>
    </row>
    <row r="17" spans="1:3">
      <c r="A17" s="425">
        <v>10</v>
      </c>
      <c r="B17" s="441" t="s">
        <v>571</v>
      </c>
      <c r="C17" s="434"/>
    </row>
    <row r="18" spans="1:3">
      <c r="A18" s="427">
        <v>11</v>
      </c>
      <c r="B18" s="442" t="s">
        <v>572</v>
      </c>
      <c r="C18" s="436">
        <f>SUM(C10:C17)</f>
        <v>455448.58</v>
      </c>
    </row>
    <row r="19" spans="1:3">
      <c r="A19" s="423"/>
      <c r="B19" s="423" t="s">
        <v>573</v>
      </c>
      <c r="C19" s="443"/>
    </row>
    <row r="20" spans="1:3">
      <c r="A20" s="425">
        <v>12</v>
      </c>
      <c r="B20" s="438" t="s">
        <v>574</v>
      </c>
      <c r="C20" s="434"/>
    </row>
    <row r="21" spans="1:3">
      <c r="A21" s="425">
        <v>13</v>
      </c>
      <c r="B21" s="438" t="s">
        <v>575</v>
      </c>
      <c r="C21" s="434"/>
    </row>
    <row r="22" spans="1:3">
      <c r="A22" s="425">
        <v>14</v>
      </c>
      <c r="B22" s="438" t="s">
        <v>576</v>
      </c>
      <c r="C22" s="434"/>
    </row>
    <row r="23" spans="1:3" ht="24">
      <c r="A23" s="425" t="s">
        <v>577</v>
      </c>
      <c r="B23" s="438" t="s">
        <v>578</v>
      </c>
      <c r="C23" s="434"/>
    </row>
    <row r="24" spans="1:3">
      <c r="A24" s="425">
        <v>15</v>
      </c>
      <c r="B24" s="438" t="s">
        <v>579</v>
      </c>
      <c r="C24" s="434"/>
    </row>
    <row r="25" spans="1:3">
      <c r="A25" s="425" t="s">
        <v>580</v>
      </c>
      <c r="B25" s="433" t="s">
        <v>581</v>
      </c>
      <c r="C25" s="434"/>
    </row>
    <row r="26" spans="1:3">
      <c r="A26" s="427">
        <v>16</v>
      </c>
      <c r="B26" s="442" t="s">
        <v>582</v>
      </c>
      <c r="C26" s="436">
        <f>SUM(C20:C25)</f>
        <v>0</v>
      </c>
    </row>
    <row r="27" spans="1:3">
      <c r="A27" s="423"/>
      <c r="B27" s="423" t="s">
        <v>583</v>
      </c>
      <c r="C27" s="437"/>
    </row>
    <row r="28" spans="1:3">
      <c r="A28" s="424">
        <v>17</v>
      </c>
      <c r="B28" s="433" t="s">
        <v>584</v>
      </c>
      <c r="C28" s="434">
        <v>40968550.019999996</v>
      </c>
    </row>
    <row r="29" spans="1:3">
      <c r="A29" s="424">
        <v>18</v>
      </c>
      <c r="B29" s="433" t="s">
        <v>585</v>
      </c>
      <c r="C29" s="434">
        <v>-30302759.209999993</v>
      </c>
    </row>
    <row r="30" spans="1:3">
      <c r="A30" s="427">
        <v>19</v>
      </c>
      <c r="B30" s="442" t="s">
        <v>586</v>
      </c>
      <c r="C30" s="436">
        <f>C28+C29</f>
        <v>10665790.810000002</v>
      </c>
    </row>
    <row r="31" spans="1:3">
      <c r="A31" s="428"/>
      <c r="B31" s="423" t="s">
        <v>587</v>
      </c>
      <c r="C31" s="437"/>
    </row>
    <row r="32" spans="1:3">
      <c r="A32" s="424" t="s">
        <v>588</v>
      </c>
      <c r="B32" s="438" t="s">
        <v>589</v>
      </c>
      <c r="C32" s="444"/>
    </row>
    <row r="33" spans="1:3">
      <c r="A33" s="424" t="s">
        <v>590</v>
      </c>
      <c r="B33" s="439" t="s">
        <v>591</v>
      </c>
      <c r="C33" s="444"/>
    </row>
    <row r="34" spans="1:3">
      <c r="A34" s="423"/>
      <c r="B34" s="423" t="s">
        <v>592</v>
      </c>
      <c r="C34" s="437"/>
    </row>
    <row r="35" spans="1:3">
      <c r="A35" s="427">
        <v>20</v>
      </c>
      <c r="B35" s="442" t="s">
        <v>90</v>
      </c>
      <c r="C35" s="436">
        <f>'1. key ratios'!C9</f>
        <v>97232125</v>
      </c>
    </row>
    <row r="36" spans="1:3">
      <c r="A36" s="427">
        <v>21</v>
      </c>
      <c r="B36" s="442" t="s">
        <v>593</v>
      </c>
      <c r="C36" s="436">
        <f>C8+C18+C26+C30</f>
        <v>749294941.55999994</v>
      </c>
    </row>
    <row r="37" spans="1:3">
      <c r="A37" s="429"/>
      <c r="B37" s="429" t="s">
        <v>558</v>
      </c>
      <c r="C37" s="437"/>
    </row>
    <row r="38" spans="1:3">
      <c r="A38" s="427">
        <v>22</v>
      </c>
      <c r="B38" s="442" t="s">
        <v>558</v>
      </c>
      <c r="C38" s="701">
        <f>IFERROR(C35/C36,0)</f>
        <v>0.12976482237764328</v>
      </c>
    </row>
    <row r="39" spans="1:3">
      <c r="A39" s="429"/>
      <c r="B39" s="429" t="s">
        <v>594</v>
      </c>
      <c r="C39" s="437"/>
    </row>
    <row r="40" spans="1:3">
      <c r="A40" s="430" t="s">
        <v>595</v>
      </c>
      <c r="B40" s="438" t="s">
        <v>596</v>
      </c>
      <c r="C40" s="444"/>
    </row>
    <row r="41" spans="1:3">
      <c r="A41" s="431" t="s">
        <v>597</v>
      </c>
      <c r="B41" s="439" t="s">
        <v>598</v>
      </c>
      <c r="C41" s="444"/>
    </row>
    <row r="43" spans="1:3">
      <c r="B43" s="457" t="s">
        <v>612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2"/>
  <sheetViews>
    <sheetView zoomScale="90" zoomScaleNormal="90" workbookViewId="0">
      <pane xSplit="2" ySplit="6" topLeftCell="C28" activePane="bottomRight" state="frozen"/>
      <selection pane="topRight" activeCell="C1" sqref="C1"/>
      <selection pane="bottomLeft" activeCell="A7" sqref="A7"/>
      <selection pane="bottomRight" activeCell="E28" sqref="E28"/>
    </sheetView>
  </sheetViews>
  <sheetFormatPr defaultRowHeight="15"/>
  <cols>
    <col min="1" max="1" width="9.85546875" style="357" bestFit="1" customWidth="1"/>
    <col min="2" max="2" width="82.5703125" style="24" customWidth="1"/>
    <col min="3" max="7" width="17.5703125" style="357" customWidth="1"/>
  </cols>
  <sheetData>
    <row r="1" spans="1:9">
      <c r="A1" s="357" t="s">
        <v>189</v>
      </c>
      <c r="B1" s="357" t="str">
        <f>Info!C2</f>
        <v>სს "ხალიკ ბანკი საქართველო"</v>
      </c>
    </row>
    <row r="2" spans="1:9">
      <c r="A2" s="357" t="s">
        <v>190</v>
      </c>
      <c r="B2" s="497">
        <f>'1. key ratios'!B2</f>
        <v>44377</v>
      </c>
    </row>
    <row r="3" spans="1:9">
      <c r="B3" s="497"/>
    </row>
    <row r="4" spans="1:9" ht="15.75" thickBot="1">
      <c r="A4" s="357" t="s">
        <v>661</v>
      </c>
      <c r="B4" s="501" t="s">
        <v>626</v>
      </c>
    </row>
    <row r="5" spans="1:9">
      <c r="A5" s="502"/>
      <c r="B5" s="503"/>
      <c r="C5" s="775" t="s">
        <v>627</v>
      </c>
      <c r="D5" s="775"/>
      <c r="E5" s="775"/>
      <c r="F5" s="775"/>
      <c r="G5" s="776" t="s">
        <v>628</v>
      </c>
    </row>
    <row r="6" spans="1:9">
      <c r="A6" s="504"/>
      <c r="B6" s="505"/>
      <c r="C6" s="506" t="s">
        <v>629</v>
      </c>
      <c r="D6" s="507" t="s">
        <v>630</v>
      </c>
      <c r="E6" s="507" t="s">
        <v>631</v>
      </c>
      <c r="F6" s="507" t="s">
        <v>632</v>
      </c>
      <c r="G6" s="777"/>
    </row>
    <row r="7" spans="1:9">
      <c r="A7" s="508"/>
      <c r="B7" s="509" t="s">
        <v>633</v>
      </c>
      <c r="C7" s="510"/>
      <c r="D7" s="510"/>
      <c r="E7" s="510"/>
      <c r="F7" s="510"/>
      <c r="G7" s="511"/>
    </row>
    <row r="8" spans="1:9">
      <c r="A8" s="512">
        <v>1</v>
      </c>
      <c r="B8" s="513" t="s">
        <v>634</v>
      </c>
      <c r="C8" s="514">
        <f>SUM(C9:C10)</f>
        <v>97232125</v>
      </c>
      <c r="D8" s="514">
        <f>SUM(D9:D10)</f>
        <v>0</v>
      </c>
      <c r="E8" s="514">
        <f>SUM(E9:E10)</f>
        <v>0</v>
      </c>
      <c r="F8" s="514">
        <f>SUM(F9:F10)</f>
        <v>278943852.16999996</v>
      </c>
      <c r="G8" s="515">
        <f>SUM(G9:G10)</f>
        <v>376175977.16999996</v>
      </c>
      <c r="I8" s="704"/>
    </row>
    <row r="9" spans="1:9">
      <c r="A9" s="512">
        <v>2</v>
      </c>
      <c r="B9" s="516" t="s">
        <v>89</v>
      </c>
      <c r="C9" s="514">
        <v>97232125</v>
      </c>
      <c r="D9" s="514"/>
      <c r="E9" s="514"/>
      <c r="F9" s="514">
        <v>31603000</v>
      </c>
      <c r="G9" s="515">
        <v>128835125</v>
      </c>
      <c r="I9" s="704"/>
    </row>
    <row r="10" spans="1:9">
      <c r="A10" s="512">
        <v>3</v>
      </c>
      <c r="B10" s="516" t="s">
        <v>635</v>
      </c>
      <c r="C10" s="517"/>
      <c r="D10" s="517"/>
      <c r="E10" s="517"/>
      <c r="F10" s="514">
        <v>247340852.16999999</v>
      </c>
      <c r="G10" s="515">
        <v>247340852.16999999</v>
      </c>
      <c r="I10" s="704"/>
    </row>
    <row r="11" spans="1:9" ht="26.25">
      <c r="A11" s="512">
        <v>4</v>
      </c>
      <c r="B11" s="513" t="s">
        <v>636</v>
      </c>
      <c r="C11" s="514">
        <f>SUM(C12:C13)</f>
        <v>22665856.309999995</v>
      </c>
      <c r="D11" s="514">
        <f>SUM(D12:D13)</f>
        <v>12902459.229999999</v>
      </c>
      <c r="E11" s="514">
        <f>SUM(E12:E13)</f>
        <v>20180961.839999985</v>
      </c>
      <c r="F11" s="514">
        <f>SUM(F12:F13)</f>
        <v>3901757.33</v>
      </c>
      <c r="G11" s="515">
        <f>SUM(G12:G13)</f>
        <v>52545118.394500017</v>
      </c>
      <c r="I11" s="704"/>
    </row>
    <row r="12" spans="1:9">
      <c r="A12" s="512">
        <v>5</v>
      </c>
      <c r="B12" s="516" t="s">
        <v>637</v>
      </c>
      <c r="C12" s="514">
        <v>19179555.519999996</v>
      </c>
      <c r="D12" s="518">
        <v>11244728.819999998</v>
      </c>
      <c r="E12" s="514">
        <v>18589635.349999987</v>
      </c>
      <c r="F12" s="514">
        <v>1474082.6199999999</v>
      </c>
      <c r="G12" s="515">
        <v>47963602.194500014</v>
      </c>
      <c r="I12" s="704"/>
    </row>
    <row r="13" spans="1:9">
      <c r="A13" s="512">
        <v>6</v>
      </c>
      <c r="B13" s="516" t="s">
        <v>638</v>
      </c>
      <c r="C13" s="514">
        <v>3486300.7899999991</v>
      </c>
      <c r="D13" s="518">
        <v>1657730.4100000001</v>
      </c>
      <c r="E13" s="514">
        <v>1591326.49</v>
      </c>
      <c r="F13" s="514">
        <v>2427674.71</v>
      </c>
      <c r="G13" s="515">
        <v>4581516.2</v>
      </c>
      <c r="I13" s="704"/>
    </row>
    <row r="14" spans="1:9">
      <c r="A14" s="512">
        <v>7</v>
      </c>
      <c r="B14" s="513" t="s">
        <v>639</v>
      </c>
      <c r="C14" s="514">
        <f>SUM(C15:C16)</f>
        <v>176495742.11999995</v>
      </c>
      <c r="D14" s="514">
        <f>SUM(D15:D16)</f>
        <v>77781965.170000002</v>
      </c>
      <c r="E14" s="514">
        <f>SUM(E15:E16)</f>
        <v>16267883.53999999</v>
      </c>
      <c r="F14" s="514">
        <f>SUM(F15:F16)</f>
        <v>4680738.0600000005</v>
      </c>
      <c r="G14" s="515">
        <f>SUM(G15:G16)</f>
        <v>69770794.474999994</v>
      </c>
      <c r="I14" s="704"/>
    </row>
    <row r="15" spans="1:9" ht="51.75">
      <c r="A15" s="512">
        <v>8</v>
      </c>
      <c r="B15" s="516" t="s">
        <v>640</v>
      </c>
      <c r="C15" s="518">
        <v>98342602.179999828</v>
      </c>
      <c r="D15" s="518">
        <v>20250365.169999998</v>
      </c>
      <c r="E15" s="518">
        <v>8746283.5399999898</v>
      </c>
      <c r="F15" s="518">
        <v>4680738.0600000005</v>
      </c>
      <c r="G15" s="702">
        <v>66009994.474999994</v>
      </c>
      <c r="I15" s="704"/>
    </row>
    <row r="16" spans="1:9" ht="26.25">
      <c r="A16" s="512">
        <v>9</v>
      </c>
      <c r="B16" s="516" t="s">
        <v>641</v>
      </c>
      <c r="C16" s="518">
        <v>78153139.940000117</v>
      </c>
      <c r="D16" s="518">
        <v>57531600</v>
      </c>
      <c r="E16" s="518">
        <v>7521600</v>
      </c>
      <c r="F16" s="518"/>
      <c r="G16" s="702">
        <v>3760800</v>
      </c>
      <c r="I16" s="704"/>
    </row>
    <row r="17" spans="1:7">
      <c r="A17" s="512">
        <v>10</v>
      </c>
      <c r="B17" s="513" t="s">
        <v>642</v>
      </c>
      <c r="C17" s="514"/>
      <c r="D17" s="518"/>
      <c r="E17" s="514"/>
      <c r="F17" s="514"/>
      <c r="G17" s="515"/>
    </row>
    <row r="18" spans="1:7">
      <c r="A18" s="512">
        <v>11</v>
      </c>
      <c r="B18" s="513" t="s">
        <v>96</v>
      </c>
      <c r="C18" s="514">
        <f>SUM(C19:C20)</f>
        <v>0</v>
      </c>
      <c r="D18" s="518">
        <f>SUM(D19:D20)</f>
        <v>6104935.6230558269</v>
      </c>
      <c r="E18" s="514">
        <f>SUM(E19:E20)</f>
        <v>5562585.883193586</v>
      </c>
      <c r="F18" s="514">
        <f>SUM(F19:F20)</f>
        <v>15590723.333750583</v>
      </c>
      <c r="G18" s="515">
        <f>SUM(G19:G20)</f>
        <v>0</v>
      </c>
    </row>
    <row r="19" spans="1:7">
      <c r="A19" s="512">
        <v>12</v>
      </c>
      <c r="B19" s="516" t="s">
        <v>643</v>
      </c>
      <c r="C19" s="517"/>
      <c r="D19" s="518"/>
      <c r="E19" s="514"/>
      <c r="F19" s="514"/>
      <c r="G19" s="515"/>
    </row>
    <row r="20" spans="1:7" ht="26.25">
      <c r="A20" s="512">
        <v>13</v>
      </c>
      <c r="B20" s="516" t="s">
        <v>644</v>
      </c>
      <c r="C20" s="514"/>
      <c r="D20" s="514">
        <v>6104935.6230558269</v>
      </c>
      <c r="E20" s="514">
        <v>5562585.883193586</v>
      </c>
      <c r="F20" s="514">
        <v>15590723.333750583</v>
      </c>
      <c r="G20" s="515"/>
    </row>
    <row r="21" spans="1:7">
      <c r="A21" s="519">
        <v>14</v>
      </c>
      <c r="B21" s="520" t="s">
        <v>645</v>
      </c>
      <c r="C21" s="517"/>
      <c r="D21" s="517"/>
      <c r="E21" s="517"/>
      <c r="F21" s="517"/>
      <c r="G21" s="521">
        <f>SUM(G8,G11,G14,G17,G18)</f>
        <v>498491890.0395</v>
      </c>
    </row>
    <row r="22" spans="1:7">
      <c r="A22" s="522"/>
      <c r="B22" s="542" t="s">
        <v>646</v>
      </c>
      <c r="C22" s="523"/>
      <c r="D22" s="524"/>
      <c r="E22" s="523"/>
      <c r="F22" s="523"/>
      <c r="G22" s="525"/>
    </row>
    <row r="23" spans="1:7">
      <c r="A23" s="512">
        <v>15</v>
      </c>
      <c r="B23" s="513" t="s">
        <v>493</v>
      </c>
      <c r="C23" s="526">
        <v>169521853.33000001</v>
      </c>
      <c r="D23" s="527"/>
      <c r="E23" s="526"/>
      <c r="F23" s="526">
        <v>831646.44</v>
      </c>
      <c r="G23" s="515">
        <v>3832298.6749999998</v>
      </c>
    </row>
    <row r="24" spans="1:7">
      <c r="A24" s="512">
        <v>16</v>
      </c>
      <c r="B24" s="513" t="s">
        <v>647</v>
      </c>
      <c r="C24" s="514">
        <f>SUM(C25:C27,C29,C31)</f>
        <v>508359.6</v>
      </c>
      <c r="D24" s="518">
        <f>SUM(D25:D27,D29,D31)</f>
        <v>73212029.019261196</v>
      </c>
      <c r="E24" s="514">
        <f>SUM(E25:E27,E29,E31)</f>
        <v>45644086.195564397</v>
      </c>
      <c r="F24" s="514">
        <f>SUM(F25:F27,F29,F31)</f>
        <v>286149128.5922237</v>
      </c>
      <c r="G24" s="515">
        <f>SUM(G25:G27,G29,G31)</f>
        <v>297414375.07303518</v>
      </c>
    </row>
    <row r="25" spans="1:7" ht="26.25">
      <c r="A25" s="512">
        <v>17</v>
      </c>
      <c r="B25" s="516" t="s">
        <v>648</v>
      </c>
      <c r="C25" s="514"/>
      <c r="D25" s="518"/>
      <c r="E25" s="514"/>
      <c r="F25" s="514"/>
      <c r="G25" s="515"/>
    </row>
    <row r="26" spans="1:7" ht="39">
      <c r="A26" s="512">
        <v>18</v>
      </c>
      <c r="B26" s="516" t="s">
        <v>649</v>
      </c>
      <c r="C26" s="514">
        <v>508359.6</v>
      </c>
      <c r="D26" s="703">
        <v>15595220.880639611</v>
      </c>
      <c r="E26" s="514">
        <v>331684.40210659982</v>
      </c>
      <c r="F26" s="514">
        <v>944210.20304084278</v>
      </c>
      <c r="G26" s="515">
        <v>3525589.4761900841</v>
      </c>
    </row>
    <row r="27" spans="1:7">
      <c r="A27" s="512">
        <v>19</v>
      </c>
      <c r="B27" s="516" t="s">
        <v>650</v>
      </c>
      <c r="C27" s="514"/>
      <c r="D27" s="518">
        <v>46868676.042257354</v>
      </c>
      <c r="E27" s="514">
        <v>36583140.22879003</v>
      </c>
      <c r="F27" s="514">
        <v>154812928.53249052</v>
      </c>
      <c r="G27" s="515">
        <v>173316897.38814062</v>
      </c>
    </row>
    <row r="28" spans="1:7">
      <c r="A28" s="512">
        <v>20</v>
      </c>
      <c r="B28" s="528" t="s">
        <v>651</v>
      </c>
      <c r="C28" s="514"/>
      <c r="D28" s="518"/>
      <c r="E28" s="514"/>
      <c r="F28" s="514"/>
      <c r="G28" s="515"/>
    </row>
    <row r="29" spans="1:7">
      <c r="A29" s="512">
        <v>21</v>
      </c>
      <c r="B29" s="516" t="s">
        <v>652</v>
      </c>
      <c r="C29" s="514"/>
      <c r="D29" s="518">
        <v>10748132.09636423</v>
      </c>
      <c r="E29" s="514">
        <v>8729261.5646677688</v>
      </c>
      <c r="F29" s="514">
        <v>129559539.85669234</v>
      </c>
      <c r="G29" s="515">
        <v>119864305.70870449</v>
      </c>
    </row>
    <row r="30" spans="1:7">
      <c r="A30" s="512">
        <v>22</v>
      </c>
      <c r="B30" s="528" t="s">
        <v>651</v>
      </c>
      <c r="C30" s="514"/>
      <c r="D30" s="518"/>
      <c r="E30" s="514"/>
      <c r="F30" s="514"/>
      <c r="G30" s="515"/>
    </row>
    <row r="31" spans="1:7" ht="26.25">
      <c r="A31" s="512">
        <v>23</v>
      </c>
      <c r="B31" s="516" t="s">
        <v>653</v>
      </c>
      <c r="C31" s="514"/>
      <c r="D31" s="518"/>
      <c r="E31" s="514"/>
      <c r="F31" s="514">
        <v>832450</v>
      </c>
      <c r="G31" s="515">
        <v>707582.5</v>
      </c>
    </row>
    <row r="32" spans="1:7">
      <c r="A32" s="512">
        <v>24</v>
      </c>
      <c r="B32" s="513" t="s">
        <v>654</v>
      </c>
      <c r="C32" s="514"/>
      <c r="D32" s="518"/>
      <c r="E32" s="514"/>
      <c r="F32" s="514"/>
      <c r="G32" s="515"/>
    </row>
    <row r="33" spans="1:7">
      <c r="A33" s="512">
        <v>25</v>
      </c>
      <c r="B33" s="513" t="s">
        <v>166</v>
      </c>
      <c r="C33" s="514">
        <f>SUM(C34:C35)</f>
        <v>26478367.439999998</v>
      </c>
      <c r="D33" s="514">
        <f>SUM(D34:D35)</f>
        <v>25031464.039684501</v>
      </c>
      <c r="E33" s="514">
        <f>SUM(E34:E35)</f>
        <v>8920963.8567547631</v>
      </c>
      <c r="F33" s="514">
        <f>SUM(F34:F35)</f>
        <v>95765903.336511448</v>
      </c>
      <c r="G33" s="515">
        <f>SUM(G34:G35)</f>
        <v>139319585.85973108</v>
      </c>
    </row>
    <row r="34" spans="1:7">
      <c r="A34" s="512">
        <v>26</v>
      </c>
      <c r="B34" s="516" t="s">
        <v>655</v>
      </c>
      <c r="C34" s="517"/>
      <c r="D34" s="518">
        <v>198202.26999999955</v>
      </c>
      <c r="E34" s="514"/>
      <c r="F34" s="514"/>
      <c r="G34" s="515">
        <v>198202.26999999955</v>
      </c>
    </row>
    <row r="35" spans="1:7">
      <c r="A35" s="512">
        <v>27</v>
      </c>
      <c r="B35" s="516" t="s">
        <v>656</v>
      </c>
      <c r="C35" s="514">
        <v>26478367.439999998</v>
      </c>
      <c r="D35" s="518">
        <v>24833261.769684501</v>
      </c>
      <c r="E35" s="514">
        <v>8920963.8567547631</v>
      </c>
      <c r="F35" s="514">
        <v>95765903.336511448</v>
      </c>
      <c r="G35" s="515">
        <v>139121383.58973107</v>
      </c>
    </row>
    <row r="36" spans="1:7">
      <c r="A36" s="512">
        <v>28</v>
      </c>
      <c r="B36" s="513" t="s">
        <v>657</v>
      </c>
      <c r="C36" s="514">
        <v>33653416.379000001</v>
      </c>
      <c r="D36" s="518">
        <v>1832044.2714</v>
      </c>
      <c r="E36" s="514">
        <v>4606106.4346000012</v>
      </c>
      <c r="F36" s="514">
        <v>739102.02500000002</v>
      </c>
      <c r="G36" s="515">
        <v>2400396.0915000001</v>
      </c>
    </row>
    <row r="37" spans="1:7">
      <c r="A37" s="519">
        <v>29</v>
      </c>
      <c r="B37" s="520" t="s">
        <v>658</v>
      </c>
      <c r="C37" s="517"/>
      <c r="D37" s="517"/>
      <c r="E37" s="517"/>
      <c r="F37" s="517"/>
      <c r="G37" s="521">
        <f>SUM(G23:G24,G32:G33,G36)</f>
        <v>442966655.69926625</v>
      </c>
    </row>
    <row r="38" spans="1:7">
      <c r="A38" s="508"/>
      <c r="B38" s="529"/>
      <c r="C38" s="530"/>
      <c r="D38" s="530"/>
      <c r="E38" s="530"/>
      <c r="F38" s="530"/>
      <c r="G38" s="531"/>
    </row>
    <row r="39" spans="1:7" ht="15.75" thickBot="1">
      <c r="A39" s="532">
        <v>30</v>
      </c>
      <c r="B39" s="533" t="s">
        <v>626</v>
      </c>
      <c r="C39" s="367"/>
      <c r="D39" s="348"/>
      <c r="E39" s="348"/>
      <c r="F39" s="534"/>
      <c r="G39" s="535">
        <f>IFERROR(G21/G37,0)</f>
        <v>1.1253485643351229</v>
      </c>
    </row>
    <row r="42" spans="1:7" ht="39">
      <c r="B42" s="24" t="s">
        <v>659</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36" activePane="bottomRight" state="frozen"/>
      <selection activeCell="P40" sqref="P40"/>
      <selection pane="topRight" activeCell="P40" sqref="P40"/>
      <selection pane="bottomLeft" activeCell="P40" sqref="P40"/>
      <selection pane="bottomRight" activeCell="C46" sqref="C46:G48"/>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18" t="s">
        <v>189</v>
      </c>
      <c r="B1" s="456" t="str">
        <f>Info!C2</f>
        <v>სს "ხალიკ ბანკი საქართველო"</v>
      </c>
    </row>
    <row r="2" spans="1:8">
      <c r="A2" s="18" t="s">
        <v>190</v>
      </c>
      <c r="B2" s="479">
        <v>44377</v>
      </c>
      <c r="C2" s="30"/>
      <c r="D2" s="19"/>
      <c r="E2" s="19"/>
      <c r="F2" s="19"/>
      <c r="G2" s="19"/>
      <c r="H2" s="1"/>
    </row>
    <row r="3" spans="1:8">
      <c r="A3" s="18"/>
      <c r="C3" s="30"/>
      <c r="D3" s="19"/>
      <c r="E3" s="19"/>
      <c r="F3" s="19"/>
      <c r="G3" s="19"/>
      <c r="H3" s="1"/>
    </row>
    <row r="4" spans="1:8" ht="16.5" thickBot="1">
      <c r="A4" s="71" t="s">
        <v>406</v>
      </c>
      <c r="B4" s="210" t="s">
        <v>224</v>
      </c>
      <c r="C4" s="211"/>
      <c r="D4" s="212"/>
      <c r="E4" s="212"/>
      <c r="F4" s="212"/>
      <c r="G4" s="212"/>
      <c r="H4" s="1"/>
    </row>
    <row r="5" spans="1:8" ht="15">
      <c r="A5" s="329" t="s">
        <v>27</v>
      </c>
      <c r="B5" s="330"/>
      <c r="C5" s="480" t="str">
        <f>INT((MONTH($B$2))/3)&amp;"Q"&amp;"-"&amp;YEAR($B$2)</f>
        <v>2Q-2021</v>
      </c>
      <c r="D5" s="480" t="str">
        <f>IF(INT(MONTH($B$2))=3, "4"&amp;"Q"&amp;"-"&amp;YEAR($B$2)-1, IF(INT(MONTH($B$2))=6, "1"&amp;"Q"&amp;"-"&amp;YEAR($B$2), IF(INT(MONTH($B$2))=9, "2"&amp;"Q"&amp;"-"&amp;YEAR($B$2),IF(INT(MONTH($B$2))=12, "3"&amp;"Q"&amp;"-"&amp;YEAR($B$2), 0))))</f>
        <v>1Q-2021</v>
      </c>
      <c r="E5" s="480" t="str">
        <f>IF(INT(MONTH($B$2))=3, "3"&amp;"Q"&amp;"-"&amp;YEAR($B$2)-1, IF(INT(MONTH($B$2))=6, "4"&amp;"Q"&amp;"-"&amp;YEAR($B$2)-1, IF(INT(MONTH($B$2))=9, "1"&amp;"Q"&amp;"-"&amp;YEAR($B$2),IF(INT(MONTH($B$2))=12, "2"&amp;"Q"&amp;"-"&amp;YEAR($B$2), 0))))</f>
        <v>4Q-2020</v>
      </c>
      <c r="F5" s="480" t="str">
        <f>IF(INT(MONTH($B$2))=3, "2"&amp;"Q"&amp;"-"&amp;YEAR($B$2)-1, IF(INT(MONTH($B$2))=6, "3"&amp;"Q"&amp;"-"&amp;YEAR($B$2)-1, IF(INT(MONTH($B$2))=9, "4"&amp;"Q"&amp;"-"&amp;YEAR($B$2)-1,IF(INT(MONTH($B$2))=12, "1"&amp;"Q"&amp;"-"&amp;YEAR($B$2), 0))))</f>
        <v>3Q-2020</v>
      </c>
      <c r="G5" s="481" t="str">
        <f>IF(INT(MONTH($B$2))=3, "1"&amp;"Q"&amp;"-"&amp;YEAR($B$2)-1, IF(INT(MONTH($B$2))=6, "2"&amp;"Q"&amp;"-"&amp;YEAR($B$2)-1, IF(INT(MONTH($B$2))=9, "3"&amp;"Q"&amp;"-"&amp;YEAR($B$2)-1,IF(INT(MONTH($B$2))=12, "4"&amp;"Q"&amp;"-"&amp;YEAR($B$2)-1, 0))))</f>
        <v>2Q-2020</v>
      </c>
    </row>
    <row r="6" spans="1:8" ht="15">
      <c r="A6" s="482"/>
      <c r="B6" s="483" t="s">
        <v>187</v>
      </c>
      <c r="C6" s="331"/>
      <c r="D6" s="331"/>
      <c r="E6" s="331"/>
      <c r="F6" s="331"/>
      <c r="G6" s="332"/>
    </row>
    <row r="7" spans="1:8" ht="15">
      <c r="A7" s="482"/>
      <c r="B7" s="484" t="s">
        <v>191</v>
      </c>
      <c r="C7" s="331"/>
      <c r="D7" s="331"/>
      <c r="E7" s="331"/>
      <c r="F7" s="331"/>
      <c r="G7" s="332"/>
    </row>
    <row r="8" spans="1:8" ht="15">
      <c r="A8" s="461">
        <v>1</v>
      </c>
      <c r="B8" s="462" t="s">
        <v>24</v>
      </c>
      <c r="C8" s="485">
        <v>97232125</v>
      </c>
      <c r="D8" s="486">
        <v>93458882</v>
      </c>
      <c r="E8" s="486">
        <v>89091315</v>
      </c>
      <c r="F8" s="486">
        <v>81009945.389999986</v>
      </c>
      <c r="G8" s="487">
        <v>81009945.389999986</v>
      </c>
    </row>
    <row r="9" spans="1:8" ht="15">
      <c r="A9" s="461">
        <v>2</v>
      </c>
      <c r="B9" s="462" t="s">
        <v>90</v>
      </c>
      <c r="C9" s="485">
        <v>97232125</v>
      </c>
      <c r="D9" s="486">
        <v>93458882</v>
      </c>
      <c r="E9" s="486">
        <v>89091315</v>
      </c>
      <c r="F9" s="486">
        <v>81009945.389999986</v>
      </c>
      <c r="G9" s="487">
        <v>81009945.389999986</v>
      </c>
    </row>
    <row r="10" spans="1:8" ht="15">
      <c r="A10" s="461">
        <v>3</v>
      </c>
      <c r="B10" s="462" t="s">
        <v>89</v>
      </c>
      <c r="C10" s="485">
        <v>137251365.40000001</v>
      </c>
      <c r="D10" s="486">
        <v>135207939.84999999</v>
      </c>
      <c r="E10" s="486">
        <v>129266362.88648251</v>
      </c>
      <c r="F10" s="486">
        <v>120177527.51844999</v>
      </c>
      <c r="G10" s="487">
        <v>120177527.51844999</v>
      </c>
    </row>
    <row r="11" spans="1:8" ht="15">
      <c r="A11" s="461">
        <v>4</v>
      </c>
      <c r="B11" s="462" t="s">
        <v>617</v>
      </c>
      <c r="C11" s="485">
        <v>45042965.129491702</v>
      </c>
      <c r="D11" s="486">
        <v>42682182.710000746</v>
      </c>
      <c r="E11" s="486">
        <v>36614797.62634743</v>
      </c>
      <c r="F11" s="486">
        <v>34596162.55846519</v>
      </c>
      <c r="G11" s="487">
        <v>30378409.400630258</v>
      </c>
    </row>
    <row r="12" spans="1:8" ht="15">
      <c r="A12" s="461">
        <v>5</v>
      </c>
      <c r="B12" s="462" t="s">
        <v>618</v>
      </c>
      <c r="C12" s="485">
        <v>60080453.409388363</v>
      </c>
      <c r="D12" s="486">
        <v>56932151.795061879</v>
      </c>
      <c r="E12" s="486">
        <v>48841777.263999686</v>
      </c>
      <c r="F12" s="486">
        <v>46149760.889442727</v>
      </c>
      <c r="G12" s="487">
        <v>40524255.63789086</v>
      </c>
    </row>
    <row r="13" spans="1:8" ht="15">
      <c r="A13" s="461">
        <v>6</v>
      </c>
      <c r="B13" s="462" t="s">
        <v>619</v>
      </c>
      <c r="C13" s="485">
        <v>93004826.507578462</v>
      </c>
      <c r="D13" s="486">
        <v>88376642.90051344</v>
      </c>
      <c r="E13" s="486">
        <v>84069342.434300214</v>
      </c>
      <c r="F13" s="486">
        <v>79366515.893588826</v>
      </c>
      <c r="G13" s="487">
        <v>69945343.987190321</v>
      </c>
    </row>
    <row r="14" spans="1:8" ht="15">
      <c r="A14" s="482"/>
      <c r="B14" s="483" t="s">
        <v>621</v>
      </c>
      <c r="C14" s="331"/>
      <c r="D14" s="331"/>
      <c r="E14" s="331"/>
      <c r="F14" s="331"/>
      <c r="G14" s="332"/>
    </row>
    <row r="15" spans="1:8" ht="15" customHeight="1">
      <c r="A15" s="461">
        <v>7</v>
      </c>
      <c r="B15" s="462" t="s">
        <v>620</v>
      </c>
      <c r="C15" s="488">
        <v>730215462.47918248</v>
      </c>
      <c r="D15" s="486">
        <v>686111984.05228972</v>
      </c>
      <c r="E15" s="486">
        <v>645230409.40058529</v>
      </c>
      <c r="F15" s="486">
        <v>556017220.33995605</v>
      </c>
      <c r="G15" s="487">
        <v>556017220.33995605</v>
      </c>
    </row>
    <row r="16" spans="1:8" ht="15">
      <c r="A16" s="482"/>
      <c r="B16" s="483" t="s">
        <v>625</v>
      </c>
      <c r="C16" s="331"/>
      <c r="D16" s="331"/>
      <c r="E16" s="331"/>
      <c r="F16" s="331"/>
      <c r="G16" s="332"/>
    </row>
    <row r="17" spans="1:7" s="3" customFormat="1" ht="15">
      <c r="A17" s="461"/>
      <c r="B17" s="484" t="s">
        <v>606</v>
      </c>
      <c r="C17" s="331"/>
      <c r="D17" s="331"/>
      <c r="E17" s="331"/>
      <c r="F17" s="331"/>
      <c r="G17" s="332"/>
    </row>
    <row r="18" spans="1:7" ht="15">
      <c r="A18" s="460">
        <v>8</v>
      </c>
      <c r="B18" s="489" t="s">
        <v>615</v>
      </c>
      <c r="C18" s="498">
        <v>0.13315539042392158</v>
      </c>
      <c r="D18" s="499">
        <v>0.13621520126789877</v>
      </c>
      <c r="E18" s="499">
        <v>0.1380767454571232</v>
      </c>
      <c r="F18" s="499">
        <v>0.14569682813145513</v>
      </c>
      <c r="G18" s="500">
        <v>0.14569682813145513</v>
      </c>
    </row>
    <row r="19" spans="1:7" ht="15" customHeight="1">
      <c r="A19" s="460">
        <v>9</v>
      </c>
      <c r="B19" s="489" t="s">
        <v>614</v>
      </c>
      <c r="C19" s="498">
        <v>0.13315539042392158</v>
      </c>
      <c r="D19" s="499">
        <v>0.13621520126789877</v>
      </c>
      <c r="E19" s="499">
        <v>0.1380767454571232</v>
      </c>
      <c r="F19" s="499">
        <v>0.14569682813145513</v>
      </c>
      <c r="G19" s="500">
        <v>0.14569682813145513</v>
      </c>
    </row>
    <row r="20" spans="1:7" ht="15">
      <c r="A20" s="460">
        <v>10</v>
      </c>
      <c r="B20" s="489" t="s">
        <v>616</v>
      </c>
      <c r="C20" s="498">
        <v>0.18796009185290685</v>
      </c>
      <c r="D20" s="499">
        <v>0.19706395310491409</v>
      </c>
      <c r="E20" s="499">
        <v>0.20034139898423275</v>
      </c>
      <c r="F20" s="499">
        <v>0.21613993797705028</v>
      </c>
      <c r="G20" s="500">
        <v>0.21613993797705028</v>
      </c>
    </row>
    <row r="21" spans="1:7" ht="15">
      <c r="A21" s="460">
        <v>11</v>
      </c>
      <c r="B21" s="462" t="s">
        <v>617</v>
      </c>
      <c r="C21" s="498">
        <v>6.1684485530564645E-2</v>
      </c>
      <c r="D21" s="499">
        <v>6.2208770145527538E-2</v>
      </c>
      <c r="E21" s="499">
        <v>5.6746856770688053E-2</v>
      </c>
      <c r="F21" s="499">
        <v>5.6966160245432364E-2</v>
      </c>
      <c r="G21" s="500">
        <v>5.7408655398549266E-2</v>
      </c>
    </row>
    <row r="22" spans="1:7" ht="15">
      <c r="A22" s="460">
        <v>12</v>
      </c>
      <c r="B22" s="462" t="s">
        <v>618</v>
      </c>
      <c r="C22" s="498">
        <v>8.2277706370948264E-2</v>
      </c>
      <c r="D22" s="499">
        <v>8.2977929431885547E-2</v>
      </c>
      <c r="E22" s="499">
        <v>7.569664503161494E-2</v>
      </c>
      <c r="F22" s="499">
        <v>7.5990354990198433E-2</v>
      </c>
      <c r="G22" s="500">
        <v>7.6582121088608651E-2</v>
      </c>
    </row>
    <row r="23" spans="1:7" ht="15">
      <c r="A23" s="460">
        <v>13</v>
      </c>
      <c r="B23" s="462" t="s">
        <v>619</v>
      </c>
      <c r="C23" s="498">
        <v>0.12736627925107777</v>
      </c>
      <c r="D23" s="499">
        <v>0.12880789864439696</v>
      </c>
      <c r="E23" s="499">
        <v>0.13029352183261181</v>
      </c>
      <c r="F23" s="499">
        <v>0.13068517801288804</v>
      </c>
      <c r="G23" s="500">
        <v>0.13218164574509589</v>
      </c>
    </row>
    <row r="24" spans="1:7" ht="15">
      <c r="A24" s="482"/>
      <c r="B24" s="483" t="s">
        <v>7</v>
      </c>
      <c r="C24" s="331"/>
      <c r="D24" s="331"/>
      <c r="E24" s="331"/>
      <c r="F24" s="331"/>
      <c r="G24" s="332"/>
    </row>
    <row r="25" spans="1:7" ht="15" customHeight="1">
      <c r="A25" s="490">
        <v>14</v>
      </c>
      <c r="B25" s="491" t="s">
        <v>8</v>
      </c>
      <c r="C25" s="674">
        <v>7.1986571929448226E-2</v>
      </c>
      <c r="D25" s="675">
        <v>7.1964933367923839E-2</v>
      </c>
      <c r="E25" s="675">
        <v>7.362168234200446E-2</v>
      </c>
      <c r="F25" s="675">
        <v>7.3378737779839998E-2</v>
      </c>
      <c r="G25" s="676">
        <v>7.2627933623583302E-2</v>
      </c>
    </row>
    <row r="26" spans="1:7" ht="15">
      <c r="A26" s="490">
        <v>15</v>
      </c>
      <c r="B26" s="491" t="s">
        <v>9</v>
      </c>
      <c r="C26" s="674">
        <v>2.7330154762073962E-2</v>
      </c>
      <c r="D26" s="675">
        <v>2.662745801076272E-2</v>
      </c>
      <c r="E26" s="675">
        <v>2.6083412860326356E-2</v>
      </c>
      <c r="F26" s="675">
        <v>2.5744810513062797E-2</v>
      </c>
      <c r="G26" s="676">
        <v>2.5436180948168324E-2</v>
      </c>
    </row>
    <row r="27" spans="1:7" ht="15">
      <c r="A27" s="490">
        <v>16</v>
      </c>
      <c r="B27" s="491" t="s">
        <v>10</v>
      </c>
      <c r="C27" s="674">
        <v>2.0447361840320845E-2</v>
      </c>
      <c r="D27" s="675">
        <v>1.7395135748386217E-2</v>
      </c>
      <c r="E27" s="675">
        <v>2.4635979712683862E-2</v>
      </c>
      <c r="F27" s="675">
        <v>2.4364768946606521E-2</v>
      </c>
      <c r="G27" s="676">
        <v>1.8725825895889118E-2</v>
      </c>
    </row>
    <row r="28" spans="1:7" ht="15">
      <c r="A28" s="490">
        <v>17</v>
      </c>
      <c r="B28" s="491" t="s">
        <v>225</v>
      </c>
      <c r="C28" s="674">
        <v>4.4656417167374264E-2</v>
      </c>
      <c r="D28" s="675">
        <v>4.5337475357161108E-2</v>
      </c>
      <c r="E28" s="675">
        <v>4.7538269481678108E-2</v>
      </c>
      <c r="F28" s="675">
        <v>4.7633927266777204E-2</v>
      </c>
      <c r="G28" s="676">
        <v>4.7191752675414977E-2</v>
      </c>
    </row>
    <row r="29" spans="1:7" ht="15">
      <c r="A29" s="490">
        <v>18</v>
      </c>
      <c r="B29" s="491" t="s">
        <v>11</v>
      </c>
      <c r="C29" s="674">
        <v>2.2494739779568743E-2</v>
      </c>
      <c r="D29" s="675">
        <v>2.2451442265729073E-2</v>
      </c>
      <c r="E29" s="675">
        <v>-2.3678447919048117E-2</v>
      </c>
      <c r="F29" s="675">
        <v>-4.1552513713555096E-2</v>
      </c>
      <c r="G29" s="676">
        <v>-7.5139986637203379E-2</v>
      </c>
    </row>
    <row r="30" spans="1:7" ht="15">
      <c r="A30" s="490">
        <v>19</v>
      </c>
      <c r="B30" s="491" t="s">
        <v>12</v>
      </c>
      <c r="C30" s="674">
        <v>0.15380730897296296</v>
      </c>
      <c r="D30" s="675">
        <v>0.14803119872587431</v>
      </c>
      <c r="E30" s="675">
        <v>-0.13556970613566499</v>
      </c>
      <c r="F30" s="675">
        <v>-0.22901967161426309</v>
      </c>
      <c r="G30" s="676">
        <v>-0.39517206863662141</v>
      </c>
    </row>
    <row r="31" spans="1:7" ht="15">
      <c r="A31" s="482"/>
      <c r="B31" s="483" t="s">
        <v>13</v>
      </c>
      <c r="C31" s="331"/>
      <c r="D31" s="331"/>
      <c r="E31" s="331"/>
      <c r="F31" s="331"/>
      <c r="G31" s="332"/>
    </row>
    <row r="32" spans="1:7" ht="15">
      <c r="A32" s="490">
        <v>20</v>
      </c>
      <c r="B32" s="491" t="s">
        <v>14</v>
      </c>
      <c r="C32" s="674">
        <v>0.10603832241973278</v>
      </c>
      <c r="D32" s="675">
        <v>0.12194945033723455</v>
      </c>
      <c r="E32" s="675">
        <v>0.12040696402608927</v>
      </c>
      <c r="F32" s="675">
        <v>9.2285359208039722E-2</v>
      </c>
      <c r="G32" s="676">
        <v>0.12733143146309645</v>
      </c>
    </row>
    <row r="33" spans="1:7" ht="15" customHeight="1">
      <c r="A33" s="490">
        <v>21</v>
      </c>
      <c r="B33" s="491" t="s">
        <v>15</v>
      </c>
      <c r="C33" s="674">
        <v>7.9659961832198034E-2</v>
      </c>
      <c r="D33" s="675">
        <v>8.6837871758791096E-2</v>
      </c>
      <c r="E33" s="675">
        <v>8.9441224471540903E-2</v>
      </c>
      <c r="F33" s="675">
        <v>9.5410454611300585E-2</v>
      </c>
      <c r="G33" s="676">
        <v>0.10764706831914538</v>
      </c>
    </row>
    <row r="34" spans="1:7" ht="15">
      <c r="A34" s="490">
        <v>22</v>
      </c>
      <c r="B34" s="491" t="s">
        <v>16</v>
      </c>
      <c r="C34" s="674">
        <v>0.70645130041633664</v>
      </c>
      <c r="D34" s="675">
        <v>0.72900259752692098</v>
      </c>
      <c r="E34" s="675">
        <v>0.7254358103725449</v>
      </c>
      <c r="F34" s="675">
        <v>0.75597742614343599</v>
      </c>
      <c r="G34" s="676">
        <v>0.76970290230499294</v>
      </c>
    </row>
    <row r="35" spans="1:7" ht="15" customHeight="1">
      <c r="A35" s="490">
        <v>23</v>
      </c>
      <c r="B35" s="491" t="s">
        <v>17</v>
      </c>
      <c r="C35" s="674">
        <v>0.67366190004830984</v>
      </c>
      <c r="D35" s="675">
        <v>0.6901482677866343</v>
      </c>
      <c r="E35" s="675">
        <v>0.6786499731280462</v>
      </c>
      <c r="F35" s="675">
        <v>0.69459851755400204</v>
      </c>
      <c r="G35" s="676">
        <v>0.72257418217934444</v>
      </c>
    </row>
    <row r="36" spans="1:7" ht="15">
      <c r="A36" s="490">
        <v>24</v>
      </c>
      <c r="B36" s="491" t="s">
        <v>18</v>
      </c>
      <c r="C36" s="674">
        <v>0.28784715044421172</v>
      </c>
      <c r="D36" s="675">
        <v>0.16909851824742092</v>
      </c>
      <c r="E36" s="675">
        <v>0.2371468685077375</v>
      </c>
      <c r="F36" s="675">
        <v>0.19696469635428324</v>
      </c>
      <c r="G36" s="676">
        <v>0.1066366647962228</v>
      </c>
    </row>
    <row r="37" spans="1:7" ht="15" customHeight="1">
      <c r="A37" s="482"/>
      <c r="B37" s="483" t="s">
        <v>19</v>
      </c>
      <c r="C37" s="331"/>
      <c r="D37" s="331"/>
      <c r="E37" s="331"/>
      <c r="F37" s="331"/>
      <c r="G37" s="332"/>
    </row>
    <row r="38" spans="1:7" ht="15" customHeight="1">
      <c r="A38" s="490">
        <v>25</v>
      </c>
      <c r="B38" s="491" t="s">
        <v>20</v>
      </c>
      <c r="C38" s="674">
        <v>0.24460029969852023</v>
      </c>
      <c r="D38" s="674">
        <v>0.20322718401638926</v>
      </c>
      <c r="E38" s="674">
        <v>0.17095608435565615</v>
      </c>
      <c r="F38" s="674">
        <v>0.19366914310000757</v>
      </c>
      <c r="G38" s="677">
        <v>0.16153915870169494</v>
      </c>
    </row>
    <row r="39" spans="1:7" ht="15" customHeight="1">
      <c r="A39" s="490">
        <v>26</v>
      </c>
      <c r="B39" s="491" t="s">
        <v>21</v>
      </c>
      <c r="C39" s="674">
        <v>0.80483332334537316</v>
      </c>
      <c r="D39" s="674">
        <v>0.85566491164997349</v>
      </c>
      <c r="E39" s="674">
        <v>0.83632909084451235</v>
      </c>
      <c r="F39" s="674">
        <v>0.84553191837552077</v>
      </c>
      <c r="G39" s="677">
        <v>0.90521968894728277</v>
      </c>
    </row>
    <row r="40" spans="1:7" ht="15" customHeight="1">
      <c r="A40" s="490">
        <v>27</v>
      </c>
      <c r="B40" s="492" t="s">
        <v>22</v>
      </c>
      <c r="C40" s="674">
        <v>0.20882743972783704</v>
      </c>
      <c r="D40" s="674">
        <v>0.19666256224548187</v>
      </c>
      <c r="E40" s="674">
        <v>0.19202131456566429</v>
      </c>
      <c r="F40" s="674">
        <v>0.14798007343914552</v>
      </c>
      <c r="G40" s="677">
        <v>0.12022774155106232</v>
      </c>
    </row>
    <row r="41" spans="1:7" ht="15" customHeight="1">
      <c r="A41" s="496"/>
      <c r="B41" s="483" t="s">
        <v>527</v>
      </c>
      <c r="C41" s="331"/>
      <c r="D41" s="331"/>
      <c r="E41" s="331"/>
      <c r="F41" s="331"/>
      <c r="G41" s="332"/>
    </row>
    <row r="42" spans="1:7" ht="15" customHeight="1">
      <c r="A42" s="490">
        <v>28</v>
      </c>
      <c r="B42" s="541" t="s">
        <v>511</v>
      </c>
      <c r="C42" s="492">
        <v>166793048.11459017</v>
      </c>
      <c r="D42" s="492">
        <v>112578003.08849999</v>
      </c>
      <c r="E42" s="492">
        <v>96170543.219076931</v>
      </c>
      <c r="F42" s="492">
        <v>88014146.473230764</v>
      </c>
      <c r="G42" s="495">
        <v>79842540.641914323</v>
      </c>
    </row>
    <row r="43" spans="1:7" ht="15">
      <c r="A43" s="490">
        <v>29</v>
      </c>
      <c r="B43" s="491" t="s">
        <v>512</v>
      </c>
      <c r="C43" s="492">
        <v>139064503.14336678</v>
      </c>
      <c r="D43" s="493">
        <v>101570803.18257138</v>
      </c>
      <c r="E43" s="493">
        <v>83359140.130720779</v>
      </c>
      <c r="F43" s="493">
        <v>70939048.765423864</v>
      </c>
      <c r="G43" s="494">
        <v>59364293.099616393</v>
      </c>
    </row>
    <row r="44" spans="1:7" ht="15">
      <c r="A44" s="536">
        <v>30</v>
      </c>
      <c r="B44" s="537" t="s">
        <v>510</v>
      </c>
      <c r="C44" s="674">
        <v>1.1993934062572171</v>
      </c>
      <c r="D44" s="674">
        <v>1.1083697239859707</v>
      </c>
      <c r="E44" s="674">
        <v>1.153689242334623</v>
      </c>
      <c r="F44" s="674">
        <v>1.240700968013676</v>
      </c>
      <c r="G44" s="677">
        <v>1.3449590060465195</v>
      </c>
    </row>
    <row r="45" spans="1:7" ht="15">
      <c r="A45" s="536"/>
      <c r="B45" s="483" t="s">
        <v>626</v>
      </c>
      <c r="C45" s="331"/>
      <c r="D45" s="331"/>
      <c r="E45" s="331"/>
      <c r="F45" s="331"/>
      <c r="G45" s="332"/>
    </row>
    <row r="46" spans="1:7" ht="15">
      <c r="A46" s="536">
        <v>31</v>
      </c>
      <c r="B46" s="537" t="s">
        <v>633</v>
      </c>
      <c r="C46" s="538">
        <v>498491890.0395</v>
      </c>
      <c r="D46" s="539">
        <v>479345416.62850004</v>
      </c>
      <c r="E46" s="539">
        <v>471847762.30450004</v>
      </c>
      <c r="F46" s="539">
        <v>430227082.37850004</v>
      </c>
      <c r="G46" s="540">
        <v>385149864.51599997</v>
      </c>
    </row>
    <row r="47" spans="1:7" ht="15">
      <c r="A47" s="536">
        <v>32</v>
      </c>
      <c r="B47" s="537" t="s">
        <v>646</v>
      </c>
      <c r="C47" s="538">
        <v>442966655.69926625</v>
      </c>
      <c r="D47" s="539">
        <v>424045233.53169209</v>
      </c>
      <c r="E47" s="539">
        <v>408458211.5861572</v>
      </c>
      <c r="F47" s="539">
        <v>377689360.38966799</v>
      </c>
      <c r="G47" s="540">
        <v>338553721.83817512</v>
      </c>
    </row>
    <row r="48" spans="1:7" thickBot="1">
      <c r="A48" s="123">
        <v>33</v>
      </c>
      <c r="B48" s="244" t="s">
        <v>660</v>
      </c>
      <c r="C48" s="678">
        <v>1.1253485643351229</v>
      </c>
      <c r="D48" s="679">
        <v>1.1304110475107485</v>
      </c>
      <c r="E48" s="679">
        <v>1.1551922544834723</v>
      </c>
      <c r="F48" s="679">
        <v>1.1391029970625279</v>
      </c>
      <c r="G48" s="680">
        <v>1.1376329358449566</v>
      </c>
    </row>
    <row r="49" spans="1:7">
      <c r="A49" s="21"/>
    </row>
    <row r="50" spans="1:7" ht="39.75">
      <c r="B50" s="24" t="s">
        <v>605</v>
      </c>
    </row>
    <row r="51" spans="1:7" ht="65.25">
      <c r="B51" s="385" t="s">
        <v>526</v>
      </c>
      <c r="D51" s="357"/>
      <c r="E51" s="357"/>
      <c r="F51" s="357"/>
      <c r="G51" s="35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90" zoomScaleNormal="90" workbookViewId="0">
      <selection activeCell="C8" sqref="C8:G21"/>
    </sheetView>
  </sheetViews>
  <sheetFormatPr defaultColWidth="9.140625" defaultRowHeight="12.75"/>
  <cols>
    <col min="1" max="1" width="11.85546875" style="547" bestFit="1" customWidth="1"/>
    <col min="2" max="2" width="105.140625" style="547" bestFit="1" customWidth="1"/>
    <col min="3" max="3" width="19.28515625" style="547" customWidth="1"/>
    <col min="4" max="4" width="17" style="547" bestFit="1" customWidth="1"/>
    <col min="5" max="5" width="17.7109375" style="547" bestFit="1" customWidth="1"/>
    <col min="6" max="6" width="17.140625" style="547" bestFit="1" customWidth="1"/>
    <col min="7" max="7" width="30.42578125" style="547" customWidth="1"/>
    <col min="8" max="8" width="17" style="547" bestFit="1" customWidth="1"/>
    <col min="9" max="16384" width="9.140625" style="547"/>
  </cols>
  <sheetData>
    <row r="1" spans="1:8">
      <c r="A1" s="546" t="s">
        <v>189</v>
      </c>
      <c r="B1" s="547" t="s">
        <v>966</v>
      </c>
    </row>
    <row r="2" spans="1:8">
      <c r="A2" s="548" t="s">
        <v>190</v>
      </c>
    </row>
    <row r="3" spans="1:8">
      <c r="A3" s="549" t="s">
        <v>666</v>
      </c>
      <c r="B3" s="550">
        <f>'1. key ratios'!B2</f>
        <v>44377</v>
      </c>
    </row>
    <row r="5" spans="1:8">
      <c r="A5" s="778" t="s">
        <v>667</v>
      </c>
      <c r="B5" s="779"/>
      <c r="C5" s="784" t="s">
        <v>668</v>
      </c>
      <c r="D5" s="785"/>
      <c r="E5" s="785"/>
      <c r="F5" s="785"/>
      <c r="G5" s="785"/>
      <c r="H5" s="786"/>
    </row>
    <row r="6" spans="1:8">
      <c r="A6" s="780"/>
      <c r="B6" s="781"/>
      <c r="C6" s="787"/>
      <c r="D6" s="788"/>
      <c r="E6" s="788"/>
      <c r="F6" s="788"/>
      <c r="G6" s="788"/>
      <c r="H6" s="789"/>
    </row>
    <row r="7" spans="1:8" ht="25.5">
      <c r="A7" s="782"/>
      <c r="B7" s="783"/>
      <c r="C7" s="551" t="s">
        <v>669</v>
      </c>
      <c r="D7" s="551" t="s">
        <v>670</v>
      </c>
      <c r="E7" s="551" t="s">
        <v>671</v>
      </c>
      <c r="F7" s="551" t="s">
        <v>672</v>
      </c>
      <c r="G7" s="665" t="s">
        <v>944</v>
      </c>
      <c r="H7" s="551" t="s">
        <v>69</v>
      </c>
    </row>
    <row r="8" spans="1:8">
      <c r="A8" s="552">
        <v>1</v>
      </c>
      <c r="B8" s="553" t="s">
        <v>217</v>
      </c>
      <c r="C8" s="705">
        <v>89232439</v>
      </c>
      <c r="D8" s="705">
        <v>9000000</v>
      </c>
      <c r="E8" s="705">
        <v>10907783.000000002</v>
      </c>
      <c r="F8" s="705">
        <v>5686000</v>
      </c>
      <c r="G8" s="705">
        <v>0</v>
      </c>
      <c r="H8" s="705">
        <f>SUM(C8:G8)</f>
        <v>114826222</v>
      </c>
    </row>
    <row r="9" spans="1:8">
      <c r="A9" s="552">
        <v>2</v>
      </c>
      <c r="B9" s="553" t="s">
        <v>218</v>
      </c>
      <c r="C9" s="705"/>
      <c r="D9" s="705"/>
      <c r="E9" s="705"/>
      <c r="F9" s="705"/>
      <c r="G9" s="705"/>
      <c r="H9" s="705">
        <f t="shared" ref="H9:H21" si="0">SUM(C9:G9)</f>
        <v>0</v>
      </c>
    </row>
    <row r="10" spans="1:8">
      <c r="A10" s="552">
        <v>3</v>
      </c>
      <c r="B10" s="553" t="s">
        <v>219</v>
      </c>
      <c r="C10" s="705"/>
      <c r="D10" s="705"/>
      <c r="E10" s="705"/>
      <c r="F10" s="705"/>
      <c r="G10" s="705"/>
      <c r="H10" s="705">
        <f t="shared" si="0"/>
        <v>0</v>
      </c>
    </row>
    <row r="11" spans="1:8">
      <c r="A11" s="552">
        <v>4</v>
      </c>
      <c r="B11" s="553" t="s">
        <v>220</v>
      </c>
      <c r="C11" s="705"/>
      <c r="D11" s="705"/>
      <c r="E11" s="705"/>
      <c r="F11" s="705"/>
      <c r="G11" s="705"/>
      <c r="H11" s="705">
        <f t="shared" si="0"/>
        <v>0</v>
      </c>
    </row>
    <row r="12" spans="1:8">
      <c r="A12" s="552">
        <v>5</v>
      </c>
      <c r="B12" s="553" t="s">
        <v>221</v>
      </c>
      <c r="C12" s="705"/>
      <c r="D12" s="705"/>
      <c r="E12" s="705"/>
      <c r="F12" s="705"/>
      <c r="G12" s="705"/>
      <c r="H12" s="705">
        <f t="shared" si="0"/>
        <v>0</v>
      </c>
    </row>
    <row r="13" spans="1:8">
      <c r="A13" s="552">
        <v>6</v>
      </c>
      <c r="B13" s="553" t="s">
        <v>222</v>
      </c>
      <c r="C13" s="705">
        <v>44012669.759999998</v>
      </c>
      <c r="D13" s="705"/>
      <c r="E13" s="705"/>
      <c r="F13" s="705">
        <v>866255.24</v>
      </c>
      <c r="G13" s="705"/>
      <c r="H13" s="705">
        <f t="shared" si="0"/>
        <v>44878925</v>
      </c>
    </row>
    <row r="14" spans="1:8">
      <c r="A14" s="552">
        <v>7</v>
      </c>
      <c r="B14" s="553" t="s">
        <v>74</v>
      </c>
      <c r="C14" s="705"/>
      <c r="D14" s="705">
        <v>82047802</v>
      </c>
      <c r="E14" s="705">
        <v>80116735.170000002</v>
      </c>
      <c r="F14" s="705">
        <v>235166725.53999999</v>
      </c>
      <c r="G14" s="705">
        <v>1961236.8</v>
      </c>
      <c r="H14" s="705">
        <f t="shared" si="0"/>
        <v>399292499.51000005</v>
      </c>
    </row>
    <row r="15" spans="1:8">
      <c r="A15" s="552">
        <v>8</v>
      </c>
      <c r="B15" s="555" t="s">
        <v>75</v>
      </c>
      <c r="C15" s="705"/>
      <c r="D15" s="705"/>
      <c r="E15" s="705"/>
      <c r="F15" s="705"/>
      <c r="G15" s="705"/>
      <c r="H15" s="705">
        <f t="shared" si="0"/>
        <v>0</v>
      </c>
    </row>
    <row r="16" spans="1:8">
      <c r="A16" s="552">
        <v>9</v>
      </c>
      <c r="B16" s="553" t="s">
        <v>76</v>
      </c>
      <c r="C16" s="705"/>
      <c r="D16" s="705"/>
      <c r="E16" s="705"/>
      <c r="F16" s="705"/>
      <c r="G16" s="705"/>
      <c r="H16" s="705">
        <f t="shared" si="0"/>
        <v>0</v>
      </c>
    </row>
    <row r="17" spans="1:8">
      <c r="A17" s="552">
        <v>10</v>
      </c>
      <c r="B17" s="669" t="s">
        <v>694</v>
      </c>
      <c r="C17" s="705"/>
      <c r="D17" s="705">
        <v>2286822.46</v>
      </c>
      <c r="E17" s="705">
        <v>3614197.18</v>
      </c>
      <c r="F17" s="705">
        <v>5331604.1100000003</v>
      </c>
      <c r="G17" s="705">
        <v>2096229.55</v>
      </c>
      <c r="H17" s="705">
        <f t="shared" si="0"/>
        <v>13328853.300000001</v>
      </c>
    </row>
    <row r="18" spans="1:8">
      <c r="A18" s="552">
        <v>11</v>
      </c>
      <c r="B18" s="553" t="s">
        <v>71</v>
      </c>
      <c r="C18" s="705"/>
      <c r="D18" s="705">
        <v>32113.49</v>
      </c>
      <c r="E18" s="705">
        <v>1301789.69</v>
      </c>
      <c r="F18" s="705">
        <v>30674818.719999999</v>
      </c>
      <c r="G18" s="705"/>
      <c r="H18" s="705">
        <f t="shared" si="0"/>
        <v>32008721.899999999</v>
      </c>
    </row>
    <row r="19" spans="1:8">
      <c r="A19" s="552">
        <v>12</v>
      </c>
      <c r="B19" s="553" t="s">
        <v>72</v>
      </c>
      <c r="C19" s="705"/>
      <c r="D19" s="705"/>
      <c r="E19" s="705"/>
      <c r="F19" s="705"/>
      <c r="G19" s="705"/>
      <c r="H19" s="705">
        <f t="shared" si="0"/>
        <v>0</v>
      </c>
    </row>
    <row r="20" spans="1:8">
      <c r="A20" s="556">
        <v>13</v>
      </c>
      <c r="B20" s="555" t="s">
        <v>73</v>
      </c>
      <c r="C20" s="705"/>
      <c r="D20" s="705"/>
      <c r="E20" s="705"/>
      <c r="F20" s="705"/>
      <c r="G20" s="705"/>
      <c r="H20" s="705">
        <f t="shared" si="0"/>
        <v>0</v>
      </c>
    </row>
    <row r="21" spans="1:8">
      <c r="A21" s="552">
        <v>14</v>
      </c>
      <c r="B21" s="553" t="s">
        <v>673</v>
      </c>
      <c r="C21" s="705">
        <v>11933945</v>
      </c>
      <c r="D21" s="705">
        <v>13946066.867409404</v>
      </c>
      <c r="E21" s="705">
        <v>19436160.87503624</v>
      </c>
      <c r="F21" s="705">
        <v>85596951.167554349</v>
      </c>
      <c r="G21" s="705">
        <v>26643728.170000002</v>
      </c>
      <c r="H21" s="705">
        <f t="shared" si="0"/>
        <v>157556852.07999998</v>
      </c>
    </row>
    <row r="22" spans="1:8">
      <c r="A22" s="557">
        <v>15</v>
      </c>
      <c r="B22" s="554" t="s">
        <v>69</v>
      </c>
      <c r="C22" s="705">
        <f t="shared" ref="C22:H22" si="1">SUM(C18:C21)+SUM(C8:C16)</f>
        <v>145179053.75999999</v>
      </c>
      <c r="D22" s="705">
        <f t="shared" si="1"/>
        <v>105025982.3574094</v>
      </c>
      <c r="E22" s="705">
        <f t="shared" si="1"/>
        <v>111762468.73503624</v>
      </c>
      <c r="F22" s="705">
        <f t="shared" si="1"/>
        <v>357990750.66755438</v>
      </c>
      <c r="G22" s="705">
        <f t="shared" si="1"/>
        <v>28604964.970000003</v>
      </c>
      <c r="H22" s="705">
        <f t="shared" si="1"/>
        <v>748563220.49000001</v>
      </c>
    </row>
    <row r="26" spans="1:8" ht="38.25">
      <c r="B26" s="668" t="s">
        <v>943</v>
      </c>
      <c r="G26" s="706"/>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0" zoomScaleNormal="80" workbookViewId="0">
      <selection activeCell="C22" sqref="C22:G23"/>
    </sheetView>
  </sheetViews>
  <sheetFormatPr defaultColWidth="9.140625" defaultRowHeight="12.75"/>
  <cols>
    <col min="1" max="1" width="11.85546875" style="558" bestFit="1" customWidth="1"/>
    <col min="2" max="2" width="114.7109375" style="547" customWidth="1"/>
    <col min="3" max="3" width="22.42578125" style="547" customWidth="1"/>
    <col min="4" max="4" width="23.5703125" style="547" customWidth="1"/>
    <col min="5" max="7" width="22.140625" style="570" customWidth="1"/>
    <col min="8" max="8" width="22.140625" style="547" customWidth="1"/>
    <col min="9" max="9" width="41.42578125" style="547" customWidth="1"/>
    <col min="10" max="16384" width="9.140625" style="547"/>
  </cols>
  <sheetData>
    <row r="1" spans="1:9">
      <c r="A1" s="546" t="s">
        <v>189</v>
      </c>
      <c r="B1" s="547" t="s">
        <v>966</v>
      </c>
      <c r="E1" s="547"/>
      <c r="F1" s="547"/>
      <c r="G1" s="547"/>
    </row>
    <row r="2" spans="1:9">
      <c r="A2" s="548" t="s">
        <v>190</v>
      </c>
      <c r="E2" s="547"/>
      <c r="F2" s="547"/>
      <c r="G2" s="547"/>
    </row>
    <row r="3" spans="1:9">
      <c r="A3" s="549" t="s">
        <v>674</v>
      </c>
      <c r="B3" s="550">
        <f>'1. key ratios'!B2</f>
        <v>44377</v>
      </c>
      <c r="E3" s="547"/>
      <c r="F3" s="547"/>
      <c r="G3" s="547"/>
    </row>
    <row r="4" spans="1:9">
      <c r="C4" s="559" t="s">
        <v>675</v>
      </c>
      <c r="D4" s="559" t="s">
        <v>676</v>
      </c>
      <c r="E4" s="559" t="s">
        <v>677</v>
      </c>
      <c r="F4" s="559" t="s">
        <v>678</v>
      </c>
      <c r="G4" s="559" t="s">
        <v>679</v>
      </c>
      <c r="H4" s="559" t="s">
        <v>680</v>
      </c>
      <c r="I4" s="559" t="s">
        <v>681</v>
      </c>
    </row>
    <row r="5" spans="1:9" ht="33.950000000000003" customHeight="1">
      <c r="A5" s="778" t="s">
        <v>684</v>
      </c>
      <c r="B5" s="779"/>
      <c r="C5" s="792" t="s">
        <v>685</v>
      </c>
      <c r="D5" s="792"/>
      <c r="E5" s="792" t="s">
        <v>686</v>
      </c>
      <c r="F5" s="792" t="s">
        <v>687</v>
      </c>
      <c r="G5" s="790" t="s">
        <v>688</v>
      </c>
      <c r="H5" s="790" t="s">
        <v>689</v>
      </c>
      <c r="I5" s="560" t="s">
        <v>690</v>
      </c>
    </row>
    <row r="6" spans="1:9" ht="38.25">
      <c r="A6" s="782"/>
      <c r="B6" s="783"/>
      <c r="C6" s="612" t="s">
        <v>691</v>
      </c>
      <c r="D6" s="612" t="s">
        <v>692</v>
      </c>
      <c r="E6" s="792"/>
      <c r="F6" s="792"/>
      <c r="G6" s="791"/>
      <c r="H6" s="791"/>
      <c r="I6" s="560" t="s">
        <v>693</v>
      </c>
    </row>
    <row r="7" spans="1:9">
      <c r="A7" s="561">
        <v>1</v>
      </c>
      <c r="B7" s="553" t="s">
        <v>217</v>
      </c>
      <c r="C7" s="707"/>
      <c r="D7" s="707">
        <v>114826222</v>
      </c>
      <c r="E7" s="708"/>
      <c r="F7" s="708"/>
      <c r="G7" s="708"/>
      <c r="H7" s="562"/>
      <c r="I7" s="564">
        <f t="shared" ref="I7:I23" si="0">C7+D7-E7-F7-G7</f>
        <v>114826222</v>
      </c>
    </row>
    <row r="8" spans="1:9">
      <c r="A8" s="561">
        <v>2</v>
      </c>
      <c r="B8" s="553" t="s">
        <v>218</v>
      </c>
      <c r="C8" s="707"/>
      <c r="D8" s="707"/>
      <c r="E8" s="708"/>
      <c r="F8" s="708"/>
      <c r="G8" s="708"/>
      <c r="H8" s="562"/>
      <c r="I8" s="564">
        <f t="shared" si="0"/>
        <v>0</v>
      </c>
    </row>
    <row r="9" spans="1:9">
      <c r="A9" s="561">
        <v>3</v>
      </c>
      <c r="B9" s="553" t="s">
        <v>219</v>
      </c>
      <c r="C9" s="707"/>
      <c r="D9" s="707"/>
      <c r="E9" s="708"/>
      <c r="F9" s="708"/>
      <c r="G9" s="708"/>
      <c r="H9" s="562"/>
      <c r="I9" s="564">
        <f t="shared" si="0"/>
        <v>0</v>
      </c>
    </row>
    <row r="10" spans="1:9">
      <c r="A10" s="561">
        <v>4</v>
      </c>
      <c r="B10" s="553" t="s">
        <v>220</v>
      </c>
      <c r="C10" s="707"/>
      <c r="D10" s="707"/>
      <c r="E10" s="708"/>
      <c r="F10" s="708"/>
      <c r="G10" s="708"/>
      <c r="H10" s="562"/>
      <c r="I10" s="564">
        <f t="shared" si="0"/>
        <v>0</v>
      </c>
    </row>
    <row r="11" spans="1:9">
      <c r="A11" s="561">
        <v>5</v>
      </c>
      <c r="B11" s="553" t="s">
        <v>221</v>
      </c>
      <c r="C11" s="707"/>
      <c r="D11" s="707"/>
      <c r="E11" s="708"/>
      <c r="F11" s="708"/>
      <c r="G11" s="708"/>
      <c r="H11" s="562"/>
      <c r="I11" s="564">
        <f t="shared" si="0"/>
        <v>0</v>
      </c>
    </row>
    <row r="12" spans="1:9">
      <c r="A12" s="561">
        <v>6</v>
      </c>
      <c r="B12" s="553" t="s">
        <v>222</v>
      </c>
      <c r="C12" s="707"/>
      <c r="D12" s="707">
        <v>44878925.000000007</v>
      </c>
      <c r="E12" s="708"/>
      <c r="F12" s="708"/>
      <c r="G12" s="708"/>
      <c r="H12" s="562"/>
      <c r="I12" s="564">
        <f t="shared" si="0"/>
        <v>44878925.000000007</v>
      </c>
    </row>
    <row r="13" spans="1:9">
      <c r="A13" s="561">
        <v>7</v>
      </c>
      <c r="B13" s="553" t="s">
        <v>74</v>
      </c>
      <c r="C13" s="707">
        <v>41227267.380000003</v>
      </c>
      <c r="D13" s="707">
        <v>379374296.94999987</v>
      </c>
      <c r="E13" s="708">
        <v>21309064.820000008</v>
      </c>
      <c r="F13" s="708">
        <v>5866517.5799999926</v>
      </c>
      <c r="G13" s="708"/>
      <c r="H13" s="562"/>
      <c r="I13" s="564">
        <f t="shared" si="0"/>
        <v>393425981.92999989</v>
      </c>
    </row>
    <row r="14" spans="1:9">
      <c r="A14" s="561">
        <v>8</v>
      </c>
      <c r="B14" s="555" t="s">
        <v>75</v>
      </c>
      <c r="C14" s="707"/>
      <c r="D14" s="707"/>
      <c r="E14" s="708"/>
      <c r="F14" s="708"/>
      <c r="G14" s="708"/>
      <c r="H14" s="562"/>
      <c r="I14" s="564">
        <f t="shared" si="0"/>
        <v>0</v>
      </c>
    </row>
    <row r="15" spans="1:9">
      <c r="A15" s="561">
        <v>9</v>
      </c>
      <c r="B15" s="553" t="s">
        <v>76</v>
      </c>
      <c r="C15" s="707"/>
      <c r="D15" s="707"/>
      <c r="E15" s="708"/>
      <c r="F15" s="708"/>
      <c r="G15" s="708"/>
      <c r="H15" s="562"/>
      <c r="I15" s="564">
        <f t="shared" si="0"/>
        <v>0</v>
      </c>
    </row>
    <row r="16" spans="1:9">
      <c r="A16" s="561">
        <v>10</v>
      </c>
      <c r="B16" s="669" t="s">
        <v>694</v>
      </c>
      <c r="C16" s="707">
        <v>20278101.170000009</v>
      </c>
      <c r="D16" s="707">
        <v>0</v>
      </c>
      <c r="E16" s="708">
        <v>6949247.8699999982</v>
      </c>
      <c r="F16" s="708"/>
      <c r="G16" s="708"/>
      <c r="H16" s="562"/>
      <c r="I16" s="564">
        <f t="shared" si="0"/>
        <v>13328853.300000012</v>
      </c>
    </row>
    <row r="17" spans="1:9">
      <c r="A17" s="561">
        <v>11</v>
      </c>
      <c r="B17" s="553" t="s">
        <v>71</v>
      </c>
      <c r="C17" s="707">
        <v>969347.15</v>
      </c>
      <c r="D17" s="707">
        <v>31341649.649999991</v>
      </c>
      <c r="E17" s="708">
        <v>302274.89999999997</v>
      </c>
      <c r="F17" s="708">
        <v>618445.76000000071</v>
      </c>
      <c r="G17" s="708"/>
      <c r="H17" s="562"/>
      <c r="I17" s="564">
        <f t="shared" si="0"/>
        <v>31390276.139999989</v>
      </c>
    </row>
    <row r="18" spans="1:9">
      <c r="A18" s="561">
        <v>12</v>
      </c>
      <c r="B18" s="553" t="s">
        <v>72</v>
      </c>
      <c r="C18" s="707"/>
      <c r="D18" s="707"/>
      <c r="E18" s="708"/>
      <c r="F18" s="708"/>
      <c r="G18" s="708"/>
      <c r="H18" s="562"/>
      <c r="I18" s="564">
        <f t="shared" si="0"/>
        <v>0</v>
      </c>
    </row>
    <row r="19" spans="1:9">
      <c r="A19" s="565">
        <v>13</v>
      </c>
      <c r="B19" s="555" t="s">
        <v>73</v>
      </c>
      <c r="C19" s="707"/>
      <c r="D19" s="707"/>
      <c r="E19" s="708"/>
      <c r="F19" s="708"/>
      <c r="G19" s="708"/>
      <c r="H19" s="562"/>
      <c r="I19" s="564">
        <f t="shared" si="0"/>
        <v>0</v>
      </c>
    </row>
    <row r="20" spans="1:9">
      <c r="A20" s="561">
        <v>14</v>
      </c>
      <c r="B20" s="553" t="s">
        <v>673</v>
      </c>
      <c r="C20" s="707">
        <v>35158355.449999996</v>
      </c>
      <c r="D20" s="707">
        <v>139523093.77000028</v>
      </c>
      <c r="E20" s="708">
        <v>12464591.139999999</v>
      </c>
      <c r="F20" s="708">
        <v>1793393.6200000071</v>
      </c>
      <c r="G20" s="708"/>
      <c r="H20" s="562"/>
      <c r="I20" s="564">
        <f t="shared" si="0"/>
        <v>160423464.46000028</v>
      </c>
    </row>
    <row r="21" spans="1:9" s="567" customFormat="1">
      <c r="A21" s="566">
        <v>15</v>
      </c>
      <c r="B21" s="554" t="s">
        <v>69</v>
      </c>
      <c r="C21" s="705">
        <f t="shared" ref="C21:H21" si="1">SUM(C7:C15)+SUM(C17:C20)</f>
        <v>77354969.979999989</v>
      </c>
      <c r="D21" s="705">
        <f t="shared" si="1"/>
        <v>709944187.37000012</v>
      </c>
      <c r="E21" s="705">
        <f t="shared" si="1"/>
        <v>34075930.860000007</v>
      </c>
      <c r="F21" s="705">
        <f t="shared" si="1"/>
        <v>8278356.9600000009</v>
      </c>
      <c r="G21" s="705">
        <v>8419264.3200000003</v>
      </c>
      <c r="H21" s="554">
        <f t="shared" si="1"/>
        <v>0</v>
      </c>
      <c r="I21" s="564">
        <f t="shared" si="0"/>
        <v>736525605.21000004</v>
      </c>
    </row>
    <row r="22" spans="1:9">
      <c r="A22" s="568">
        <v>16</v>
      </c>
      <c r="B22" s="569" t="s">
        <v>695</v>
      </c>
      <c r="C22" s="707">
        <v>59991500.27000007</v>
      </c>
      <c r="D22" s="707">
        <v>512138668.72999984</v>
      </c>
      <c r="E22" s="708">
        <v>28367426.719999999</v>
      </c>
      <c r="F22" s="708">
        <v>8278356.96</v>
      </c>
      <c r="G22" s="708">
        <v>8419264.3200000003</v>
      </c>
      <c r="H22" s="562"/>
      <c r="I22" s="564">
        <f t="shared" si="0"/>
        <v>527065120.99999988</v>
      </c>
    </row>
    <row r="23" spans="1:9">
      <c r="A23" s="568">
        <v>17</v>
      </c>
      <c r="B23" s="569" t="s">
        <v>696</v>
      </c>
      <c r="C23" s="707"/>
      <c r="D23" s="707">
        <v>17322147</v>
      </c>
      <c r="E23" s="708"/>
      <c r="F23" s="708"/>
      <c r="G23" s="708"/>
      <c r="H23" s="562"/>
      <c r="I23" s="564">
        <f t="shared" si="0"/>
        <v>17322147</v>
      </c>
    </row>
    <row r="26" spans="1:9" ht="42.6" customHeight="1">
      <c r="B26" s="668" t="s">
        <v>943</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10" zoomScale="80" zoomScaleNormal="80" workbookViewId="0">
      <selection activeCell="C7" sqref="C7:F33"/>
    </sheetView>
  </sheetViews>
  <sheetFormatPr defaultColWidth="9.140625" defaultRowHeight="12.75"/>
  <cols>
    <col min="1" max="1" width="11" style="547" bestFit="1" customWidth="1"/>
    <col min="2" max="2" width="93.42578125" style="547" customWidth="1"/>
    <col min="3" max="8" width="22" style="547" customWidth="1"/>
    <col min="9" max="9" width="42.28515625" style="547" bestFit="1" customWidth="1"/>
    <col min="10" max="16384" width="9.140625" style="547"/>
  </cols>
  <sheetData>
    <row r="1" spans="1:9">
      <c r="A1" s="546" t="s">
        <v>189</v>
      </c>
      <c r="B1" s="547" t="s">
        <v>966</v>
      </c>
    </row>
    <row r="2" spans="1:9">
      <c r="A2" s="548" t="s">
        <v>190</v>
      </c>
    </row>
    <row r="3" spans="1:9">
      <c r="A3" s="549" t="s">
        <v>697</v>
      </c>
      <c r="B3" s="550">
        <f>'1. key ratios'!B2</f>
        <v>44377</v>
      </c>
    </row>
    <row r="4" spans="1:9">
      <c r="C4" s="559" t="s">
        <v>675</v>
      </c>
      <c r="D4" s="559" t="s">
        <v>676</v>
      </c>
      <c r="E4" s="559" t="s">
        <v>677</v>
      </c>
      <c r="F4" s="559" t="s">
        <v>678</v>
      </c>
      <c r="G4" s="559" t="s">
        <v>679</v>
      </c>
      <c r="H4" s="559" t="s">
        <v>680</v>
      </c>
      <c r="I4" s="559" t="s">
        <v>681</v>
      </c>
    </row>
    <row r="5" spans="1:9" ht="41.45" customHeight="1">
      <c r="A5" s="778" t="s">
        <v>956</v>
      </c>
      <c r="B5" s="779"/>
      <c r="C5" s="792" t="s">
        <v>685</v>
      </c>
      <c r="D5" s="792"/>
      <c r="E5" s="792" t="s">
        <v>686</v>
      </c>
      <c r="F5" s="792" t="s">
        <v>687</v>
      </c>
      <c r="G5" s="790" t="s">
        <v>688</v>
      </c>
      <c r="H5" s="790" t="s">
        <v>689</v>
      </c>
      <c r="I5" s="560" t="s">
        <v>690</v>
      </c>
    </row>
    <row r="6" spans="1:9" ht="41.45" customHeight="1">
      <c r="A6" s="782"/>
      <c r="B6" s="783"/>
      <c r="C6" s="612" t="s">
        <v>691</v>
      </c>
      <c r="D6" s="612" t="s">
        <v>692</v>
      </c>
      <c r="E6" s="792"/>
      <c r="F6" s="792"/>
      <c r="G6" s="791"/>
      <c r="H6" s="791"/>
      <c r="I6" s="560" t="s">
        <v>693</v>
      </c>
    </row>
    <row r="7" spans="1:9">
      <c r="A7" s="562">
        <v>1</v>
      </c>
      <c r="B7" s="571" t="s">
        <v>698</v>
      </c>
      <c r="C7" s="707" vm="23">
        <v>2096607.99</v>
      </c>
      <c r="D7" s="707">
        <v>129649034.90000001</v>
      </c>
      <c r="E7" s="707" vm="24">
        <v>713917.66</v>
      </c>
      <c r="F7" s="707" vm="25">
        <v>273624.38000000006</v>
      </c>
      <c r="G7" s="707"/>
      <c r="H7" s="707"/>
      <c r="I7" s="564">
        <f t="shared" ref="I7:I34" si="0">C7+D7-E7-F7-G7</f>
        <v>130758100.85000001</v>
      </c>
    </row>
    <row r="8" spans="1:9">
      <c r="A8" s="562">
        <v>2</v>
      </c>
      <c r="B8" s="571" t="s">
        <v>699</v>
      </c>
      <c r="C8" s="707" vm="26">
        <v>6793661.6699999999</v>
      </c>
      <c r="D8" s="707">
        <v>75987210.050000012</v>
      </c>
      <c r="E8" s="707" vm="27">
        <v>2156854.1520000007</v>
      </c>
      <c r="F8" s="707" vm="28">
        <v>609637.94000000006</v>
      </c>
      <c r="G8" s="707"/>
      <c r="H8" s="707"/>
      <c r="I8" s="564">
        <f t="shared" si="0"/>
        <v>80014379.628000021</v>
      </c>
    </row>
    <row r="9" spans="1:9">
      <c r="A9" s="562">
        <v>3</v>
      </c>
      <c r="B9" s="571" t="s">
        <v>700</v>
      </c>
      <c r="C9" s="707" vm="29">
        <v>99441.52</v>
      </c>
      <c r="D9" s="707" vm="30">
        <v>70405.490000000005</v>
      </c>
      <c r="E9" s="707" vm="31">
        <v>29832.46</v>
      </c>
      <c r="F9" s="707" vm="32">
        <v>1393.51</v>
      </c>
      <c r="G9" s="707"/>
      <c r="H9" s="707"/>
      <c r="I9" s="564">
        <f t="shared" si="0"/>
        <v>138621.04</v>
      </c>
    </row>
    <row r="10" spans="1:9">
      <c r="A10" s="562">
        <v>4</v>
      </c>
      <c r="B10" s="571" t="s">
        <v>701</v>
      </c>
      <c r="C10" s="707" vm="33">
        <v>3623952.21</v>
      </c>
      <c r="D10" s="707" vm="34">
        <v>24063395.470000003</v>
      </c>
      <c r="E10" s="707" vm="35">
        <v>2335049.9200000004</v>
      </c>
      <c r="F10" s="707" vm="36">
        <v>227612.71000000002</v>
      </c>
      <c r="G10" s="707"/>
      <c r="H10" s="707"/>
      <c r="I10" s="564">
        <f t="shared" si="0"/>
        <v>25124685.050000001</v>
      </c>
    </row>
    <row r="11" spans="1:9">
      <c r="A11" s="562">
        <v>5</v>
      </c>
      <c r="B11" s="571" t="s">
        <v>702</v>
      </c>
      <c r="C11" s="707" vm="37">
        <v>6942697.21</v>
      </c>
      <c r="D11" s="707" vm="38">
        <v>93788846.670000002</v>
      </c>
      <c r="E11" s="707" vm="39">
        <v>4698435.8500000006</v>
      </c>
      <c r="F11" s="707" vm="40">
        <v>1339925.350000001</v>
      </c>
      <c r="G11" s="707"/>
      <c r="H11" s="707"/>
      <c r="I11" s="564">
        <f t="shared" si="0"/>
        <v>94693182.680000007</v>
      </c>
    </row>
    <row r="12" spans="1:9">
      <c r="A12" s="562">
        <v>6</v>
      </c>
      <c r="B12" s="571" t="s">
        <v>703</v>
      </c>
      <c r="C12" s="707" vm="41">
        <v>2991709.73</v>
      </c>
      <c r="D12" s="707" vm="42">
        <v>32115464.300000001</v>
      </c>
      <c r="E12" s="707" vm="43">
        <v>1185901.4000000001</v>
      </c>
      <c r="F12" s="707" vm="44">
        <v>583629.91</v>
      </c>
      <c r="G12" s="707"/>
      <c r="H12" s="707"/>
      <c r="I12" s="564">
        <f t="shared" si="0"/>
        <v>33337642.720000003</v>
      </c>
    </row>
    <row r="13" spans="1:9">
      <c r="A13" s="562">
        <v>7</v>
      </c>
      <c r="B13" s="571" t="s">
        <v>704</v>
      </c>
      <c r="C13" s="707" vm="45">
        <v>549422.09000000008</v>
      </c>
      <c r="D13" s="707" vm="46">
        <v>6893822.0600000005</v>
      </c>
      <c r="E13" s="707" vm="47">
        <v>677388.5</v>
      </c>
      <c r="F13" s="707" vm="48">
        <v>34541.920000000006</v>
      </c>
      <c r="G13" s="707"/>
      <c r="H13" s="707"/>
      <c r="I13" s="564">
        <f t="shared" si="0"/>
        <v>6731313.7300000004</v>
      </c>
    </row>
    <row r="14" spans="1:9">
      <c r="A14" s="562">
        <v>8</v>
      </c>
      <c r="B14" s="571" t="s">
        <v>705</v>
      </c>
      <c r="C14" s="707" vm="49">
        <v>538064.23</v>
      </c>
      <c r="D14" s="707" vm="50">
        <v>2457652.1799999997</v>
      </c>
      <c r="E14" s="707" vm="51">
        <v>271154.49</v>
      </c>
      <c r="F14" s="707" vm="52">
        <v>26517.309999999998</v>
      </c>
      <c r="G14" s="707"/>
      <c r="H14" s="707"/>
      <c r="I14" s="564">
        <f t="shared" si="0"/>
        <v>2698044.61</v>
      </c>
    </row>
    <row r="15" spans="1:9">
      <c r="A15" s="562">
        <v>9</v>
      </c>
      <c r="B15" s="571" t="s">
        <v>706</v>
      </c>
      <c r="C15" s="707" vm="53">
        <v>3878866.38</v>
      </c>
      <c r="D15" s="707" vm="54">
        <v>9207562.6599999983</v>
      </c>
      <c r="E15" s="707" vm="55">
        <v>1163659.9130000002</v>
      </c>
      <c r="F15" s="707" vm="56">
        <v>183165.41999999998</v>
      </c>
      <c r="G15" s="707"/>
      <c r="H15" s="707"/>
      <c r="I15" s="564">
        <f t="shared" si="0"/>
        <v>11739603.706999999</v>
      </c>
    </row>
    <row r="16" spans="1:9">
      <c r="A16" s="562">
        <v>10</v>
      </c>
      <c r="B16" s="571" t="s">
        <v>707</v>
      </c>
      <c r="C16" s="707" vm="57">
        <v>0</v>
      </c>
      <c r="D16" s="707" vm="58">
        <v>6814543.3099999996</v>
      </c>
      <c r="E16" s="707" vm="59">
        <v>7655.18</v>
      </c>
      <c r="F16" s="707" vm="60">
        <v>133881.26</v>
      </c>
      <c r="G16" s="707"/>
      <c r="H16" s="707"/>
      <c r="I16" s="564">
        <f t="shared" si="0"/>
        <v>6673006.8700000001</v>
      </c>
    </row>
    <row r="17" spans="1:10">
      <c r="A17" s="562">
        <v>11</v>
      </c>
      <c r="B17" s="571" t="s">
        <v>708</v>
      </c>
      <c r="C17" s="707" vm="61">
        <v>36686.51</v>
      </c>
      <c r="D17" s="707" vm="62">
        <v>2430119.65</v>
      </c>
      <c r="E17" s="707" vm="63">
        <v>24237.48</v>
      </c>
      <c r="F17" s="707" vm="64">
        <v>46469.500000000007</v>
      </c>
      <c r="G17" s="707"/>
      <c r="H17" s="707"/>
      <c r="I17" s="564">
        <f t="shared" si="0"/>
        <v>2396099.1799999997</v>
      </c>
    </row>
    <row r="18" spans="1:10">
      <c r="A18" s="562">
        <v>12</v>
      </c>
      <c r="B18" s="571" t="s">
        <v>709</v>
      </c>
      <c r="C18" s="707" vm="65">
        <v>6149776.4099999992</v>
      </c>
      <c r="D18" s="707" vm="66">
        <v>70039563.12000002</v>
      </c>
      <c r="E18" s="707" vm="67">
        <v>2617066.0780000002</v>
      </c>
      <c r="F18" s="707" vm="68">
        <v>1322927.8800000013</v>
      </c>
      <c r="G18" s="707"/>
      <c r="H18" s="707"/>
      <c r="I18" s="564">
        <f t="shared" si="0"/>
        <v>72249345.572000027</v>
      </c>
    </row>
    <row r="19" spans="1:10">
      <c r="A19" s="562">
        <v>13</v>
      </c>
      <c r="B19" s="571" t="s">
        <v>710</v>
      </c>
      <c r="C19" s="707">
        <v>2438046.4299999843</v>
      </c>
      <c r="D19" s="707">
        <v>36226763.210000016</v>
      </c>
      <c r="E19" s="707" vm="69">
        <v>1796798.5479999664</v>
      </c>
      <c r="F19" s="707" vm="70">
        <v>571682.89999999967</v>
      </c>
      <c r="G19" s="707"/>
      <c r="H19" s="707"/>
      <c r="I19" s="564">
        <f t="shared" si="0"/>
        <v>36296328.192000039</v>
      </c>
    </row>
    <row r="20" spans="1:10">
      <c r="A20" s="562">
        <v>14</v>
      </c>
      <c r="B20" s="571" t="s">
        <v>711</v>
      </c>
      <c r="C20" s="707" vm="71">
        <v>2408709.08</v>
      </c>
      <c r="D20" s="707" vm="72">
        <v>35698748.810000002</v>
      </c>
      <c r="E20" s="707" vm="73">
        <v>2186434.09</v>
      </c>
      <c r="F20" s="707" vm="74">
        <v>409564.60000000015</v>
      </c>
      <c r="G20" s="707"/>
      <c r="H20" s="707"/>
      <c r="I20" s="564">
        <f t="shared" si="0"/>
        <v>35511459.199999996</v>
      </c>
    </row>
    <row r="21" spans="1:10">
      <c r="A21" s="562">
        <v>15</v>
      </c>
      <c r="B21" s="571" t="s">
        <v>712</v>
      </c>
      <c r="C21" s="707" vm="75">
        <v>3730600.6300000004</v>
      </c>
      <c r="D21" s="707" vm="76">
        <v>10709408.770000001</v>
      </c>
      <c r="E21" s="707" vm="77">
        <v>1626560.5899999999</v>
      </c>
      <c r="F21" s="707" vm="78">
        <v>110347.62</v>
      </c>
      <c r="G21" s="707"/>
      <c r="H21" s="707"/>
      <c r="I21" s="564">
        <f t="shared" si="0"/>
        <v>12703101.190000003</v>
      </c>
    </row>
    <row r="22" spans="1:10">
      <c r="A22" s="562">
        <v>16</v>
      </c>
      <c r="B22" s="571" t="s">
        <v>713</v>
      </c>
      <c r="C22" s="707" vm="79">
        <v>279997.27999999997</v>
      </c>
      <c r="D22" s="707" vm="80">
        <v>1854110.27</v>
      </c>
      <c r="E22" s="707" vm="81">
        <v>83999.18</v>
      </c>
      <c r="F22" s="707" vm="82">
        <v>36752.42</v>
      </c>
      <c r="G22" s="707"/>
      <c r="H22" s="707"/>
      <c r="I22" s="564">
        <f t="shared" si="0"/>
        <v>2013355.95</v>
      </c>
    </row>
    <row r="23" spans="1:10">
      <c r="A23" s="562">
        <v>17</v>
      </c>
      <c r="B23" s="571" t="s">
        <v>714</v>
      </c>
      <c r="C23" s="707" vm="83">
        <v>5980613.1400000006</v>
      </c>
      <c r="D23" s="707" vm="84">
        <v>2492235.0100000002</v>
      </c>
      <c r="E23" s="707" vm="85">
        <v>1845852.0500000003</v>
      </c>
      <c r="F23" s="707" vm="86">
        <v>43231.18</v>
      </c>
      <c r="G23" s="707"/>
      <c r="H23" s="707"/>
      <c r="I23" s="564">
        <f t="shared" si="0"/>
        <v>6583764.9199999999</v>
      </c>
    </row>
    <row r="24" spans="1:10">
      <c r="A24" s="562">
        <v>18</v>
      </c>
      <c r="B24" s="571" t="s">
        <v>715</v>
      </c>
      <c r="C24" s="707" vm="87">
        <v>25345.439999999999</v>
      </c>
      <c r="D24" s="707" vm="88">
        <v>5801485.6499999994</v>
      </c>
      <c r="E24" s="707" vm="89">
        <v>10754.41</v>
      </c>
      <c r="F24" s="707" vm="90">
        <v>111746.79000000001</v>
      </c>
      <c r="G24" s="707"/>
      <c r="H24" s="707"/>
      <c r="I24" s="564">
        <f t="shared" si="0"/>
        <v>5704329.8899999997</v>
      </c>
    </row>
    <row r="25" spans="1:10">
      <c r="A25" s="562">
        <v>19</v>
      </c>
      <c r="B25" s="571" t="s">
        <v>716</v>
      </c>
      <c r="C25" s="707">
        <v>0</v>
      </c>
      <c r="D25" s="707" vm="91">
        <v>763405.68</v>
      </c>
      <c r="E25" s="707">
        <v>0</v>
      </c>
      <c r="F25" s="707" vm="92">
        <v>15258.09</v>
      </c>
      <c r="G25" s="707"/>
      <c r="H25" s="707"/>
      <c r="I25" s="564">
        <f t="shared" si="0"/>
        <v>748147.59000000008</v>
      </c>
    </row>
    <row r="26" spans="1:10">
      <c r="A26" s="562">
        <v>20</v>
      </c>
      <c r="B26" s="571" t="s">
        <v>717</v>
      </c>
      <c r="C26" s="707" vm="93">
        <v>579534.25</v>
      </c>
      <c r="D26" s="707" vm="94">
        <v>27863433.43</v>
      </c>
      <c r="E26" s="707" vm="95">
        <v>205888.49000000002</v>
      </c>
      <c r="F26" s="707" vm="96">
        <v>541029.38</v>
      </c>
      <c r="G26" s="707"/>
      <c r="H26" s="707"/>
      <c r="I26" s="564">
        <f t="shared" si="0"/>
        <v>27696049.810000002</v>
      </c>
      <c r="J26" s="572"/>
    </row>
    <row r="27" spans="1:10">
      <c r="A27" s="562">
        <v>21</v>
      </c>
      <c r="B27" s="571" t="s">
        <v>718</v>
      </c>
      <c r="C27" s="707" vm="97">
        <v>1818295.86</v>
      </c>
      <c r="D27" s="707" vm="98">
        <v>427750.3</v>
      </c>
      <c r="E27" s="707" vm="99">
        <v>545488.76</v>
      </c>
      <c r="F27" s="707" vm="100">
        <v>8321.6699999999983</v>
      </c>
      <c r="G27" s="707"/>
      <c r="H27" s="707"/>
      <c r="I27" s="564">
        <f t="shared" si="0"/>
        <v>1692235.7300000002</v>
      </c>
      <c r="J27" s="572"/>
    </row>
    <row r="28" spans="1:10">
      <c r="A28" s="562">
        <v>22</v>
      </c>
      <c r="B28" s="571" t="s">
        <v>719</v>
      </c>
      <c r="C28" s="707" vm="101">
        <v>141635.41</v>
      </c>
      <c r="D28" s="707" vm="102">
        <v>1414156.28</v>
      </c>
      <c r="E28" s="707" vm="103">
        <v>153408.24000000002</v>
      </c>
      <c r="F28" s="707" vm="104">
        <v>8015.41</v>
      </c>
      <c r="G28" s="707"/>
      <c r="H28" s="707"/>
      <c r="I28" s="564">
        <f t="shared" si="0"/>
        <v>1394368.04</v>
      </c>
      <c r="J28" s="572"/>
    </row>
    <row r="29" spans="1:10">
      <c r="A29" s="562">
        <v>23</v>
      </c>
      <c r="B29" s="571" t="s">
        <v>720</v>
      </c>
      <c r="C29" s="707" vm="105">
        <v>5598396.5300000003</v>
      </c>
      <c r="D29" s="707" vm="106">
        <v>48513489.839999996</v>
      </c>
      <c r="E29" s="707" vm="107">
        <v>2791339.3820000002</v>
      </c>
      <c r="F29" s="707" vm="108">
        <v>741469.74999999953</v>
      </c>
      <c r="G29" s="707"/>
      <c r="H29" s="707"/>
      <c r="I29" s="564">
        <f t="shared" si="0"/>
        <v>50579077.237999998</v>
      </c>
      <c r="J29" s="572"/>
    </row>
    <row r="30" spans="1:10">
      <c r="A30" s="562">
        <v>24</v>
      </c>
      <c r="B30" s="571" t="s">
        <v>721</v>
      </c>
      <c r="C30" s="707" vm="109">
        <v>14090</v>
      </c>
      <c r="D30" s="707" vm="110">
        <v>28811198.189999998</v>
      </c>
      <c r="E30" s="707" vm="111">
        <v>24560.53</v>
      </c>
      <c r="F30" s="707" vm="112">
        <v>567498.69999999995</v>
      </c>
      <c r="G30" s="707"/>
      <c r="H30" s="707"/>
      <c r="I30" s="564">
        <f t="shared" si="0"/>
        <v>28233228.959999997</v>
      </c>
      <c r="J30" s="572"/>
    </row>
    <row r="31" spans="1:10">
      <c r="A31" s="562">
        <v>25</v>
      </c>
      <c r="B31" s="571" t="s">
        <v>722</v>
      </c>
      <c r="C31" s="707" vm="113">
        <v>3275350.27</v>
      </c>
      <c r="D31" s="707" vm="114">
        <v>17747524.380000003</v>
      </c>
      <c r="E31" s="707" vm="115">
        <v>1215188.9269999999</v>
      </c>
      <c r="F31" s="707" vm="116">
        <v>330111.35999999969</v>
      </c>
      <c r="G31" s="707"/>
      <c r="H31" s="707"/>
      <c r="I31" s="564">
        <f t="shared" si="0"/>
        <v>19477574.363000002</v>
      </c>
      <c r="J31" s="572"/>
    </row>
    <row r="32" spans="1:10">
      <c r="A32" s="562">
        <v>26</v>
      </c>
      <c r="B32" s="571" t="s">
        <v>723</v>
      </c>
      <c r="C32" s="707">
        <v>0</v>
      </c>
      <c r="D32" s="707">
        <v>0</v>
      </c>
      <c r="E32" s="707">
        <v>0</v>
      </c>
      <c r="F32" s="707">
        <v>0</v>
      </c>
      <c r="G32" s="707"/>
      <c r="H32" s="707"/>
      <c r="I32" s="564">
        <f t="shared" si="0"/>
        <v>0</v>
      </c>
      <c r="J32" s="572"/>
    </row>
    <row r="33" spans="1:10">
      <c r="A33" s="562">
        <v>27</v>
      </c>
      <c r="B33" s="563" t="s">
        <v>166</v>
      </c>
      <c r="C33" s="707">
        <v>17363469.710000005</v>
      </c>
      <c r="D33" s="707">
        <v>38102857.690000229</v>
      </c>
      <c r="E33" s="707">
        <v>5708504.5800000336</v>
      </c>
      <c r="F33" s="707">
        <v>0</v>
      </c>
      <c r="G33" s="707"/>
      <c r="H33" s="707"/>
      <c r="I33" s="564">
        <f t="shared" si="0"/>
        <v>49757822.820000194</v>
      </c>
      <c r="J33" s="572"/>
    </row>
    <row r="34" spans="1:10">
      <c r="A34" s="562">
        <v>28</v>
      </c>
      <c r="B34" s="573" t="s">
        <v>69</v>
      </c>
      <c r="C34" s="705">
        <f t="shared" ref="C34:H34" si="1">SUM(C7:C33)</f>
        <v>77354969.979999989</v>
      </c>
      <c r="D34" s="705">
        <f t="shared" si="1"/>
        <v>709944187.37000012</v>
      </c>
      <c r="E34" s="705">
        <f t="shared" si="1"/>
        <v>34075930.860000007</v>
      </c>
      <c r="F34" s="705">
        <f t="shared" si="1"/>
        <v>8278356.96</v>
      </c>
      <c r="G34" s="705">
        <v>8419264.3200000003</v>
      </c>
      <c r="H34" s="705">
        <f t="shared" si="1"/>
        <v>0</v>
      </c>
      <c r="I34" s="564">
        <f t="shared" si="0"/>
        <v>736525605.21000004</v>
      </c>
      <c r="J34" s="572"/>
    </row>
    <row r="35" spans="1:10">
      <c r="A35" s="572"/>
      <c r="B35" s="572"/>
      <c r="C35" s="572"/>
      <c r="D35" s="572"/>
      <c r="E35" s="572"/>
      <c r="F35" s="572"/>
      <c r="G35" s="572"/>
      <c r="H35" s="572"/>
      <c r="I35" s="572"/>
      <c r="J35" s="572"/>
    </row>
    <row r="36" spans="1:10">
      <c r="A36" s="572"/>
      <c r="B36" s="574"/>
      <c r="C36" s="572"/>
      <c r="D36" s="572"/>
      <c r="E36" s="572"/>
      <c r="F36" s="572"/>
      <c r="G36" s="572"/>
      <c r="H36" s="572"/>
      <c r="I36" s="572"/>
      <c r="J36" s="572"/>
    </row>
    <row r="37" spans="1:10">
      <c r="A37" s="572"/>
      <c r="B37" s="572"/>
      <c r="C37" s="572"/>
      <c r="D37" s="572"/>
      <c r="E37" s="572"/>
      <c r="F37" s="572"/>
      <c r="G37" s="572"/>
      <c r="H37" s="572"/>
      <c r="I37" s="572"/>
      <c r="J37" s="572"/>
    </row>
    <row r="38" spans="1:10">
      <c r="A38" s="572"/>
      <c r="B38" s="572"/>
      <c r="C38" s="572"/>
      <c r="D38" s="572"/>
      <c r="E38" s="572"/>
      <c r="F38" s="572"/>
      <c r="G38" s="572"/>
      <c r="H38" s="572"/>
      <c r="I38" s="572"/>
      <c r="J38" s="572"/>
    </row>
    <row r="39" spans="1:10">
      <c r="A39" s="572"/>
      <c r="B39" s="572"/>
      <c r="C39" s="572"/>
      <c r="D39" s="572"/>
      <c r="E39" s="572"/>
      <c r="F39" s="572"/>
      <c r="G39" s="572"/>
      <c r="H39" s="572"/>
      <c r="I39" s="572"/>
      <c r="J39" s="572"/>
    </row>
    <row r="40" spans="1:10">
      <c r="A40" s="572"/>
      <c r="B40" s="572"/>
      <c r="C40" s="572"/>
      <c r="D40" s="572"/>
      <c r="E40" s="572"/>
      <c r="F40" s="572"/>
      <c r="G40" s="572"/>
      <c r="H40" s="572"/>
      <c r="I40" s="572"/>
      <c r="J40" s="572"/>
    </row>
    <row r="41" spans="1:10">
      <c r="A41" s="572"/>
      <c r="B41" s="572"/>
      <c r="C41" s="572"/>
      <c r="D41" s="572"/>
      <c r="E41" s="572"/>
      <c r="F41" s="572"/>
      <c r="G41" s="572"/>
      <c r="H41" s="572"/>
      <c r="I41" s="572"/>
      <c r="J41" s="572"/>
    </row>
    <row r="42" spans="1:10">
      <c r="A42" s="575"/>
      <c r="B42" s="575"/>
      <c r="C42" s="572"/>
      <c r="D42" s="572"/>
      <c r="E42" s="572"/>
      <c r="F42" s="572"/>
      <c r="G42" s="572"/>
      <c r="H42" s="572"/>
      <c r="I42" s="572"/>
      <c r="J42" s="572"/>
    </row>
    <row r="43" spans="1:10">
      <c r="A43" s="575"/>
      <c r="B43" s="575"/>
      <c r="C43" s="572"/>
      <c r="D43" s="572"/>
      <c r="E43" s="572"/>
      <c r="F43" s="572"/>
      <c r="G43" s="572"/>
      <c r="H43" s="572"/>
      <c r="I43" s="572"/>
      <c r="J43" s="572"/>
    </row>
    <row r="44" spans="1:10">
      <c r="A44" s="572"/>
      <c r="B44" s="576"/>
      <c r="C44" s="572"/>
      <c r="D44" s="572"/>
      <c r="E44" s="572"/>
      <c r="F44" s="572"/>
      <c r="G44" s="572"/>
      <c r="H44" s="572"/>
      <c r="I44" s="572"/>
      <c r="J44" s="572"/>
    </row>
    <row r="45" spans="1:10">
      <c r="A45" s="572"/>
      <c r="B45" s="576"/>
      <c r="C45" s="572"/>
      <c r="D45" s="572"/>
      <c r="E45" s="572"/>
      <c r="F45" s="572"/>
      <c r="G45" s="572"/>
      <c r="H45" s="572"/>
      <c r="I45" s="572"/>
      <c r="J45" s="572"/>
    </row>
    <row r="46" spans="1:10">
      <c r="A46" s="572"/>
      <c r="B46" s="576"/>
      <c r="C46" s="572"/>
      <c r="D46" s="572"/>
      <c r="E46" s="572"/>
      <c r="F46" s="572"/>
      <c r="G46" s="572"/>
      <c r="H46" s="572"/>
      <c r="I46" s="572"/>
      <c r="J46" s="572"/>
    </row>
    <row r="47" spans="1:10">
      <c r="A47" s="572"/>
      <c r="B47" s="572"/>
      <c r="C47" s="572"/>
      <c r="D47" s="572"/>
      <c r="E47" s="572"/>
      <c r="F47" s="572"/>
      <c r="G47" s="572"/>
      <c r="H47" s="572"/>
      <c r="I47" s="572"/>
      <c r="J47" s="57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C6" sqref="C6"/>
    </sheetView>
  </sheetViews>
  <sheetFormatPr defaultColWidth="9.140625" defaultRowHeight="12.75"/>
  <cols>
    <col min="1" max="1" width="11.85546875" style="547" bestFit="1" customWidth="1"/>
    <col min="2" max="2" width="108" style="547" bestFit="1" customWidth="1"/>
    <col min="3" max="3" width="35.5703125" style="547" customWidth="1"/>
    <col min="4" max="4" width="38.42578125" style="570" customWidth="1"/>
    <col min="5" max="16384" width="9.140625" style="547"/>
  </cols>
  <sheetData>
    <row r="1" spans="1:4">
      <c r="A1" s="546" t="s">
        <v>189</v>
      </c>
      <c r="B1" s="547" t="s">
        <v>966</v>
      </c>
      <c r="D1" s="547"/>
    </row>
    <row r="2" spans="1:4">
      <c r="A2" s="548" t="s">
        <v>190</v>
      </c>
      <c r="D2" s="547"/>
    </row>
    <row r="3" spans="1:4">
      <c r="A3" s="549" t="s">
        <v>724</v>
      </c>
      <c r="B3" s="550">
        <f>'1. key ratios'!B2</f>
        <v>44377</v>
      </c>
      <c r="D3" s="547"/>
    </row>
    <row r="5" spans="1:4" ht="51">
      <c r="A5" s="793" t="s">
        <v>725</v>
      </c>
      <c r="B5" s="793"/>
      <c r="C5" s="577" t="s">
        <v>726</v>
      </c>
      <c r="D5" s="665" t="s">
        <v>727</v>
      </c>
    </row>
    <row r="6" spans="1:4">
      <c r="A6" s="578">
        <v>1</v>
      </c>
      <c r="B6" s="579" t="s">
        <v>728</v>
      </c>
      <c r="C6" s="707">
        <v>46598985</v>
      </c>
      <c r="D6" s="562"/>
    </row>
    <row r="7" spans="1:4">
      <c r="A7" s="580">
        <v>2</v>
      </c>
      <c r="B7" s="579" t="s">
        <v>729</v>
      </c>
      <c r="C7" s="707">
        <v>5443961.1306427065</v>
      </c>
      <c r="D7" s="562">
        <f>SUM(D8:D11)</f>
        <v>0</v>
      </c>
    </row>
    <row r="8" spans="1:4">
      <c r="A8" s="581">
        <v>2.1</v>
      </c>
      <c r="B8" s="582" t="s">
        <v>730</v>
      </c>
      <c r="C8" s="707">
        <v>4927436.7078924607</v>
      </c>
      <c r="D8" s="562"/>
    </row>
    <row r="9" spans="1:4">
      <c r="A9" s="581">
        <v>2.2000000000000002</v>
      </c>
      <c r="B9" s="582" t="s">
        <v>731</v>
      </c>
      <c r="C9" s="707">
        <v>516524.42275024607</v>
      </c>
      <c r="D9" s="562"/>
    </row>
    <row r="10" spans="1:4">
      <c r="A10" s="581">
        <v>2.2999999999999998</v>
      </c>
      <c r="B10" s="582" t="s">
        <v>732</v>
      </c>
      <c r="C10" s="707">
        <v>0</v>
      </c>
      <c r="D10" s="562"/>
    </row>
    <row r="11" spans="1:4">
      <c r="A11" s="581">
        <v>2.4</v>
      </c>
      <c r="B11" s="582" t="s">
        <v>733</v>
      </c>
      <c r="C11" s="707"/>
      <c r="D11" s="562"/>
    </row>
    <row r="12" spans="1:4">
      <c r="A12" s="578">
        <v>3</v>
      </c>
      <c r="B12" s="579" t="s">
        <v>734</v>
      </c>
      <c r="C12" s="707">
        <f>SUM(C13:C18)</f>
        <v>6977898.1306427037</v>
      </c>
      <c r="D12" s="562">
        <f>SUM(D13:D18)</f>
        <v>0</v>
      </c>
    </row>
    <row r="13" spans="1:4">
      <c r="A13" s="581">
        <v>3.1</v>
      </c>
      <c r="B13" s="582" t="s">
        <v>735</v>
      </c>
      <c r="C13" s="707">
        <v>0</v>
      </c>
      <c r="D13" s="562"/>
    </row>
    <row r="14" spans="1:4">
      <c r="A14" s="581">
        <v>3.2</v>
      </c>
      <c r="B14" s="582" t="s">
        <v>736</v>
      </c>
      <c r="C14" s="707">
        <v>947280.90122293495</v>
      </c>
      <c r="D14" s="562"/>
    </row>
    <row r="15" spans="1:4">
      <c r="A15" s="581">
        <v>3.3</v>
      </c>
      <c r="B15" s="582" t="s">
        <v>737</v>
      </c>
      <c r="C15" s="707">
        <v>4051316.2100421684</v>
      </c>
      <c r="D15" s="562"/>
    </row>
    <row r="16" spans="1:4">
      <c r="A16" s="581">
        <v>3.4</v>
      </c>
      <c r="B16" s="582" t="s">
        <v>738</v>
      </c>
      <c r="C16" s="707">
        <v>0</v>
      </c>
      <c r="D16" s="562"/>
    </row>
    <row r="17" spans="1:4">
      <c r="A17" s="580">
        <v>3.5</v>
      </c>
      <c r="B17" s="582" t="s">
        <v>739</v>
      </c>
      <c r="C17" s="707">
        <v>1792120.1593776001</v>
      </c>
      <c r="D17" s="562"/>
    </row>
    <row r="18" spans="1:4">
      <c r="A18" s="581">
        <v>3.6</v>
      </c>
      <c r="B18" s="582" t="s">
        <v>740</v>
      </c>
      <c r="C18" s="707">
        <v>187180.86</v>
      </c>
      <c r="D18" s="562"/>
    </row>
    <row r="19" spans="1:4">
      <c r="A19" s="583">
        <v>4</v>
      </c>
      <c r="B19" s="579" t="s">
        <v>741</v>
      </c>
      <c r="C19" s="705">
        <f>C6+C7-C12</f>
        <v>45065048</v>
      </c>
      <c r="D19" s="554">
        <f>D6+D7-D12</f>
        <v>0</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election activeCell="C8" sqref="C8:G21"/>
    </sheetView>
  </sheetViews>
  <sheetFormatPr defaultColWidth="9.140625" defaultRowHeight="12.75"/>
  <cols>
    <col min="1" max="1" width="11.85546875" style="547" bestFit="1" customWidth="1"/>
    <col min="2" max="2" width="124.7109375" style="547" customWidth="1"/>
    <col min="3" max="3" width="21.5703125" style="547" customWidth="1"/>
    <col min="4" max="4" width="49.140625" style="570" customWidth="1"/>
    <col min="5" max="16384" width="9.140625" style="547"/>
  </cols>
  <sheetData>
    <row r="1" spans="1:4">
      <c r="A1" s="546" t="s">
        <v>189</v>
      </c>
      <c r="B1" s="547" t="s">
        <v>966</v>
      </c>
      <c r="D1" s="547"/>
    </row>
    <row r="2" spans="1:4">
      <c r="A2" s="548" t="s">
        <v>190</v>
      </c>
      <c r="D2" s="547"/>
    </row>
    <row r="3" spans="1:4">
      <c r="A3" s="549" t="s">
        <v>742</v>
      </c>
      <c r="B3" s="550">
        <f>'1. key ratios'!B2</f>
        <v>44377</v>
      </c>
      <c r="D3" s="547"/>
    </row>
    <row r="4" spans="1:4">
      <c r="A4" s="549"/>
      <c r="D4" s="547"/>
    </row>
    <row r="5" spans="1:4" ht="15" customHeight="1">
      <c r="A5" s="794" t="s">
        <v>743</v>
      </c>
      <c r="B5" s="795"/>
      <c r="C5" s="784" t="s">
        <v>744</v>
      </c>
      <c r="D5" s="798" t="s">
        <v>745</v>
      </c>
    </row>
    <row r="6" spans="1:4">
      <c r="A6" s="796"/>
      <c r="B6" s="797"/>
      <c r="C6" s="787"/>
      <c r="D6" s="798"/>
    </row>
    <row r="7" spans="1:4">
      <c r="A7" s="573">
        <v>1</v>
      </c>
      <c r="B7" s="554" t="s">
        <v>746</v>
      </c>
      <c r="C7" s="707">
        <v>65440578.999999993</v>
      </c>
      <c r="D7" s="584"/>
    </row>
    <row r="8" spans="1:4">
      <c r="A8" s="563">
        <v>2</v>
      </c>
      <c r="B8" s="563" t="s">
        <v>747</v>
      </c>
      <c r="C8" s="707">
        <v>7329952.2274367455</v>
      </c>
      <c r="D8" s="584"/>
    </row>
    <row r="9" spans="1:4">
      <c r="A9" s="563">
        <v>3</v>
      </c>
      <c r="B9" s="585" t="s">
        <v>748</v>
      </c>
      <c r="C9" s="707">
        <v>0</v>
      </c>
      <c r="D9" s="584"/>
    </row>
    <row r="10" spans="1:4">
      <c r="A10" s="563">
        <v>4</v>
      </c>
      <c r="B10" s="563" t="s">
        <v>749</v>
      </c>
      <c r="C10" s="707">
        <f>SUM(C11:C18)</f>
        <v>12782778.53743675</v>
      </c>
      <c r="D10" s="584"/>
    </row>
    <row r="11" spans="1:4">
      <c r="A11" s="563">
        <v>5</v>
      </c>
      <c r="B11" s="586" t="s">
        <v>750</v>
      </c>
      <c r="C11" s="562"/>
      <c r="D11" s="584"/>
    </row>
    <row r="12" spans="1:4">
      <c r="A12" s="563">
        <v>6</v>
      </c>
      <c r="B12" s="586" t="s">
        <v>751</v>
      </c>
      <c r="C12" s="562"/>
      <c r="D12" s="584"/>
    </row>
    <row r="13" spans="1:4">
      <c r="A13" s="563">
        <v>7</v>
      </c>
      <c r="B13" s="586" t="s">
        <v>752</v>
      </c>
      <c r="C13" s="707">
        <v>9552917.7391289994</v>
      </c>
      <c r="D13" s="584"/>
    </row>
    <row r="14" spans="1:4">
      <c r="A14" s="563">
        <v>8</v>
      </c>
      <c r="B14" s="586" t="s">
        <v>753</v>
      </c>
      <c r="C14" s="707">
        <v>253517.55</v>
      </c>
      <c r="D14" s="708">
        <v>445550</v>
      </c>
    </row>
    <row r="15" spans="1:4">
      <c r="A15" s="563">
        <v>9</v>
      </c>
      <c r="B15" s="586" t="s">
        <v>754</v>
      </c>
      <c r="C15" s="707"/>
      <c r="D15" s="563"/>
    </row>
    <row r="16" spans="1:4">
      <c r="A16" s="563">
        <v>10</v>
      </c>
      <c r="B16" s="586" t="s">
        <v>755</v>
      </c>
      <c r="C16" s="707"/>
      <c r="D16" s="584"/>
    </row>
    <row r="17" spans="1:4">
      <c r="A17" s="563">
        <v>11</v>
      </c>
      <c r="B17" s="586" t="s">
        <v>756</v>
      </c>
      <c r="C17" s="707"/>
      <c r="D17" s="563"/>
    </row>
    <row r="18" spans="1:4" ht="25.5">
      <c r="A18" s="563">
        <v>12</v>
      </c>
      <c r="B18" s="586" t="s">
        <v>757</v>
      </c>
      <c r="C18" s="707">
        <v>2976343.2483077501</v>
      </c>
      <c r="D18" s="584"/>
    </row>
    <row r="19" spans="1:4">
      <c r="A19" s="573">
        <v>13</v>
      </c>
      <c r="B19" s="587" t="s">
        <v>758</v>
      </c>
      <c r="C19" s="705">
        <f>C7+C8+C9-C10</f>
        <v>59987752.689999983</v>
      </c>
      <c r="D19" s="588"/>
    </row>
    <row r="22" spans="1:4">
      <c r="B22" s="546"/>
    </row>
    <row r="23" spans="1:4">
      <c r="B23" s="548"/>
    </row>
    <row r="24" spans="1:4">
      <c r="B24" s="54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0" zoomScaleNormal="80" workbookViewId="0">
      <selection activeCell="D13" sqref="D13"/>
    </sheetView>
  </sheetViews>
  <sheetFormatPr defaultColWidth="9.140625" defaultRowHeight="12.75"/>
  <cols>
    <col min="1" max="1" width="11.85546875" style="547" bestFit="1" customWidth="1"/>
    <col min="2" max="2" width="80.7109375" style="547" customWidth="1"/>
    <col min="3" max="3" width="18.85546875" style="547" bestFit="1" customWidth="1"/>
    <col min="4" max="5" width="22.28515625" style="547" customWidth="1"/>
    <col min="6" max="6" width="23.42578125" style="547" customWidth="1"/>
    <col min="7" max="14" width="22.28515625" style="547" customWidth="1"/>
    <col min="15" max="15" width="23.28515625" style="547" bestFit="1" customWidth="1"/>
    <col min="16" max="16" width="21.7109375" style="547" bestFit="1" customWidth="1"/>
    <col min="17" max="19" width="19" style="547" bestFit="1" customWidth="1"/>
    <col min="20" max="20" width="16.140625" style="547" customWidth="1"/>
    <col min="21" max="21" width="17.85546875" style="547" bestFit="1" customWidth="1"/>
    <col min="22" max="22" width="20" style="547" customWidth="1"/>
    <col min="23" max="16384" width="9.140625" style="547"/>
  </cols>
  <sheetData>
    <row r="1" spans="1:22">
      <c r="A1" s="546" t="s">
        <v>189</v>
      </c>
      <c r="B1" s="547" t="s">
        <v>966</v>
      </c>
    </row>
    <row r="2" spans="1:22">
      <c r="A2" s="548" t="s">
        <v>190</v>
      </c>
      <c r="B2" s="558"/>
      <c r="C2" s="558"/>
    </row>
    <row r="3" spans="1:22">
      <c r="A3" s="549" t="s">
        <v>759</v>
      </c>
      <c r="B3" s="550">
        <f>'1. key ratios'!B2</f>
        <v>44377</v>
      </c>
    </row>
    <row r="5" spans="1:22" ht="15" customHeight="1">
      <c r="A5" s="784" t="s">
        <v>760</v>
      </c>
      <c r="B5" s="786"/>
      <c r="C5" s="801" t="s">
        <v>761</v>
      </c>
      <c r="D5" s="802"/>
      <c r="E5" s="802"/>
      <c r="F5" s="802"/>
      <c r="G5" s="802"/>
      <c r="H5" s="802"/>
      <c r="I5" s="802"/>
      <c r="J5" s="802"/>
      <c r="K5" s="802"/>
      <c r="L5" s="802"/>
      <c r="M5" s="802"/>
      <c r="N5" s="802"/>
      <c r="O5" s="802"/>
      <c r="P5" s="802"/>
      <c r="Q5" s="802"/>
      <c r="R5" s="802"/>
      <c r="S5" s="802"/>
      <c r="T5" s="802"/>
      <c r="U5" s="803"/>
      <c r="V5" s="589"/>
    </row>
    <row r="6" spans="1:22">
      <c r="A6" s="799"/>
      <c r="B6" s="800"/>
      <c r="C6" s="804" t="s">
        <v>69</v>
      </c>
      <c r="D6" s="806" t="s">
        <v>762</v>
      </c>
      <c r="E6" s="806"/>
      <c r="F6" s="807"/>
      <c r="G6" s="808" t="s">
        <v>763</v>
      </c>
      <c r="H6" s="809"/>
      <c r="I6" s="809"/>
      <c r="J6" s="809"/>
      <c r="K6" s="810"/>
      <c r="L6" s="590"/>
      <c r="M6" s="811" t="s">
        <v>764</v>
      </c>
      <c r="N6" s="811"/>
      <c r="O6" s="791"/>
      <c r="P6" s="791"/>
      <c r="Q6" s="791"/>
      <c r="R6" s="791"/>
      <c r="S6" s="791"/>
      <c r="T6" s="791"/>
      <c r="U6" s="791"/>
      <c r="V6" s="591"/>
    </row>
    <row r="7" spans="1:22" ht="25.5">
      <c r="A7" s="787"/>
      <c r="B7" s="789"/>
      <c r="C7" s="805"/>
      <c r="D7" s="592"/>
      <c r="E7" s="560" t="s">
        <v>765</v>
      </c>
      <c r="F7" s="670" t="s">
        <v>766</v>
      </c>
      <c r="G7" s="558"/>
      <c r="H7" s="670" t="s">
        <v>765</v>
      </c>
      <c r="I7" s="560" t="s">
        <v>792</v>
      </c>
      <c r="J7" s="560" t="s">
        <v>767</v>
      </c>
      <c r="K7" s="670" t="s">
        <v>768</v>
      </c>
      <c r="L7" s="593"/>
      <c r="M7" s="612" t="s">
        <v>769</v>
      </c>
      <c r="N7" s="560" t="s">
        <v>767</v>
      </c>
      <c r="O7" s="560" t="s">
        <v>770</v>
      </c>
      <c r="P7" s="560" t="s">
        <v>771</v>
      </c>
      <c r="Q7" s="560" t="s">
        <v>772</v>
      </c>
      <c r="R7" s="560" t="s">
        <v>773</v>
      </c>
      <c r="S7" s="560" t="s">
        <v>774</v>
      </c>
      <c r="T7" s="594" t="s">
        <v>775</v>
      </c>
      <c r="U7" s="560" t="s">
        <v>776</v>
      </c>
      <c r="V7" s="589"/>
    </row>
    <row r="8" spans="1:22">
      <c r="A8" s="595">
        <v>1</v>
      </c>
      <c r="B8" s="554" t="s">
        <v>777</v>
      </c>
      <c r="C8" s="705">
        <v>565717667.05999994</v>
      </c>
      <c r="D8" s="705">
        <v>413918036.45999992</v>
      </c>
      <c r="E8" s="705">
        <v>23331693.180000007</v>
      </c>
      <c r="F8" s="705">
        <v>0</v>
      </c>
      <c r="G8" s="705">
        <v>91811877.910000011</v>
      </c>
      <c r="H8" s="705">
        <v>5944121.1300000008</v>
      </c>
      <c r="I8" s="705">
        <v>697633.15999999992</v>
      </c>
      <c r="J8" s="705">
        <v>7613541.1299999999</v>
      </c>
      <c r="K8" s="705">
        <v>0</v>
      </c>
      <c r="L8" s="705">
        <v>59987752.689999983</v>
      </c>
      <c r="M8" s="705">
        <v>8558131.6099999975</v>
      </c>
      <c r="N8" s="705">
        <v>1589939.3699999999</v>
      </c>
      <c r="O8" s="705">
        <v>2837040.5799999996</v>
      </c>
      <c r="P8" s="705">
        <v>6780487.5099999998</v>
      </c>
      <c r="Q8" s="705">
        <v>5741708.4300000006</v>
      </c>
      <c r="R8" s="705">
        <v>4938300.3499999996</v>
      </c>
      <c r="S8" s="705">
        <v>125076.15</v>
      </c>
      <c r="T8" s="705">
        <v>2185.2800000000002</v>
      </c>
      <c r="U8" s="705">
        <v>716531.15</v>
      </c>
      <c r="V8" s="572"/>
    </row>
    <row r="9" spans="1:22">
      <c r="A9" s="562">
        <v>1.1000000000000001</v>
      </c>
      <c r="B9" s="596" t="s">
        <v>778</v>
      </c>
      <c r="C9" s="596"/>
      <c r="D9" s="562"/>
      <c r="E9" s="562"/>
      <c r="F9" s="562"/>
      <c r="G9" s="562"/>
      <c r="H9" s="562"/>
      <c r="I9" s="562"/>
      <c r="J9" s="562"/>
      <c r="K9" s="562"/>
      <c r="L9" s="562"/>
      <c r="M9" s="562"/>
      <c r="N9" s="562"/>
      <c r="O9" s="562"/>
      <c r="P9" s="562"/>
      <c r="Q9" s="562"/>
      <c r="R9" s="562"/>
      <c r="S9" s="562"/>
      <c r="T9" s="562"/>
      <c r="U9" s="562"/>
      <c r="V9" s="572"/>
    </row>
    <row r="10" spans="1:22">
      <c r="A10" s="562">
        <v>1.2</v>
      </c>
      <c r="B10" s="596" t="s">
        <v>779</v>
      </c>
      <c r="C10" s="596"/>
      <c r="D10" s="562"/>
      <c r="E10" s="562"/>
      <c r="F10" s="562"/>
      <c r="G10" s="562"/>
      <c r="H10" s="562"/>
      <c r="I10" s="562"/>
      <c r="J10" s="562"/>
      <c r="K10" s="562"/>
      <c r="L10" s="562"/>
      <c r="M10" s="562"/>
      <c r="N10" s="562"/>
      <c r="O10" s="562"/>
      <c r="P10" s="562"/>
      <c r="Q10" s="562"/>
      <c r="R10" s="562"/>
      <c r="S10" s="562"/>
      <c r="T10" s="562"/>
      <c r="U10" s="562"/>
      <c r="V10" s="572"/>
    </row>
    <row r="11" spans="1:22">
      <c r="A11" s="562">
        <v>1.3</v>
      </c>
      <c r="B11" s="596" t="s">
        <v>780</v>
      </c>
      <c r="C11" s="596"/>
      <c r="D11" s="562"/>
      <c r="E11" s="562"/>
      <c r="F11" s="562"/>
      <c r="G11" s="562"/>
      <c r="H11" s="562"/>
      <c r="I11" s="562"/>
      <c r="J11" s="562"/>
      <c r="K11" s="562"/>
      <c r="L11" s="562"/>
      <c r="M11" s="562"/>
      <c r="N11" s="562"/>
      <c r="O11" s="562"/>
      <c r="P11" s="562"/>
      <c r="Q11" s="562"/>
      <c r="R11" s="562"/>
      <c r="S11" s="562"/>
      <c r="T11" s="562"/>
      <c r="U11" s="562"/>
      <c r="V11" s="572"/>
    </row>
    <row r="12" spans="1:22">
      <c r="A12" s="562">
        <v>1.4</v>
      </c>
      <c r="B12" s="596" t="s">
        <v>781</v>
      </c>
      <c r="C12" s="709">
        <v>22232930.920000002</v>
      </c>
      <c r="D12" s="707">
        <v>17380065.120000001</v>
      </c>
      <c r="E12" s="707">
        <v>0</v>
      </c>
      <c r="F12" s="707">
        <v>0</v>
      </c>
      <c r="G12" s="707">
        <v>0</v>
      </c>
      <c r="H12" s="707">
        <v>0</v>
      </c>
      <c r="I12" s="707">
        <v>0</v>
      </c>
      <c r="J12" s="707">
        <v>0</v>
      </c>
      <c r="K12" s="707">
        <v>0</v>
      </c>
      <c r="L12" s="707">
        <v>4852865.8</v>
      </c>
      <c r="M12" s="707">
        <v>0</v>
      </c>
      <c r="N12" s="707">
        <v>0</v>
      </c>
      <c r="O12" s="707">
        <v>0</v>
      </c>
      <c r="P12" s="707">
        <v>3063986.82</v>
      </c>
      <c r="Q12" s="707">
        <v>509881</v>
      </c>
      <c r="R12" s="707">
        <v>959190.39999999991</v>
      </c>
      <c r="S12" s="707">
        <v>0</v>
      </c>
      <c r="T12" s="707">
        <v>0</v>
      </c>
      <c r="U12" s="707">
        <v>69700.23</v>
      </c>
      <c r="V12" s="572"/>
    </row>
    <row r="13" spans="1:22">
      <c r="A13" s="562">
        <v>1.5</v>
      </c>
      <c r="B13" s="596" t="s">
        <v>782</v>
      </c>
      <c r="C13" s="709">
        <v>347630595.94000006</v>
      </c>
      <c r="D13" s="707">
        <v>243412964.26999983</v>
      </c>
      <c r="E13" s="707">
        <v>19612764.380000006</v>
      </c>
      <c r="F13" s="707">
        <v>0</v>
      </c>
      <c r="G13" s="707">
        <v>71528471.109999999</v>
      </c>
      <c r="H13" s="707">
        <v>3977209.3500000006</v>
      </c>
      <c r="I13" s="707">
        <v>390319.8</v>
      </c>
      <c r="J13" s="707">
        <v>7426536.29</v>
      </c>
      <c r="K13" s="707">
        <v>0</v>
      </c>
      <c r="L13" s="707">
        <v>32689160.560000002</v>
      </c>
      <c r="M13" s="707">
        <v>4802819.4999999991</v>
      </c>
      <c r="N13" s="707">
        <v>1279519.3899999999</v>
      </c>
      <c r="O13" s="707">
        <v>854124.45000000007</v>
      </c>
      <c r="P13" s="707">
        <v>2122850.92</v>
      </c>
      <c r="Q13" s="707">
        <v>3401267.49</v>
      </c>
      <c r="R13" s="707">
        <v>1632582.14</v>
      </c>
      <c r="S13" s="707">
        <v>0</v>
      </c>
      <c r="T13" s="707">
        <v>0</v>
      </c>
      <c r="U13" s="707">
        <v>59669.180000000008</v>
      </c>
      <c r="V13" s="572"/>
    </row>
    <row r="14" spans="1:22">
      <c r="A14" s="562">
        <v>1.6</v>
      </c>
      <c r="B14" s="596" t="s">
        <v>783</v>
      </c>
      <c r="C14" s="709">
        <v>195854140.19999984</v>
      </c>
      <c r="D14" s="707">
        <v>153125007.07000008</v>
      </c>
      <c r="E14" s="707">
        <v>3718928.8000000007</v>
      </c>
      <c r="F14" s="707">
        <v>0</v>
      </c>
      <c r="G14" s="707">
        <v>20283406.800000016</v>
      </c>
      <c r="H14" s="707">
        <v>1966911.7799999998</v>
      </c>
      <c r="I14" s="707">
        <v>307313.35999999993</v>
      </c>
      <c r="J14" s="707">
        <v>187004.84</v>
      </c>
      <c r="K14" s="707">
        <v>0</v>
      </c>
      <c r="L14" s="707">
        <v>22445726.329999987</v>
      </c>
      <c r="M14" s="707">
        <v>3755312.1099999989</v>
      </c>
      <c r="N14" s="707">
        <v>310419.98</v>
      </c>
      <c r="O14" s="707">
        <v>1982916.1299999997</v>
      </c>
      <c r="P14" s="707">
        <v>1593649.7699999998</v>
      </c>
      <c r="Q14" s="707">
        <v>1830559.9400000002</v>
      </c>
      <c r="R14" s="707">
        <v>2346527.8099999996</v>
      </c>
      <c r="S14" s="707">
        <v>125076.15</v>
      </c>
      <c r="T14" s="707">
        <v>2185.2800000000002</v>
      </c>
      <c r="U14" s="707">
        <v>587161.74</v>
      </c>
      <c r="V14" s="572"/>
    </row>
    <row r="15" spans="1:22">
      <c r="A15" s="595">
        <v>2</v>
      </c>
      <c r="B15" s="573" t="s">
        <v>784</v>
      </c>
      <c r="C15" s="710">
        <f>SUM(C16:C21)</f>
        <v>16593783</v>
      </c>
      <c r="D15" s="710">
        <f t="shared" ref="D15:U15" si="0">SUM(D16:D21)</f>
        <v>16593783</v>
      </c>
      <c r="E15" s="710">
        <f t="shared" si="0"/>
        <v>0</v>
      </c>
      <c r="F15" s="710">
        <f t="shared" si="0"/>
        <v>0</v>
      </c>
      <c r="G15" s="710">
        <f t="shared" si="0"/>
        <v>0</v>
      </c>
      <c r="H15" s="710">
        <f t="shared" si="0"/>
        <v>0</v>
      </c>
      <c r="I15" s="710">
        <f t="shared" si="0"/>
        <v>0</v>
      </c>
      <c r="J15" s="710">
        <f t="shared" si="0"/>
        <v>0</v>
      </c>
      <c r="K15" s="710">
        <f t="shared" si="0"/>
        <v>0</v>
      </c>
      <c r="L15" s="710">
        <f t="shared" si="0"/>
        <v>0</v>
      </c>
      <c r="M15" s="710">
        <f t="shared" si="0"/>
        <v>0</v>
      </c>
      <c r="N15" s="710">
        <f t="shared" si="0"/>
        <v>0</v>
      </c>
      <c r="O15" s="710">
        <f t="shared" si="0"/>
        <v>0</v>
      </c>
      <c r="P15" s="710">
        <f t="shared" si="0"/>
        <v>0</v>
      </c>
      <c r="Q15" s="710">
        <f t="shared" si="0"/>
        <v>0</v>
      </c>
      <c r="R15" s="710">
        <f t="shared" si="0"/>
        <v>0</v>
      </c>
      <c r="S15" s="710">
        <f t="shared" si="0"/>
        <v>0</v>
      </c>
      <c r="T15" s="710">
        <f t="shared" si="0"/>
        <v>0</v>
      </c>
      <c r="U15" s="710">
        <f t="shared" si="0"/>
        <v>0</v>
      </c>
      <c r="V15" s="572"/>
    </row>
    <row r="16" spans="1:22">
      <c r="A16" s="562">
        <v>2.1</v>
      </c>
      <c r="B16" s="596" t="s">
        <v>778</v>
      </c>
      <c r="C16" s="596"/>
      <c r="D16" s="562"/>
      <c r="E16" s="562"/>
      <c r="F16" s="562"/>
      <c r="G16" s="562"/>
      <c r="H16" s="562"/>
      <c r="I16" s="562"/>
      <c r="J16" s="562"/>
      <c r="K16" s="562"/>
      <c r="L16" s="562"/>
      <c r="M16" s="562"/>
      <c r="N16" s="562"/>
      <c r="O16" s="562"/>
      <c r="P16" s="562"/>
      <c r="Q16" s="562"/>
      <c r="R16" s="562"/>
      <c r="S16" s="562"/>
      <c r="T16" s="562"/>
      <c r="U16" s="562"/>
      <c r="V16" s="572"/>
    </row>
    <row r="17" spans="1:22">
      <c r="A17" s="562">
        <v>2.2000000000000002</v>
      </c>
      <c r="B17" s="596" t="s">
        <v>779</v>
      </c>
      <c r="C17" s="709">
        <v>16593783</v>
      </c>
      <c r="D17" s="562">
        <v>16593783</v>
      </c>
      <c r="E17" s="562"/>
      <c r="F17" s="562"/>
      <c r="G17" s="562"/>
      <c r="H17" s="562"/>
      <c r="I17" s="562"/>
      <c r="J17" s="562"/>
      <c r="K17" s="562"/>
      <c r="L17" s="562"/>
      <c r="M17" s="562"/>
      <c r="N17" s="562"/>
      <c r="O17" s="562"/>
      <c r="P17" s="562"/>
      <c r="Q17" s="562"/>
      <c r="R17" s="562"/>
      <c r="S17" s="562"/>
      <c r="T17" s="562"/>
      <c r="U17" s="562"/>
      <c r="V17" s="572"/>
    </row>
    <row r="18" spans="1:22">
      <c r="A18" s="562">
        <v>2.2999999999999998</v>
      </c>
      <c r="B18" s="596" t="s">
        <v>780</v>
      </c>
      <c r="C18" s="709"/>
      <c r="D18" s="562"/>
      <c r="E18" s="562"/>
      <c r="F18" s="562"/>
      <c r="G18" s="562"/>
      <c r="H18" s="562"/>
      <c r="I18" s="562"/>
      <c r="J18" s="562"/>
      <c r="K18" s="562"/>
      <c r="L18" s="562"/>
      <c r="M18" s="562"/>
      <c r="N18" s="562"/>
      <c r="O18" s="562"/>
      <c r="P18" s="562"/>
      <c r="Q18" s="562"/>
      <c r="R18" s="562"/>
      <c r="S18" s="562"/>
      <c r="T18" s="562"/>
      <c r="U18" s="562"/>
      <c r="V18" s="572"/>
    </row>
    <row r="19" spans="1:22">
      <c r="A19" s="562">
        <v>2.4</v>
      </c>
      <c r="B19" s="596" t="s">
        <v>781</v>
      </c>
      <c r="C19" s="596"/>
      <c r="D19" s="562"/>
      <c r="E19" s="562"/>
      <c r="F19" s="562"/>
      <c r="G19" s="562"/>
      <c r="H19" s="562"/>
      <c r="I19" s="562"/>
      <c r="J19" s="562"/>
      <c r="K19" s="562"/>
      <c r="L19" s="562"/>
      <c r="M19" s="562"/>
      <c r="N19" s="562"/>
      <c r="O19" s="562"/>
      <c r="P19" s="562"/>
      <c r="Q19" s="562"/>
      <c r="R19" s="562"/>
      <c r="S19" s="562"/>
      <c r="T19" s="562"/>
      <c r="U19" s="562"/>
      <c r="V19" s="572"/>
    </row>
    <row r="20" spans="1:22">
      <c r="A20" s="562">
        <v>2.5</v>
      </c>
      <c r="B20" s="596" t="s">
        <v>782</v>
      </c>
      <c r="C20" s="596"/>
      <c r="D20" s="562"/>
      <c r="E20" s="562"/>
      <c r="F20" s="562"/>
      <c r="G20" s="562"/>
      <c r="H20" s="562"/>
      <c r="I20" s="562"/>
      <c r="J20" s="562"/>
      <c r="K20" s="562"/>
      <c r="L20" s="562"/>
      <c r="M20" s="562"/>
      <c r="N20" s="562"/>
      <c r="O20" s="562"/>
      <c r="P20" s="562"/>
      <c r="Q20" s="562"/>
      <c r="R20" s="562"/>
      <c r="S20" s="562"/>
      <c r="T20" s="562"/>
      <c r="U20" s="562"/>
      <c r="V20" s="572"/>
    </row>
    <row r="21" spans="1:22">
      <c r="A21" s="562">
        <v>2.6</v>
      </c>
      <c r="B21" s="596" t="s">
        <v>783</v>
      </c>
      <c r="C21" s="596"/>
      <c r="D21" s="562"/>
      <c r="E21" s="562"/>
      <c r="F21" s="562"/>
      <c r="G21" s="562"/>
      <c r="H21" s="562"/>
      <c r="I21" s="562"/>
      <c r="J21" s="562"/>
      <c r="K21" s="562"/>
      <c r="L21" s="562"/>
      <c r="M21" s="562"/>
      <c r="N21" s="562"/>
      <c r="O21" s="562"/>
      <c r="P21" s="562"/>
      <c r="Q21" s="562"/>
      <c r="R21" s="562"/>
      <c r="S21" s="562"/>
      <c r="T21" s="562"/>
      <c r="U21" s="562"/>
      <c r="V21" s="572"/>
    </row>
    <row r="22" spans="1:22">
      <c r="A22" s="595">
        <v>3</v>
      </c>
      <c r="B22" s="554" t="s">
        <v>785</v>
      </c>
      <c r="C22" s="711">
        <v>41015327.340000004</v>
      </c>
      <c r="D22" s="711">
        <v>40508553.170000002</v>
      </c>
      <c r="E22" s="597"/>
      <c r="F22" s="597"/>
      <c r="G22" s="711">
        <v>474330.14</v>
      </c>
      <c r="H22" s="597"/>
      <c r="I22" s="597"/>
      <c r="J22" s="597"/>
      <c r="K22" s="597"/>
      <c r="L22" s="711">
        <v>32444.03</v>
      </c>
      <c r="M22" s="597"/>
      <c r="N22" s="597"/>
      <c r="O22" s="597"/>
      <c r="P22" s="597"/>
      <c r="Q22" s="597"/>
      <c r="R22" s="597"/>
      <c r="S22" s="597"/>
      <c r="T22" s="597"/>
      <c r="U22" s="597"/>
      <c r="V22" s="572"/>
    </row>
    <row r="23" spans="1:22">
      <c r="A23" s="562">
        <v>3.1</v>
      </c>
      <c r="B23" s="596" t="s">
        <v>778</v>
      </c>
      <c r="C23" s="596"/>
      <c r="D23" s="562"/>
      <c r="E23" s="597"/>
      <c r="F23" s="597"/>
      <c r="G23" s="562"/>
      <c r="H23" s="597"/>
      <c r="I23" s="597"/>
      <c r="J23" s="597"/>
      <c r="K23" s="597"/>
      <c r="L23" s="562"/>
      <c r="M23" s="597"/>
      <c r="N23" s="597"/>
      <c r="O23" s="597"/>
      <c r="P23" s="597"/>
      <c r="Q23" s="597"/>
      <c r="R23" s="597"/>
      <c r="S23" s="597"/>
      <c r="T23" s="597"/>
      <c r="U23" s="597"/>
      <c r="V23" s="572"/>
    </row>
    <row r="24" spans="1:22">
      <c r="A24" s="562">
        <v>3.2</v>
      </c>
      <c r="B24" s="596" t="s">
        <v>779</v>
      </c>
      <c r="C24" s="596"/>
      <c r="D24" s="562"/>
      <c r="E24" s="597"/>
      <c r="F24" s="597"/>
      <c r="G24" s="562"/>
      <c r="H24" s="597"/>
      <c r="I24" s="597"/>
      <c r="J24" s="597"/>
      <c r="K24" s="597"/>
      <c r="L24" s="562"/>
      <c r="M24" s="597"/>
      <c r="N24" s="597"/>
      <c r="O24" s="597"/>
      <c r="P24" s="597"/>
      <c r="Q24" s="597"/>
      <c r="R24" s="597"/>
      <c r="S24" s="597"/>
      <c r="T24" s="597"/>
      <c r="U24" s="597"/>
      <c r="V24" s="572"/>
    </row>
    <row r="25" spans="1:22">
      <c r="A25" s="562">
        <v>3.3</v>
      </c>
      <c r="B25" s="596" t="s">
        <v>780</v>
      </c>
      <c r="C25" s="596"/>
      <c r="D25" s="562"/>
      <c r="E25" s="597"/>
      <c r="F25" s="597"/>
      <c r="G25" s="562"/>
      <c r="H25" s="597"/>
      <c r="I25" s="597"/>
      <c r="J25" s="597"/>
      <c r="K25" s="597"/>
      <c r="L25" s="562"/>
      <c r="M25" s="597"/>
      <c r="N25" s="597"/>
      <c r="O25" s="597"/>
      <c r="P25" s="597"/>
      <c r="Q25" s="597"/>
      <c r="R25" s="597"/>
      <c r="S25" s="597"/>
      <c r="T25" s="597"/>
      <c r="U25" s="597"/>
      <c r="V25" s="572"/>
    </row>
    <row r="26" spans="1:22">
      <c r="A26" s="562">
        <v>3.4</v>
      </c>
      <c r="B26" s="596" t="s">
        <v>781</v>
      </c>
      <c r="C26" s="709">
        <v>12401860.780000001</v>
      </c>
      <c r="D26" s="707">
        <v>12401860.780000001</v>
      </c>
      <c r="E26" s="597"/>
      <c r="F26" s="597"/>
      <c r="G26" s="562"/>
      <c r="H26" s="597"/>
      <c r="I26" s="597"/>
      <c r="J26" s="597"/>
      <c r="K26" s="597"/>
      <c r="L26" s="562"/>
      <c r="M26" s="597"/>
      <c r="N26" s="597"/>
      <c r="O26" s="597"/>
      <c r="P26" s="597"/>
      <c r="Q26" s="597"/>
      <c r="R26" s="597"/>
      <c r="S26" s="597"/>
      <c r="T26" s="597"/>
      <c r="U26" s="597"/>
      <c r="V26" s="572"/>
    </row>
    <row r="27" spans="1:22">
      <c r="A27" s="562">
        <v>3.5</v>
      </c>
      <c r="B27" s="596" t="s">
        <v>782</v>
      </c>
      <c r="C27" s="709">
        <v>26657051.490000002</v>
      </c>
      <c r="D27" s="707">
        <v>26189301.490000002</v>
      </c>
      <c r="E27" s="597"/>
      <c r="F27" s="597"/>
      <c r="G27" s="562">
        <v>467750</v>
      </c>
      <c r="H27" s="597"/>
      <c r="I27" s="597"/>
      <c r="J27" s="597"/>
      <c r="K27" s="597"/>
      <c r="L27" s="562"/>
      <c r="M27" s="597"/>
      <c r="N27" s="597"/>
      <c r="O27" s="597"/>
      <c r="P27" s="597"/>
      <c r="Q27" s="597"/>
      <c r="R27" s="597"/>
      <c r="S27" s="597"/>
      <c r="T27" s="597"/>
      <c r="U27" s="597"/>
      <c r="V27" s="572"/>
    </row>
    <row r="28" spans="1:22">
      <c r="A28" s="562">
        <v>3.6</v>
      </c>
      <c r="B28" s="596" t="s">
        <v>783</v>
      </c>
      <c r="C28" s="709">
        <v>1956415.0700000003</v>
      </c>
      <c r="D28" s="707">
        <v>1917390.8999999997</v>
      </c>
      <c r="E28" s="597"/>
      <c r="F28" s="597"/>
      <c r="G28" s="562">
        <v>6580.1399999999994</v>
      </c>
      <c r="H28" s="597"/>
      <c r="I28" s="597"/>
      <c r="J28" s="597"/>
      <c r="K28" s="597"/>
      <c r="L28" s="562">
        <v>32444.03</v>
      </c>
      <c r="M28" s="597"/>
      <c r="N28" s="597"/>
      <c r="O28" s="597"/>
      <c r="P28" s="597"/>
      <c r="Q28" s="597"/>
      <c r="R28" s="597"/>
      <c r="S28" s="597"/>
      <c r="T28" s="597"/>
      <c r="U28" s="597"/>
      <c r="V28" s="572"/>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80" zoomScaleNormal="80" workbookViewId="0">
      <selection activeCell="C8" sqref="C8:G21"/>
    </sheetView>
  </sheetViews>
  <sheetFormatPr defaultColWidth="9.140625" defaultRowHeight="12.75"/>
  <cols>
    <col min="1" max="1" width="11.85546875" style="547" bestFit="1" customWidth="1"/>
    <col min="2" max="2" width="90.28515625" style="547" bestFit="1" customWidth="1"/>
    <col min="3" max="3" width="20.140625" style="547" customWidth="1"/>
    <col min="4" max="4" width="22.28515625" style="547" customWidth="1"/>
    <col min="5" max="5" width="17.140625" style="547" customWidth="1"/>
    <col min="6" max="7" width="22.28515625" style="547" customWidth="1"/>
    <col min="8" max="8" width="17.140625" style="547" customWidth="1"/>
    <col min="9" max="14" width="22.28515625" style="547" customWidth="1"/>
    <col min="15" max="15" width="23.28515625" style="547" bestFit="1" customWidth="1"/>
    <col min="16" max="16" width="21.7109375" style="547" bestFit="1" customWidth="1"/>
    <col min="17" max="19" width="19" style="547" bestFit="1" customWidth="1"/>
    <col min="20" max="20" width="15.42578125" style="547" customWidth="1"/>
    <col min="21" max="21" width="20" style="547" customWidth="1"/>
    <col min="22" max="16384" width="9.140625" style="547"/>
  </cols>
  <sheetData>
    <row r="1" spans="1:21">
      <c r="A1" s="546" t="s">
        <v>189</v>
      </c>
      <c r="B1" s="547" t="s">
        <v>966</v>
      </c>
    </row>
    <row r="2" spans="1:21">
      <c r="A2" s="548" t="s">
        <v>190</v>
      </c>
    </row>
    <row r="3" spans="1:21">
      <c r="A3" s="549" t="s">
        <v>786</v>
      </c>
      <c r="B3" s="550">
        <f>'1. key ratios'!B2</f>
        <v>44377</v>
      </c>
      <c r="C3" s="550"/>
    </row>
    <row r="4" spans="1:21">
      <c r="A4" s="549"/>
      <c r="B4" s="550"/>
      <c r="C4" s="550"/>
    </row>
    <row r="5" spans="1:21" s="570" customFormat="1" ht="13.5" customHeight="1">
      <c r="A5" s="812" t="s">
        <v>787</v>
      </c>
      <c r="B5" s="813"/>
      <c r="C5" s="818" t="s">
        <v>788</v>
      </c>
      <c r="D5" s="819"/>
      <c r="E5" s="819"/>
      <c r="F5" s="819"/>
      <c r="G5" s="819"/>
      <c r="H5" s="819"/>
      <c r="I5" s="819"/>
      <c r="J5" s="819"/>
      <c r="K5" s="819"/>
      <c r="L5" s="819"/>
      <c r="M5" s="819"/>
      <c r="N5" s="819"/>
      <c r="O5" s="819"/>
      <c r="P5" s="819"/>
      <c r="Q5" s="819"/>
      <c r="R5" s="819"/>
      <c r="S5" s="819"/>
      <c r="T5" s="820"/>
      <c r="U5" s="671"/>
    </row>
    <row r="6" spans="1:21" s="570" customFormat="1">
      <c r="A6" s="814"/>
      <c r="B6" s="815"/>
      <c r="C6" s="798" t="s">
        <v>69</v>
      </c>
      <c r="D6" s="818" t="s">
        <v>789</v>
      </c>
      <c r="E6" s="819"/>
      <c r="F6" s="820"/>
      <c r="G6" s="818" t="s">
        <v>790</v>
      </c>
      <c r="H6" s="819"/>
      <c r="I6" s="819"/>
      <c r="J6" s="819"/>
      <c r="K6" s="820"/>
      <c r="L6" s="821" t="s">
        <v>791</v>
      </c>
      <c r="M6" s="822"/>
      <c r="N6" s="822"/>
      <c r="O6" s="822"/>
      <c r="P6" s="822"/>
      <c r="Q6" s="822"/>
      <c r="R6" s="822"/>
      <c r="S6" s="822"/>
      <c r="T6" s="823"/>
      <c r="U6" s="666"/>
    </row>
    <row r="7" spans="1:21" s="570" customFormat="1" ht="25.5">
      <c r="A7" s="816"/>
      <c r="B7" s="817"/>
      <c r="C7" s="798"/>
      <c r="E7" s="612" t="s">
        <v>765</v>
      </c>
      <c r="F7" s="670" t="s">
        <v>766</v>
      </c>
      <c r="H7" s="612" t="s">
        <v>765</v>
      </c>
      <c r="I7" s="670" t="s">
        <v>792</v>
      </c>
      <c r="J7" s="670" t="s">
        <v>767</v>
      </c>
      <c r="K7" s="670" t="s">
        <v>768</v>
      </c>
      <c r="L7" s="672"/>
      <c r="M7" s="612" t="s">
        <v>769</v>
      </c>
      <c r="N7" s="670" t="s">
        <v>767</v>
      </c>
      <c r="O7" s="670" t="s">
        <v>770</v>
      </c>
      <c r="P7" s="670" t="s">
        <v>771</v>
      </c>
      <c r="Q7" s="670" t="s">
        <v>772</v>
      </c>
      <c r="R7" s="670" t="s">
        <v>773</v>
      </c>
      <c r="S7" s="670" t="s">
        <v>774</v>
      </c>
      <c r="T7" s="673" t="s">
        <v>775</v>
      </c>
      <c r="U7" s="671"/>
    </row>
    <row r="8" spans="1:21">
      <c r="A8" s="598">
        <v>1</v>
      </c>
      <c r="B8" s="587" t="s">
        <v>777</v>
      </c>
      <c r="C8" s="717">
        <v>565717669.99999988</v>
      </c>
      <c r="D8" s="707">
        <v>413918039.39999992</v>
      </c>
      <c r="E8" s="707" vm="415">
        <v>23331693.18</v>
      </c>
      <c r="F8" s="707" t="s" vm="416">
        <v>994</v>
      </c>
      <c r="G8" s="707" vm="417">
        <v>91811877.909999996</v>
      </c>
      <c r="H8" s="707" vm="418">
        <v>5944121.1299999999</v>
      </c>
      <c r="I8" s="707" vm="419">
        <v>697633.15999999992</v>
      </c>
      <c r="J8" s="707" vm="420">
        <v>7613541.1299999999</v>
      </c>
      <c r="K8" s="707" t="s" vm="421">
        <v>994</v>
      </c>
      <c r="L8" s="707" vm="422">
        <v>59987752.690000005</v>
      </c>
      <c r="M8" s="707">
        <v>8558131.6099999994</v>
      </c>
      <c r="N8" s="707" vm="423">
        <v>1589939.37</v>
      </c>
      <c r="O8" s="707" vm="424">
        <v>2837040.58</v>
      </c>
      <c r="P8" s="707" vm="425">
        <v>6780487.5099999998</v>
      </c>
      <c r="Q8" s="707" vm="426">
        <v>5741708.4299999997</v>
      </c>
      <c r="R8" s="707" vm="427">
        <v>4938300.3500000006</v>
      </c>
      <c r="S8" s="707" vm="428">
        <v>125076.15</v>
      </c>
      <c r="T8" s="707" vm="429">
        <v>2185.2800000000002</v>
      </c>
      <c r="U8" s="572"/>
    </row>
    <row r="9" spans="1:21">
      <c r="A9" s="596">
        <v>1.1000000000000001</v>
      </c>
      <c r="B9" s="596" t="s">
        <v>793</v>
      </c>
      <c r="C9" s="709" vm="430">
        <v>557404698.50999784</v>
      </c>
      <c r="D9" s="707" vm="431">
        <v>407052684.35999763</v>
      </c>
      <c r="E9" s="707" vm="432">
        <v>23263759.609999996</v>
      </c>
      <c r="F9" s="707" t="s" vm="433">
        <v>994</v>
      </c>
      <c r="G9" s="707" vm="434">
        <v>91351845.799999997</v>
      </c>
      <c r="H9" s="707" vm="435">
        <v>5905974.0499999989</v>
      </c>
      <c r="I9" s="707" vm="436">
        <v>676267.62000000011</v>
      </c>
      <c r="J9" s="707" vm="437">
        <v>7613541.1299999999</v>
      </c>
      <c r="K9" s="707" t="s" vm="438">
        <v>994</v>
      </c>
      <c r="L9" s="707" vm="439">
        <v>59000168.350000009</v>
      </c>
      <c r="M9" s="707">
        <v>8534022.4800000004</v>
      </c>
      <c r="N9" s="707" vm="440">
        <v>1571352.44</v>
      </c>
      <c r="O9" s="707" vm="441">
        <v>2764057.07</v>
      </c>
      <c r="P9" s="707" vm="442">
        <v>6679079.8900000006</v>
      </c>
      <c r="Q9" s="707" vm="443">
        <v>5574067.9899999993</v>
      </c>
      <c r="R9" s="707" vm="444">
        <v>4774828.0900000008</v>
      </c>
      <c r="S9" s="707" vm="445">
        <v>97540.01999999999</v>
      </c>
      <c r="T9" s="707" vm="446">
        <v>0</v>
      </c>
      <c r="U9" s="572"/>
    </row>
    <row r="10" spans="1:21">
      <c r="A10" s="599" t="s">
        <v>253</v>
      </c>
      <c r="B10" s="599" t="s">
        <v>794</v>
      </c>
      <c r="C10" s="719">
        <v>531824693.35000002</v>
      </c>
      <c r="D10" s="707">
        <v>381690818.54000002</v>
      </c>
      <c r="E10" s="707">
        <v>20916523.91</v>
      </c>
      <c r="F10" s="707"/>
      <c r="G10" s="707">
        <v>91318467.780000001</v>
      </c>
      <c r="H10" s="707">
        <v>5905974.0499999998</v>
      </c>
      <c r="I10" s="707">
        <v>674025.8</v>
      </c>
      <c r="J10" s="707">
        <v>7613541.1299999999</v>
      </c>
      <c r="K10" s="707"/>
      <c r="L10" s="707">
        <v>58815407.030000001</v>
      </c>
      <c r="M10" s="707">
        <v>8534022.4800000004</v>
      </c>
      <c r="N10" s="707">
        <v>1571352.44</v>
      </c>
      <c r="O10" s="707">
        <v>2763399.37</v>
      </c>
      <c r="P10" s="707">
        <v>6666240.3899999997</v>
      </c>
      <c r="Q10" s="707">
        <v>5542192.6200000001</v>
      </c>
      <c r="R10" s="707">
        <v>4648756.6500000004</v>
      </c>
      <c r="S10" s="707">
        <v>93978.42</v>
      </c>
      <c r="T10" s="707"/>
      <c r="U10" s="572"/>
    </row>
    <row r="11" spans="1:21">
      <c r="A11" s="600" t="s">
        <v>795</v>
      </c>
      <c r="B11" s="601" t="s">
        <v>796</v>
      </c>
      <c r="C11" s="720">
        <v>388067286.38999993</v>
      </c>
      <c r="D11" s="707">
        <v>274650776.28999996</v>
      </c>
      <c r="E11" s="707">
        <v>13169239.060000001</v>
      </c>
      <c r="F11" s="707"/>
      <c r="G11" s="707">
        <v>63710694.280000001</v>
      </c>
      <c r="H11" s="707">
        <v>5905974.0499999998</v>
      </c>
      <c r="I11" s="707">
        <v>416266.38</v>
      </c>
      <c r="J11" s="707">
        <v>7613541.1299999999</v>
      </c>
      <c r="K11" s="707"/>
      <c r="L11" s="707">
        <v>49705815.82</v>
      </c>
      <c r="M11" s="707">
        <v>7758549.9700000007</v>
      </c>
      <c r="N11" s="707">
        <v>1475893.15</v>
      </c>
      <c r="O11" s="707">
        <v>2593601.2400000002</v>
      </c>
      <c r="P11" s="707">
        <v>6666240.3899999997</v>
      </c>
      <c r="Q11" s="707">
        <v>3507657.75</v>
      </c>
      <c r="R11" s="707">
        <v>4111707.33</v>
      </c>
      <c r="S11" s="707">
        <v>93978.42</v>
      </c>
      <c r="T11" s="707"/>
      <c r="U11" s="572"/>
    </row>
    <row r="12" spans="1:21">
      <c r="A12" s="600" t="s">
        <v>797</v>
      </c>
      <c r="B12" s="601" t="s">
        <v>798</v>
      </c>
      <c r="C12" s="720">
        <v>129044491.17999999</v>
      </c>
      <c r="D12" s="707">
        <v>94663065.75999999</v>
      </c>
      <c r="E12" s="707">
        <v>7747284.8499999996</v>
      </c>
      <c r="F12" s="707"/>
      <c r="G12" s="707">
        <v>27607773.5</v>
      </c>
      <c r="H12" s="707"/>
      <c r="I12" s="707">
        <v>257759.42</v>
      </c>
      <c r="J12" s="707"/>
      <c r="K12" s="707"/>
      <c r="L12" s="707">
        <v>6773651.9199999999</v>
      </c>
      <c r="M12" s="707">
        <v>402324.7</v>
      </c>
      <c r="N12" s="707">
        <v>95459.29</v>
      </c>
      <c r="O12" s="707">
        <v>169798.13</v>
      </c>
      <c r="P12" s="707"/>
      <c r="Q12" s="707">
        <v>71743.39</v>
      </c>
      <c r="R12" s="707">
        <v>537049.31999999995</v>
      </c>
      <c r="S12" s="707"/>
      <c r="T12" s="707"/>
      <c r="U12" s="572"/>
    </row>
    <row r="13" spans="1:21">
      <c r="A13" s="600" t="s">
        <v>799</v>
      </c>
      <c r="B13" s="601" t="s">
        <v>800</v>
      </c>
      <c r="C13" s="720">
        <v>10219107.59</v>
      </c>
      <c r="D13" s="707">
        <v>7883168.2999999998</v>
      </c>
      <c r="E13" s="707"/>
      <c r="F13" s="707"/>
      <c r="G13" s="707"/>
      <c r="H13" s="707"/>
      <c r="I13" s="707"/>
      <c r="J13" s="707"/>
      <c r="K13" s="707"/>
      <c r="L13" s="707">
        <v>2335939.29</v>
      </c>
      <c r="M13" s="707">
        <v>373147.81</v>
      </c>
      <c r="N13" s="707"/>
      <c r="O13" s="707"/>
      <c r="P13" s="707"/>
      <c r="Q13" s="707">
        <v>1962791.48</v>
      </c>
      <c r="R13" s="707"/>
      <c r="S13" s="707"/>
      <c r="T13" s="707"/>
      <c r="U13" s="572"/>
    </row>
    <row r="14" spans="1:21">
      <c r="A14" s="600" t="s">
        <v>801</v>
      </c>
      <c r="B14" s="601" t="s">
        <v>802</v>
      </c>
      <c r="C14" s="720">
        <v>4493808.1900000004</v>
      </c>
      <c r="D14" s="707">
        <v>4493808.1900000004</v>
      </c>
      <c r="E14" s="707"/>
      <c r="F14" s="707"/>
      <c r="G14" s="707"/>
      <c r="H14" s="707"/>
      <c r="I14" s="707"/>
      <c r="J14" s="707"/>
      <c r="K14" s="707"/>
      <c r="L14" s="707"/>
      <c r="M14" s="707"/>
      <c r="N14" s="707"/>
      <c r="O14" s="707"/>
      <c r="P14" s="707"/>
      <c r="Q14" s="707"/>
      <c r="R14" s="707"/>
      <c r="S14" s="707"/>
      <c r="T14" s="707"/>
      <c r="U14" s="572"/>
    </row>
    <row r="15" spans="1:21">
      <c r="A15" s="602">
        <v>1.2</v>
      </c>
      <c r="B15" s="603" t="s">
        <v>803</v>
      </c>
      <c r="C15" s="718" vm="447">
        <v>35721507.190000005</v>
      </c>
      <c r="D15" s="707" vm="448">
        <v>8141049.0200000061</v>
      </c>
      <c r="E15" s="707" vm="449">
        <v>465275.18</v>
      </c>
      <c r="F15" s="707" t="s" vm="450">
        <v>994</v>
      </c>
      <c r="G15" s="707" vm="451">
        <v>9135184.8499999996</v>
      </c>
      <c r="H15" s="707" vm="452">
        <v>590597.47000000009</v>
      </c>
      <c r="I15" s="707" vm="453">
        <v>67626.76999999999</v>
      </c>
      <c r="J15" s="707" vm="454">
        <v>761354.11999999988</v>
      </c>
      <c r="K15" s="707" t="s" vm="455">
        <v>994</v>
      </c>
      <c r="L15" s="707" vm="456">
        <v>18445273.320000004</v>
      </c>
      <c r="M15" s="707">
        <v>2560206.7800000003</v>
      </c>
      <c r="N15" s="707" vm="457">
        <v>471405.74999999994</v>
      </c>
      <c r="O15" s="707" vm="458">
        <v>829677.52000000014</v>
      </c>
      <c r="P15" s="707" vm="459">
        <v>2012711.6300000004</v>
      </c>
      <c r="Q15" s="707" vm="460">
        <v>2087091.45</v>
      </c>
      <c r="R15" s="707" vm="461">
        <v>1520698.4400000002</v>
      </c>
      <c r="S15" s="707" vm="462">
        <v>31755.129999999997</v>
      </c>
      <c r="T15" s="707" t="s" vm="463">
        <v>994</v>
      </c>
      <c r="U15" s="572"/>
    </row>
    <row r="16" spans="1:21">
      <c r="A16" s="604">
        <v>1.3</v>
      </c>
      <c r="B16" s="603" t="s">
        <v>804</v>
      </c>
      <c r="C16" s="605"/>
      <c r="D16" s="605"/>
      <c r="E16" s="605"/>
      <c r="F16" s="605"/>
      <c r="G16" s="605"/>
      <c r="H16" s="605"/>
      <c r="I16" s="605"/>
      <c r="J16" s="605"/>
      <c r="K16" s="605"/>
      <c r="L16" s="605"/>
      <c r="M16" s="605"/>
      <c r="N16" s="605"/>
      <c r="O16" s="605"/>
      <c r="P16" s="605"/>
      <c r="Q16" s="605"/>
      <c r="R16" s="605"/>
      <c r="S16" s="605"/>
      <c r="T16" s="605"/>
      <c r="U16" s="572"/>
    </row>
    <row r="17" spans="1:21" s="570" customFormat="1" ht="25.5">
      <c r="A17" s="606" t="s">
        <v>805</v>
      </c>
      <c r="B17" s="607" t="s">
        <v>806</v>
      </c>
      <c r="C17" s="721">
        <v>548221770.98000002</v>
      </c>
      <c r="D17" s="708">
        <v>398406160.81</v>
      </c>
      <c r="E17" s="708">
        <v>20864903.66</v>
      </c>
      <c r="F17" s="708"/>
      <c r="G17" s="708">
        <v>91318467.780000001</v>
      </c>
      <c r="H17" s="708">
        <v>5905974.0499999998</v>
      </c>
      <c r="I17" s="708">
        <v>674025.8</v>
      </c>
      <c r="J17" s="708">
        <v>7613541.1299999999</v>
      </c>
      <c r="K17" s="708"/>
      <c r="L17" s="708">
        <v>58497142.390000001</v>
      </c>
      <c r="M17" s="708">
        <v>8522703.8100000005</v>
      </c>
      <c r="N17" s="708">
        <v>1571352.44</v>
      </c>
      <c r="O17" s="708">
        <v>2763399.37</v>
      </c>
      <c r="P17" s="708">
        <v>6666240.3899999997</v>
      </c>
      <c r="Q17" s="708">
        <v>5235246.6500000004</v>
      </c>
      <c r="R17" s="708">
        <v>4648756.6500000004</v>
      </c>
      <c r="S17" s="708">
        <v>93978.42</v>
      </c>
      <c r="T17" s="708"/>
      <c r="U17" s="576"/>
    </row>
    <row r="18" spans="1:21" s="570" customFormat="1" ht="25.5">
      <c r="A18" s="608" t="s">
        <v>807</v>
      </c>
      <c r="B18" s="608" t="s">
        <v>808</v>
      </c>
      <c r="C18" s="722">
        <v>528781832.11000001</v>
      </c>
      <c r="D18" s="708">
        <v>378985646.86000001</v>
      </c>
      <c r="E18" s="708">
        <v>20864903.66</v>
      </c>
      <c r="F18" s="708"/>
      <c r="G18" s="708">
        <v>91318467.780000001</v>
      </c>
      <c r="H18" s="708">
        <v>5905974.0499999998</v>
      </c>
      <c r="I18" s="708">
        <v>674025.8</v>
      </c>
      <c r="J18" s="708">
        <v>7613541.1299999999</v>
      </c>
      <c r="K18" s="708"/>
      <c r="L18" s="708">
        <v>58477717.469999999</v>
      </c>
      <c r="M18" s="708">
        <v>8522703.8100000005</v>
      </c>
      <c r="N18" s="708">
        <v>1571352.44</v>
      </c>
      <c r="O18" s="708">
        <v>2763399.37</v>
      </c>
      <c r="P18" s="708">
        <v>6666240.3899999997</v>
      </c>
      <c r="Q18" s="708">
        <v>5235246.6500000004</v>
      </c>
      <c r="R18" s="708">
        <v>4648756.6500000004</v>
      </c>
      <c r="S18" s="708">
        <v>93978.42</v>
      </c>
      <c r="T18" s="708"/>
      <c r="U18" s="576"/>
    </row>
    <row r="19" spans="1:21" s="570" customFormat="1">
      <c r="A19" s="606" t="s">
        <v>809</v>
      </c>
      <c r="B19" s="609" t="s">
        <v>810</v>
      </c>
      <c r="C19" s="723">
        <v>684228795.67400038</v>
      </c>
      <c r="D19" s="708">
        <v>486417574.09400046</v>
      </c>
      <c r="E19" s="708">
        <v>21629646.159999996</v>
      </c>
      <c r="F19" s="708"/>
      <c r="G19" s="708">
        <v>130230850.3099999</v>
      </c>
      <c r="H19" s="708">
        <v>8442258.7999999989</v>
      </c>
      <c r="I19" s="708">
        <v>1025112.21</v>
      </c>
      <c r="J19" s="708">
        <v>6387132.4100000001</v>
      </c>
      <c r="K19" s="708"/>
      <c r="L19" s="708">
        <v>67580371.269999996</v>
      </c>
      <c r="M19" s="708">
        <v>10476986.010000002</v>
      </c>
      <c r="N19" s="708">
        <v>2070917.7800000003</v>
      </c>
      <c r="O19" s="708">
        <v>5636593.1800000016</v>
      </c>
      <c r="P19" s="708">
        <v>9542788.8899999987</v>
      </c>
      <c r="Q19" s="708">
        <v>3994524.4299999997</v>
      </c>
      <c r="R19" s="708">
        <v>6777810.3699999982</v>
      </c>
      <c r="S19" s="708">
        <v>93581.930000000008</v>
      </c>
      <c r="T19" s="708"/>
      <c r="U19" s="576"/>
    </row>
    <row r="20" spans="1:21" s="570" customFormat="1">
      <c r="A20" s="608" t="s">
        <v>811</v>
      </c>
      <c r="B20" s="608" t="s">
        <v>812</v>
      </c>
      <c r="C20" s="722">
        <v>630521738.66400051</v>
      </c>
      <c r="D20" s="708">
        <v>440441560.03400058</v>
      </c>
      <c r="E20" s="708">
        <v>21397720.749999996</v>
      </c>
      <c r="F20" s="708"/>
      <c r="G20" s="708">
        <v>124240280.81999989</v>
      </c>
      <c r="H20" s="708">
        <v>7994728.7199999997</v>
      </c>
      <c r="I20" s="708">
        <v>1025112.21</v>
      </c>
      <c r="J20" s="708">
        <v>6387132.4100000001</v>
      </c>
      <c r="K20" s="708"/>
      <c r="L20" s="708">
        <v>65839897.810000002</v>
      </c>
      <c r="M20" s="708">
        <v>10476986.010000002</v>
      </c>
      <c r="N20" s="708">
        <v>2070917.7800000003</v>
      </c>
      <c r="O20" s="708">
        <v>5399314.7000000011</v>
      </c>
      <c r="P20" s="708">
        <v>9542788.8899999987</v>
      </c>
      <c r="Q20" s="708">
        <v>3822104.78</v>
      </c>
      <c r="R20" s="708">
        <v>6777810.3699999982</v>
      </c>
      <c r="S20" s="708">
        <v>93581.930000000008</v>
      </c>
      <c r="T20" s="708"/>
      <c r="U20" s="576"/>
    </row>
    <row r="21" spans="1:21" s="570" customFormat="1">
      <c r="A21" s="610">
        <v>1.4</v>
      </c>
      <c r="B21" s="652" t="s">
        <v>945</v>
      </c>
      <c r="C21" s="724">
        <v>298761.83</v>
      </c>
      <c r="D21" s="708">
        <v>298761.83</v>
      </c>
      <c r="E21" s="708"/>
      <c r="F21" s="708"/>
      <c r="G21" s="708"/>
      <c r="H21" s="708"/>
      <c r="I21" s="708"/>
      <c r="J21" s="708"/>
      <c r="K21" s="708"/>
      <c r="L21" s="708"/>
      <c r="M21" s="708"/>
      <c r="N21" s="708"/>
      <c r="O21" s="708"/>
      <c r="P21" s="708"/>
      <c r="Q21" s="708"/>
      <c r="R21" s="708"/>
      <c r="S21" s="708"/>
      <c r="T21" s="708"/>
      <c r="U21" s="576"/>
    </row>
    <row r="22" spans="1:21" s="570" customFormat="1">
      <c r="A22" s="610">
        <v>1.5</v>
      </c>
      <c r="B22" s="652" t="s">
        <v>946</v>
      </c>
      <c r="C22" s="724"/>
      <c r="D22" s="708"/>
      <c r="E22" s="708"/>
      <c r="F22" s="708"/>
      <c r="G22" s="708"/>
      <c r="H22" s="708"/>
      <c r="I22" s="708"/>
      <c r="J22" s="708"/>
      <c r="K22" s="708"/>
      <c r="L22" s="708"/>
      <c r="M22" s="708"/>
      <c r="N22" s="708"/>
      <c r="O22" s="708"/>
      <c r="P22" s="708"/>
      <c r="Q22" s="708"/>
      <c r="R22" s="708"/>
      <c r="S22" s="708"/>
      <c r="T22" s="708"/>
      <c r="U22" s="576"/>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A7" zoomScale="80" zoomScaleNormal="80" workbookViewId="0">
      <selection activeCell="C8" sqref="C8:G21"/>
    </sheetView>
  </sheetViews>
  <sheetFormatPr defaultColWidth="9.140625" defaultRowHeight="12.75"/>
  <cols>
    <col min="1" max="1" width="11.85546875" style="547" bestFit="1" customWidth="1"/>
    <col min="2" max="2" width="93.42578125" style="547" customWidth="1"/>
    <col min="3" max="3" width="18.42578125" style="547" bestFit="1" customWidth="1"/>
    <col min="4" max="4" width="18" style="547" bestFit="1" customWidth="1"/>
    <col min="5" max="5" width="16" style="547" bestFit="1" customWidth="1"/>
    <col min="6" max="6" width="17.140625" style="615" bestFit="1" customWidth="1"/>
    <col min="7" max="7" width="15.85546875" style="615" bestFit="1" customWidth="1"/>
    <col min="8" max="8" width="13" style="547" bestFit="1" customWidth="1"/>
    <col min="9" max="9" width="17.42578125" style="547" bestFit="1" customWidth="1"/>
    <col min="10" max="10" width="16.28515625" style="615" bestFit="1" customWidth="1"/>
    <col min="11" max="11" width="15.140625" style="615" bestFit="1" customWidth="1"/>
    <col min="12" max="12" width="17.140625" style="615" bestFit="1" customWidth="1"/>
    <col min="13" max="13" width="15.5703125" style="615" bestFit="1" customWidth="1"/>
    <col min="14" max="14" width="13" style="615" bestFit="1" customWidth="1"/>
    <col min="15" max="15" width="18.85546875" style="547" bestFit="1" customWidth="1"/>
    <col min="16" max="16384" width="9.140625" style="547"/>
  </cols>
  <sheetData>
    <row r="1" spans="1:15">
      <c r="A1" s="546" t="s">
        <v>189</v>
      </c>
      <c r="B1" s="547" t="s">
        <v>966</v>
      </c>
      <c r="F1" s="547"/>
      <c r="G1" s="547"/>
      <c r="J1" s="547"/>
      <c r="K1" s="547"/>
      <c r="L1" s="547"/>
      <c r="M1" s="547"/>
      <c r="N1" s="547"/>
    </row>
    <row r="2" spans="1:15">
      <c r="A2" s="548" t="s">
        <v>190</v>
      </c>
      <c r="F2" s="547"/>
      <c r="G2" s="547"/>
      <c r="J2" s="547"/>
      <c r="K2" s="547"/>
      <c r="L2" s="547"/>
      <c r="M2" s="547"/>
      <c r="N2" s="547"/>
    </row>
    <row r="3" spans="1:15">
      <c r="A3" s="549" t="s">
        <v>815</v>
      </c>
      <c r="B3" s="550">
        <f>'1. key ratios'!B2</f>
        <v>44377</v>
      </c>
      <c r="F3" s="547"/>
      <c r="G3" s="547"/>
      <c r="J3" s="547"/>
      <c r="K3" s="547"/>
      <c r="L3" s="547"/>
      <c r="M3" s="547"/>
      <c r="N3" s="547"/>
    </row>
    <row r="4" spans="1:15">
      <c r="F4" s="547"/>
      <c r="G4" s="547"/>
      <c r="J4" s="547"/>
      <c r="K4" s="547"/>
      <c r="L4" s="547"/>
      <c r="M4" s="547"/>
      <c r="N4" s="547"/>
    </row>
    <row r="5" spans="1:15" ht="37.5" customHeight="1">
      <c r="A5" s="778" t="s">
        <v>816</v>
      </c>
      <c r="B5" s="779"/>
      <c r="C5" s="824" t="s">
        <v>817</v>
      </c>
      <c r="D5" s="825"/>
      <c r="E5" s="825"/>
      <c r="F5" s="825"/>
      <c r="G5" s="825"/>
      <c r="H5" s="826"/>
      <c r="I5" s="827" t="s">
        <v>818</v>
      </c>
      <c r="J5" s="828"/>
      <c r="K5" s="828"/>
      <c r="L5" s="828"/>
      <c r="M5" s="828"/>
      <c r="N5" s="829"/>
      <c r="O5" s="830" t="s">
        <v>688</v>
      </c>
    </row>
    <row r="6" spans="1:15" ht="39.6" customHeight="1">
      <c r="A6" s="782"/>
      <c r="B6" s="783"/>
      <c r="C6" s="611"/>
      <c r="D6" s="612" t="s">
        <v>819</v>
      </c>
      <c r="E6" s="612" t="s">
        <v>820</v>
      </c>
      <c r="F6" s="612" t="s">
        <v>821</v>
      </c>
      <c r="G6" s="612" t="s">
        <v>822</v>
      </c>
      <c r="H6" s="612" t="s">
        <v>823</v>
      </c>
      <c r="I6" s="613"/>
      <c r="J6" s="612" t="s">
        <v>819</v>
      </c>
      <c r="K6" s="612" t="s">
        <v>820</v>
      </c>
      <c r="L6" s="612" t="s">
        <v>821</v>
      </c>
      <c r="M6" s="612" t="s">
        <v>822</v>
      </c>
      <c r="N6" s="612" t="s">
        <v>823</v>
      </c>
      <c r="O6" s="831"/>
    </row>
    <row r="7" spans="1:15">
      <c r="A7" s="562">
        <v>1</v>
      </c>
      <c r="B7" s="571" t="s">
        <v>698</v>
      </c>
      <c r="C7" s="712" vm="117">
        <v>16477128.030000001</v>
      </c>
      <c r="D7" s="712" vm="118">
        <v>13681216.57</v>
      </c>
      <c r="E7" s="712" vm="119">
        <v>699303.47</v>
      </c>
      <c r="F7" s="712" vm="120">
        <v>2062222.4</v>
      </c>
      <c r="G7" s="712" vm="121">
        <v>18130</v>
      </c>
      <c r="H7" s="712" vm="122">
        <v>16255.59</v>
      </c>
      <c r="I7" s="712" vm="123">
        <v>987542.03999999899</v>
      </c>
      <c r="J7" s="712" vm="124">
        <v>273624.38000000006</v>
      </c>
      <c r="K7" s="712" vm="125">
        <v>69930.339999999982</v>
      </c>
      <c r="L7" s="712" vm="126">
        <v>618666.73</v>
      </c>
      <c r="M7" s="712" vm="127">
        <v>9065</v>
      </c>
      <c r="N7" s="712" vm="128">
        <v>16255.59</v>
      </c>
      <c r="O7" s="712"/>
    </row>
    <row r="8" spans="1:15">
      <c r="A8" s="562">
        <v>2</v>
      </c>
      <c r="B8" s="571" t="s">
        <v>699</v>
      </c>
      <c r="C8" s="713" vm="129">
        <v>37550258.740000002</v>
      </c>
      <c r="D8" s="707" vm="130">
        <v>30481895.360000003</v>
      </c>
      <c r="E8" s="707" vm="131">
        <v>276322.24</v>
      </c>
      <c r="F8" s="714" vm="132">
        <v>6661170.3499999996</v>
      </c>
      <c r="G8" s="714" t="s" vm="133">
        <v>994</v>
      </c>
      <c r="H8" s="707" vm="134">
        <v>130870.79000000001</v>
      </c>
      <c r="I8" s="707" vm="135">
        <v>2766492.0920000025</v>
      </c>
      <c r="J8" s="714" vm="136">
        <v>609637.94000000006</v>
      </c>
      <c r="K8" s="714" vm="137">
        <v>27632.242000000002</v>
      </c>
      <c r="L8" s="714" vm="138">
        <v>1998351.12</v>
      </c>
      <c r="M8" s="714" t="s" vm="139">
        <v>994</v>
      </c>
      <c r="N8" s="714" vm="140">
        <v>130870.79</v>
      </c>
      <c r="O8" s="707"/>
    </row>
    <row r="9" spans="1:15">
      <c r="A9" s="562">
        <v>3</v>
      </c>
      <c r="B9" s="571" t="s">
        <v>700</v>
      </c>
      <c r="C9" s="713" vm="141">
        <v>169116.85</v>
      </c>
      <c r="D9" s="707" vm="142">
        <v>69675.33</v>
      </c>
      <c r="E9" s="707" t="s" vm="143">
        <v>994</v>
      </c>
      <c r="F9" s="715" vm="144">
        <v>99441.52</v>
      </c>
      <c r="G9" s="715" t="s" vm="145">
        <v>994</v>
      </c>
      <c r="H9" s="707" t="s" vm="146">
        <v>994</v>
      </c>
      <c r="I9" s="707" vm="147">
        <v>31225.969999999998</v>
      </c>
      <c r="J9" s="715" vm="148">
        <v>1393.51</v>
      </c>
      <c r="K9" s="715" t="s" vm="149">
        <v>994</v>
      </c>
      <c r="L9" s="715" vm="150">
        <v>29832.46</v>
      </c>
      <c r="M9" s="715" t="s" vm="151">
        <v>994</v>
      </c>
      <c r="N9" s="715" t="s" vm="152">
        <v>994</v>
      </c>
      <c r="O9" s="707"/>
    </row>
    <row r="10" spans="1:15">
      <c r="A10" s="562">
        <v>4</v>
      </c>
      <c r="B10" s="571" t="s">
        <v>701</v>
      </c>
      <c r="C10" s="713" vm="153">
        <v>27385420.460000001</v>
      </c>
      <c r="D10" s="707" vm="154">
        <v>11380635.029999999</v>
      </c>
      <c r="E10" s="707" vm="155">
        <v>12380833.220000001</v>
      </c>
      <c r="F10" s="715" vm="156">
        <v>3609979.45</v>
      </c>
      <c r="G10" s="715" t="s" vm="157">
        <v>994</v>
      </c>
      <c r="H10" s="707" vm="158">
        <v>13972.76</v>
      </c>
      <c r="I10" s="707" vm="159">
        <v>2562662.6299999994</v>
      </c>
      <c r="J10" s="715" vm="160">
        <v>227612.71000000002</v>
      </c>
      <c r="K10" s="715" vm="161">
        <v>1238083.3199999998</v>
      </c>
      <c r="L10" s="715" vm="162">
        <v>1082993.8400000001</v>
      </c>
      <c r="M10" s="715" t="s" vm="163">
        <v>994</v>
      </c>
      <c r="N10" s="715" vm="164">
        <v>13972.76</v>
      </c>
      <c r="O10" s="707"/>
    </row>
    <row r="11" spans="1:15">
      <c r="A11" s="562">
        <v>5</v>
      </c>
      <c r="B11" s="571" t="s">
        <v>702</v>
      </c>
      <c r="C11" s="713" vm="165">
        <v>99848929.560000002</v>
      </c>
      <c r="D11" s="707" vm="166">
        <v>66996265.989999995</v>
      </c>
      <c r="E11" s="707" vm="167">
        <v>25909966.360000003</v>
      </c>
      <c r="F11" s="715" vm="168">
        <v>6907511.5099999998</v>
      </c>
      <c r="G11" s="715" t="s" vm="169">
        <v>994</v>
      </c>
      <c r="H11" s="707" vm="170">
        <v>35185.700000000004</v>
      </c>
      <c r="I11" s="707" vm="171">
        <v>6038361.200000002</v>
      </c>
      <c r="J11" s="715" vm="172">
        <v>1339925.350000001</v>
      </c>
      <c r="K11" s="715" vm="173">
        <v>2590996.69</v>
      </c>
      <c r="L11" s="715" vm="174">
        <v>2072253.4600000002</v>
      </c>
      <c r="M11" s="715" t="s" vm="175">
        <v>994</v>
      </c>
      <c r="N11" s="715" vm="176">
        <v>35185.699999999997</v>
      </c>
      <c r="O11" s="707"/>
    </row>
    <row r="12" spans="1:15">
      <c r="A12" s="562">
        <v>6</v>
      </c>
      <c r="B12" s="571" t="s">
        <v>703</v>
      </c>
      <c r="C12" s="713" vm="177">
        <v>34764721.420000002</v>
      </c>
      <c r="D12" s="707" vm="178">
        <v>29181740.530000001</v>
      </c>
      <c r="E12" s="707" vm="179">
        <v>2591273.89</v>
      </c>
      <c r="F12" s="715" vm="180">
        <v>2949904.29</v>
      </c>
      <c r="G12" s="715" t="s" vm="181">
        <v>994</v>
      </c>
      <c r="H12" s="707" vm="182">
        <v>41802.710000000006</v>
      </c>
      <c r="I12" s="707" vm="183">
        <v>1769531.3099999998</v>
      </c>
      <c r="J12" s="715" vm="184">
        <v>583629.91</v>
      </c>
      <c r="K12" s="715" vm="185">
        <v>259127.4</v>
      </c>
      <c r="L12" s="715" vm="186">
        <v>884971.29</v>
      </c>
      <c r="M12" s="715" t="s" vm="187">
        <v>994</v>
      </c>
      <c r="N12" s="715" vm="188">
        <v>41802.710000000006</v>
      </c>
      <c r="O12" s="707"/>
    </row>
    <row r="13" spans="1:15">
      <c r="A13" s="562">
        <v>7</v>
      </c>
      <c r="B13" s="571" t="s">
        <v>704</v>
      </c>
      <c r="C13" s="713" vm="189">
        <v>7395537.8999999994</v>
      </c>
      <c r="D13" s="707" vm="190">
        <v>1727095.8699999999</v>
      </c>
      <c r="E13" s="707" vm="191">
        <v>5119150.58</v>
      </c>
      <c r="F13" s="715" vm="192">
        <v>548311.45000000007</v>
      </c>
      <c r="G13" s="715" t="s" vm="193">
        <v>994</v>
      </c>
      <c r="H13" s="707" vm="194">
        <v>980</v>
      </c>
      <c r="I13" s="707" vm="195">
        <v>711930.41999999993</v>
      </c>
      <c r="J13" s="715" vm="196">
        <v>34541.920000000006</v>
      </c>
      <c r="K13" s="715" vm="197">
        <v>511915.06</v>
      </c>
      <c r="L13" s="715" vm="198">
        <v>164493.44</v>
      </c>
      <c r="M13" s="715" t="s" vm="199">
        <v>994</v>
      </c>
      <c r="N13" s="715" vm="200">
        <v>980</v>
      </c>
      <c r="O13" s="707"/>
    </row>
    <row r="14" spans="1:15">
      <c r="A14" s="562">
        <v>8</v>
      </c>
      <c r="B14" s="571" t="s">
        <v>705</v>
      </c>
      <c r="C14" s="713" vm="201">
        <v>2959931.7</v>
      </c>
      <c r="D14" s="707" vm="202">
        <v>1325864.27</v>
      </c>
      <c r="E14" s="707" vm="203">
        <v>1096050.03</v>
      </c>
      <c r="F14" s="715" vm="204">
        <v>537811.33000000007</v>
      </c>
      <c r="G14" s="715" t="s" vm="205">
        <v>994</v>
      </c>
      <c r="H14" s="707" vm="206">
        <v>206.07</v>
      </c>
      <c r="I14" s="707" vm="207">
        <v>297671.80000000005</v>
      </c>
      <c r="J14" s="715" vm="208">
        <v>26517.309999999998</v>
      </c>
      <c r="K14" s="715" vm="209">
        <v>109605.01</v>
      </c>
      <c r="L14" s="715" vm="210">
        <v>161343.41</v>
      </c>
      <c r="M14" s="715" t="s" vm="211">
        <v>994</v>
      </c>
      <c r="N14" s="715" vm="212">
        <v>206.07</v>
      </c>
      <c r="O14" s="707"/>
    </row>
    <row r="15" spans="1:15">
      <c r="A15" s="562">
        <v>9</v>
      </c>
      <c r="B15" s="571" t="s">
        <v>706</v>
      </c>
      <c r="C15" s="713" vm="213">
        <v>13037137.42</v>
      </c>
      <c r="D15" s="707" vm="214">
        <v>9158271.0099999998</v>
      </c>
      <c r="E15" s="707" vm="215">
        <v>0.03</v>
      </c>
      <c r="F15" s="715" vm="216">
        <v>3878866.38</v>
      </c>
      <c r="G15" s="715" t="s" vm="217">
        <v>994</v>
      </c>
      <c r="H15" s="707" vm="218">
        <v>0</v>
      </c>
      <c r="I15" s="707" vm="219">
        <v>1346825.3330000001</v>
      </c>
      <c r="J15" s="715" vm="220">
        <v>183165.41999999998</v>
      </c>
      <c r="K15" s="715" vm="221">
        <v>3.0000000000000001E-3</v>
      </c>
      <c r="L15" s="715" vm="222">
        <v>1163659.9100000001</v>
      </c>
      <c r="M15" s="715" t="s" vm="223">
        <v>994</v>
      </c>
      <c r="N15" s="715" vm="224">
        <v>0</v>
      </c>
      <c r="O15" s="707"/>
    </row>
    <row r="16" spans="1:15">
      <c r="A16" s="562">
        <v>10</v>
      </c>
      <c r="B16" s="571" t="s">
        <v>707</v>
      </c>
      <c r="C16" s="713" vm="225">
        <v>6770614</v>
      </c>
      <c r="D16" s="707" vm="226">
        <v>6694062.2400000002</v>
      </c>
      <c r="E16" s="707" vm="227">
        <v>76551.759999999995</v>
      </c>
      <c r="F16" s="715" t="s" vm="228">
        <v>994</v>
      </c>
      <c r="G16" s="715" t="s" vm="229">
        <v>994</v>
      </c>
      <c r="H16" s="707" vm="230">
        <v>0</v>
      </c>
      <c r="I16" s="707" vm="231">
        <v>141536.44</v>
      </c>
      <c r="J16" s="715" vm="232">
        <v>133881.26</v>
      </c>
      <c r="K16" s="715" vm="233">
        <v>7655.18</v>
      </c>
      <c r="L16" s="715" t="s" vm="234">
        <v>994</v>
      </c>
      <c r="M16" s="715" t="s" vm="235">
        <v>994</v>
      </c>
      <c r="N16" s="715" vm="236">
        <v>0</v>
      </c>
      <c r="O16" s="707"/>
    </row>
    <row r="17" spans="1:15">
      <c r="A17" s="562">
        <v>11</v>
      </c>
      <c r="B17" s="571" t="s">
        <v>708</v>
      </c>
      <c r="C17" s="713" vm="237">
        <v>2454168.3600000003</v>
      </c>
      <c r="D17" s="707" vm="238">
        <v>2323475.19</v>
      </c>
      <c r="E17" s="707" vm="239">
        <v>94006.66</v>
      </c>
      <c r="F17" s="715" vm="240">
        <v>31213.87</v>
      </c>
      <c r="G17" s="715" t="s" vm="241">
        <v>994</v>
      </c>
      <c r="H17" s="707" vm="242">
        <v>5472.64</v>
      </c>
      <c r="I17" s="707" vm="243">
        <v>70706.979999999967</v>
      </c>
      <c r="J17" s="715" vm="244">
        <v>46469.500000000007</v>
      </c>
      <c r="K17" s="715" vm="245">
        <v>9400.67</v>
      </c>
      <c r="L17" s="715" vm="246">
        <v>9364.17</v>
      </c>
      <c r="M17" s="715" t="s" vm="247">
        <v>994</v>
      </c>
      <c r="N17" s="715" vm="248">
        <v>5472.64</v>
      </c>
      <c r="O17" s="707"/>
    </row>
    <row r="18" spans="1:15">
      <c r="A18" s="562">
        <v>12</v>
      </c>
      <c r="B18" s="571" t="s">
        <v>709</v>
      </c>
      <c r="C18" s="713" vm="249">
        <v>75471556.940000013</v>
      </c>
      <c r="D18" s="707" vm="250">
        <v>66146396.509999998</v>
      </c>
      <c r="E18" s="707" vm="251">
        <v>3176382.37</v>
      </c>
      <c r="F18" s="715" vm="252">
        <v>4094388.52</v>
      </c>
      <c r="G18" s="715" vm="253">
        <v>1966556.62</v>
      </c>
      <c r="H18" s="707" vm="254">
        <v>87832.92</v>
      </c>
      <c r="I18" s="707" vm="255">
        <v>3939993.9579999996</v>
      </c>
      <c r="J18" s="715" vm="256">
        <v>1322927.8800000013</v>
      </c>
      <c r="K18" s="715" vm="257">
        <v>317638.26799999992</v>
      </c>
      <c r="L18" s="715" vm="258">
        <v>1228316.5799999996</v>
      </c>
      <c r="M18" s="715" vm="259">
        <v>983278.30999999994</v>
      </c>
      <c r="N18" s="715" vm="260">
        <v>87832.92</v>
      </c>
      <c r="O18" s="707"/>
    </row>
    <row r="19" spans="1:15">
      <c r="A19" s="562">
        <v>13</v>
      </c>
      <c r="B19" s="571" t="s">
        <v>710</v>
      </c>
      <c r="C19" s="713" vm="261">
        <v>38281321.850000001</v>
      </c>
      <c r="D19" s="707" vm="262">
        <v>28584099.270000003</v>
      </c>
      <c r="E19" s="707" vm="263">
        <v>7259895.8700000001</v>
      </c>
      <c r="F19" s="715" vm="264">
        <v>988428.74</v>
      </c>
      <c r="G19" s="715" vm="265">
        <v>1349194.98</v>
      </c>
      <c r="H19" s="707" vm="266">
        <v>99702.99000000002</v>
      </c>
      <c r="I19" s="707" vm="267">
        <v>2368481.4479999677</v>
      </c>
      <c r="J19" s="715" vm="268">
        <v>571682.89999999967</v>
      </c>
      <c r="K19" s="715" vm="269">
        <v>725969.35799996706</v>
      </c>
      <c r="L19" s="715" vm="270">
        <v>296528.7</v>
      </c>
      <c r="M19" s="715" vm="271">
        <v>674597.50000000012</v>
      </c>
      <c r="N19" s="715" vm="272">
        <v>99702.99</v>
      </c>
      <c r="O19" s="707"/>
    </row>
    <row r="20" spans="1:15">
      <c r="A20" s="562">
        <v>14</v>
      </c>
      <c r="B20" s="571" t="s">
        <v>711</v>
      </c>
      <c r="C20" s="713" vm="273">
        <v>37459655.489999995</v>
      </c>
      <c r="D20" s="707" vm="274">
        <v>20478228.900000002</v>
      </c>
      <c r="E20" s="707" vm="275">
        <v>14572717.51</v>
      </c>
      <c r="F20" s="715" vm="276">
        <v>2375961.17</v>
      </c>
      <c r="G20" s="715" vm="277">
        <v>32747.91</v>
      </c>
      <c r="H20" s="707" vm="278">
        <v>0</v>
      </c>
      <c r="I20" s="707" vm="279">
        <v>2595998.6899999995</v>
      </c>
      <c r="J20" s="715" vm="280">
        <v>409564.60000000015</v>
      </c>
      <c r="K20" s="715" vm="281">
        <v>1457271.77</v>
      </c>
      <c r="L20" s="715" vm="282">
        <v>712788.36</v>
      </c>
      <c r="M20" s="715" vm="283">
        <v>16373.96</v>
      </c>
      <c r="N20" s="715" vm="284">
        <v>0</v>
      </c>
      <c r="O20" s="707"/>
    </row>
    <row r="21" spans="1:15">
      <c r="A21" s="562">
        <v>15</v>
      </c>
      <c r="B21" s="571" t="s">
        <v>712</v>
      </c>
      <c r="C21" s="713" vm="285">
        <v>14310333.26</v>
      </c>
      <c r="D21" s="707" vm="286">
        <v>5517380.4199999999</v>
      </c>
      <c r="E21" s="707" vm="287">
        <v>5062352.21</v>
      </c>
      <c r="F21" s="715" vm="288">
        <v>3725362.22</v>
      </c>
      <c r="G21" s="715" vm="289">
        <v>5043.46</v>
      </c>
      <c r="H21" s="707" vm="290">
        <v>194.95</v>
      </c>
      <c r="I21" s="707" vm="291">
        <v>1736908.2100000002</v>
      </c>
      <c r="J21" s="715" vm="292">
        <v>110347.62</v>
      </c>
      <c r="K21" s="715" vm="293">
        <v>506235.23999999993</v>
      </c>
      <c r="L21" s="715" vm="294">
        <v>1117608.67</v>
      </c>
      <c r="M21" s="715" vm="295">
        <v>2521.73</v>
      </c>
      <c r="N21" s="715" vm="296">
        <v>194.95</v>
      </c>
      <c r="O21" s="707"/>
    </row>
    <row r="22" spans="1:15">
      <c r="A22" s="562">
        <v>16</v>
      </c>
      <c r="B22" s="571" t="s">
        <v>713</v>
      </c>
      <c r="C22" s="713" vm="297">
        <v>2117618.5299999998</v>
      </c>
      <c r="D22" s="707" vm="298">
        <v>1837621.25</v>
      </c>
      <c r="E22" s="707" t="s" vm="299">
        <v>994</v>
      </c>
      <c r="F22" s="715" vm="300">
        <v>279997.27999999997</v>
      </c>
      <c r="G22" s="715" t="s" vm="301">
        <v>994</v>
      </c>
      <c r="H22" s="707" vm="302">
        <v>0</v>
      </c>
      <c r="I22" s="707" vm="303">
        <v>120751.59999999999</v>
      </c>
      <c r="J22" s="715" vm="304">
        <v>36752.42</v>
      </c>
      <c r="K22" s="715" t="s" vm="305">
        <v>994</v>
      </c>
      <c r="L22" s="715" vm="306">
        <v>83999.18</v>
      </c>
      <c r="M22" s="715" t="s" vm="307">
        <v>994</v>
      </c>
      <c r="N22" s="715" vm="308">
        <v>0</v>
      </c>
      <c r="O22" s="707"/>
    </row>
    <row r="23" spans="1:15">
      <c r="A23" s="562">
        <v>17</v>
      </c>
      <c r="B23" s="571" t="s">
        <v>714</v>
      </c>
      <c r="C23" s="713" vm="309">
        <v>8467141.6899999995</v>
      </c>
      <c r="D23" s="707" vm="310">
        <v>2161560.33</v>
      </c>
      <c r="E23" s="707" vm="311">
        <v>324968.21999999997</v>
      </c>
      <c r="F23" s="715" vm="312">
        <v>5953225.6000000006</v>
      </c>
      <c r="G23" s="715" t="s" vm="313">
        <v>994</v>
      </c>
      <c r="H23" s="707" vm="314">
        <v>27387.54</v>
      </c>
      <c r="I23" s="707" vm="315">
        <v>1889083.2300000004</v>
      </c>
      <c r="J23" s="715" vm="316">
        <v>43231.18</v>
      </c>
      <c r="K23" s="715" vm="317">
        <v>32496.83</v>
      </c>
      <c r="L23" s="715" vm="318">
        <v>1785967.68</v>
      </c>
      <c r="M23" s="715" t="s" vm="319">
        <v>994</v>
      </c>
      <c r="N23" s="715" vm="320">
        <v>27387.54</v>
      </c>
      <c r="O23" s="707"/>
    </row>
    <row r="24" spans="1:15">
      <c r="A24" s="562">
        <v>18</v>
      </c>
      <c r="B24" s="571" t="s">
        <v>715</v>
      </c>
      <c r="C24" s="713" vm="321">
        <v>5627562.29</v>
      </c>
      <c r="D24" s="707" vm="322">
        <v>5587340.0800000001</v>
      </c>
      <c r="E24" s="707" vm="323">
        <v>14876.77</v>
      </c>
      <c r="F24" s="715" vm="324">
        <v>22969.59</v>
      </c>
      <c r="G24" s="715" t="s" vm="325">
        <v>994</v>
      </c>
      <c r="H24" s="707" vm="326">
        <v>2375.85</v>
      </c>
      <c r="I24" s="707" vm="327">
        <v>122501.20000000001</v>
      </c>
      <c r="J24" s="715" vm="328">
        <v>111746.79000000001</v>
      </c>
      <c r="K24" s="715" vm="329">
        <v>1487.6799999999998</v>
      </c>
      <c r="L24" s="715" vm="330">
        <v>6890.88</v>
      </c>
      <c r="M24" s="715" t="s" vm="331">
        <v>994</v>
      </c>
      <c r="N24" s="715" vm="332">
        <v>2375.85</v>
      </c>
      <c r="O24" s="707"/>
    </row>
    <row r="25" spans="1:15">
      <c r="A25" s="562">
        <v>19</v>
      </c>
      <c r="B25" s="571" t="s">
        <v>716</v>
      </c>
      <c r="C25" s="713" vm="333">
        <v>762904.56</v>
      </c>
      <c r="D25" s="707" vm="334">
        <v>762904.56</v>
      </c>
      <c r="E25" s="707" t="s" vm="335">
        <v>994</v>
      </c>
      <c r="F25" s="715" t="s" vm="336">
        <v>994</v>
      </c>
      <c r="G25" s="715" t="s" vm="337">
        <v>994</v>
      </c>
      <c r="H25" s="707" t="s" vm="338">
        <v>994</v>
      </c>
      <c r="I25" s="707" vm="339">
        <v>15258.09</v>
      </c>
      <c r="J25" s="715" vm="340">
        <v>15258.09</v>
      </c>
      <c r="K25" s="715" t="s" vm="341">
        <v>994</v>
      </c>
      <c r="L25" s="715" t="s" vm="342">
        <v>994</v>
      </c>
      <c r="M25" s="715" t="s" vm="343">
        <v>994</v>
      </c>
      <c r="N25" s="715" t="s" vm="344">
        <v>994</v>
      </c>
      <c r="O25" s="707"/>
    </row>
    <row r="26" spans="1:15">
      <c r="A26" s="562">
        <v>20</v>
      </c>
      <c r="B26" s="571" t="s">
        <v>717</v>
      </c>
      <c r="C26" s="713" vm="345">
        <v>27946871.57</v>
      </c>
      <c r="D26" s="707" vm="346">
        <v>27051468.010000002</v>
      </c>
      <c r="E26" s="707" vm="347">
        <v>315925.51</v>
      </c>
      <c r="F26" s="715" vm="348">
        <v>578831.63</v>
      </c>
      <c r="G26" s="715" t="s" vm="349">
        <v>994</v>
      </c>
      <c r="H26" s="707" vm="350">
        <v>646.41999999999996</v>
      </c>
      <c r="I26" s="707" vm="351">
        <v>746917.87</v>
      </c>
      <c r="J26" s="715" vm="352">
        <v>541029.38</v>
      </c>
      <c r="K26" s="715" vm="353">
        <v>31592.57</v>
      </c>
      <c r="L26" s="715" vm="354">
        <v>173649.5</v>
      </c>
      <c r="M26" s="715" t="s" vm="355">
        <v>994</v>
      </c>
      <c r="N26" s="715" vm="356">
        <v>646.41999999999996</v>
      </c>
      <c r="O26" s="707"/>
    </row>
    <row r="27" spans="1:15">
      <c r="A27" s="562">
        <v>21</v>
      </c>
      <c r="B27" s="571" t="s">
        <v>718</v>
      </c>
      <c r="C27" s="713" vm="357">
        <v>2234379.91</v>
      </c>
      <c r="D27" s="707" vm="358">
        <v>416084.05</v>
      </c>
      <c r="E27" s="707" t="s" vm="359">
        <v>994</v>
      </c>
      <c r="F27" s="715" vm="360">
        <v>1818295.86</v>
      </c>
      <c r="G27" s="715" t="s" vm="361">
        <v>994</v>
      </c>
      <c r="H27" s="707" vm="362">
        <v>0</v>
      </c>
      <c r="I27" s="707" vm="363">
        <v>553810.42999999982</v>
      </c>
      <c r="J27" s="715" vm="364">
        <v>8321.6699999999983</v>
      </c>
      <c r="K27" s="715" t="s" vm="365">
        <v>994</v>
      </c>
      <c r="L27" s="715" vm="366">
        <v>545488.76</v>
      </c>
      <c r="M27" s="715" t="s" vm="367">
        <v>994</v>
      </c>
      <c r="N27" s="715" vm="368">
        <v>0</v>
      </c>
      <c r="O27" s="707"/>
    </row>
    <row r="28" spans="1:15">
      <c r="A28" s="562">
        <v>22</v>
      </c>
      <c r="B28" s="571" t="s">
        <v>719</v>
      </c>
      <c r="C28" s="713" vm="369">
        <v>1534308.53</v>
      </c>
      <c r="D28" s="707" vm="370">
        <v>400770.24</v>
      </c>
      <c r="E28" s="707" vm="371">
        <v>991902.88</v>
      </c>
      <c r="F28" s="715" vm="372">
        <v>124882.09999999999</v>
      </c>
      <c r="G28" s="715" t="s" vm="373">
        <v>994</v>
      </c>
      <c r="H28" s="707" vm="374">
        <v>16753.310000000001</v>
      </c>
      <c r="I28" s="707" vm="375">
        <v>161423.65000000002</v>
      </c>
      <c r="J28" s="715" vm="376">
        <v>8015.41</v>
      </c>
      <c r="K28" s="715" vm="377">
        <v>99190.3</v>
      </c>
      <c r="L28" s="715" vm="378">
        <v>37464.630000000005</v>
      </c>
      <c r="M28" s="715" t="s" vm="379">
        <v>994</v>
      </c>
      <c r="N28" s="715" vm="380">
        <v>16753.310000000001</v>
      </c>
      <c r="O28" s="707"/>
    </row>
    <row r="29" spans="1:15">
      <c r="A29" s="562">
        <v>23</v>
      </c>
      <c r="B29" s="571" t="s">
        <v>720</v>
      </c>
      <c r="C29" s="713" vm="381">
        <v>53421895.359999999</v>
      </c>
      <c r="D29" s="707" vm="382">
        <v>37073483.539999999</v>
      </c>
      <c r="E29" s="707" vm="383">
        <v>10750062.050000001</v>
      </c>
      <c r="F29" s="715" vm="384">
        <v>5503188.2800000003</v>
      </c>
      <c r="G29" s="715" vm="385">
        <v>59569.659999999996</v>
      </c>
      <c r="H29" s="707" vm="386">
        <v>35591.83</v>
      </c>
      <c r="I29" s="707" vm="387">
        <v>3532809.1319999993</v>
      </c>
      <c r="J29" s="715" vm="388">
        <v>741469.74999999953</v>
      </c>
      <c r="K29" s="715" vm="389">
        <v>1075006.2319999996</v>
      </c>
      <c r="L29" s="715" vm="390">
        <v>1650956.4800000002</v>
      </c>
      <c r="M29" s="715" vm="391">
        <v>29784.840000000004</v>
      </c>
      <c r="N29" s="715" vm="392">
        <v>35591.83</v>
      </c>
      <c r="O29" s="707"/>
    </row>
    <row r="30" spans="1:15">
      <c r="A30" s="562">
        <v>24</v>
      </c>
      <c r="B30" s="571" t="s">
        <v>721</v>
      </c>
      <c r="C30" s="713" vm="393">
        <v>28493730.02</v>
      </c>
      <c r="D30" s="707" vm="394">
        <v>28374934.739999998</v>
      </c>
      <c r="E30" s="707" vm="395">
        <v>104705.28</v>
      </c>
      <c r="F30" s="715" t="s" vm="396">
        <v>994</v>
      </c>
      <c r="G30" s="715" t="s" vm="397">
        <v>994</v>
      </c>
      <c r="H30" s="707" vm="398">
        <v>14090</v>
      </c>
      <c r="I30" s="707" vm="399">
        <v>592059.23</v>
      </c>
      <c r="J30" s="715" vm="400">
        <v>567498.69999999995</v>
      </c>
      <c r="K30" s="715" vm="401">
        <v>10470.529999999999</v>
      </c>
      <c r="L30" s="715" t="s" vm="402">
        <v>994</v>
      </c>
      <c r="M30" s="715" t="s" vm="403">
        <v>994</v>
      </c>
      <c r="N30" s="715" vm="404">
        <v>14090</v>
      </c>
      <c r="O30" s="707"/>
    </row>
    <row r="31" spans="1:15">
      <c r="A31" s="562">
        <v>25</v>
      </c>
      <c r="B31" s="571" t="s">
        <v>722</v>
      </c>
      <c r="C31" s="713">
        <v>20775425.559999939</v>
      </c>
      <c r="D31" s="707">
        <v>16505570.109999938</v>
      </c>
      <c r="E31" s="707" vm="405">
        <v>994631</v>
      </c>
      <c r="F31" s="715" vm="406">
        <v>3077454.94</v>
      </c>
      <c r="G31" s="715" vm="407">
        <v>10560.43</v>
      </c>
      <c r="H31" s="707" vm="408">
        <v>187209.08000000002</v>
      </c>
      <c r="I31" s="707" vm="409">
        <v>1545300.287</v>
      </c>
      <c r="J31" s="715" vm="410">
        <v>330111.35999999969</v>
      </c>
      <c r="K31" s="715" vm="411">
        <v>99463.146999999997</v>
      </c>
      <c r="L31" s="715" vm="412">
        <v>923236.48000000021</v>
      </c>
      <c r="M31" s="715" vm="413">
        <v>5280.2199999999993</v>
      </c>
      <c r="N31" s="715" vm="414">
        <v>187209.08</v>
      </c>
      <c r="O31" s="707"/>
    </row>
    <row r="32" spans="1:15">
      <c r="A32" s="562">
        <v>26</v>
      </c>
      <c r="B32" s="571" t="s">
        <v>824</v>
      </c>
      <c r="C32" s="713">
        <v>0</v>
      </c>
      <c r="D32" s="707">
        <v>0</v>
      </c>
      <c r="E32" s="707">
        <v>0</v>
      </c>
      <c r="F32" s="715">
        <v>0</v>
      </c>
      <c r="G32" s="715">
        <v>0</v>
      </c>
      <c r="H32" s="707">
        <v>0</v>
      </c>
      <c r="I32" s="707">
        <v>0</v>
      </c>
      <c r="J32" s="715">
        <v>0</v>
      </c>
      <c r="K32" s="715">
        <v>0</v>
      </c>
      <c r="L32" s="715">
        <v>0</v>
      </c>
      <c r="M32" s="715">
        <v>0</v>
      </c>
      <c r="N32" s="715">
        <v>0</v>
      </c>
      <c r="O32" s="707"/>
    </row>
    <row r="33" spans="1:15">
      <c r="A33" s="562">
        <v>27</v>
      </c>
      <c r="B33" s="614" t="s">
        <v>69</v>
      </c>
      <c r="C33" s="716">
        <f>SUM(C7:C32)</f>
        <v>565717670</v>
      </c>
      <c r="D33" s="716">
        <f t="shared" ref="D33:N33" si="0">SUM(D7:D32)</f>
        <v>413918039.39999998</v>
      </c>
      <c r="E33" s="716">
        <f t="shared" si="0"/>
        <v>91811877.909999982</v>
      </c>
      <c r="F33" s="716">
        <f t="shared" si="0"/>
        <v>55829418.480000004</v>
      </c>
      <c r="G33" s="716">
        <f t="shared" si="0"/>
        <v>3441803.0600000005</v>
      </c>
      <c r="H33" s="716">
        <f t="shared" si="0"/>
        <v>716531.15000000014</v>
      </c>
      <c r="I33" s="716">
        <f t="shared" si="0"/>
        <v>36645783.239999972</v>
      </c>
      <c r="J33" s="716">
        <f t="shared" si="0"/>
        <v>8278356.96</v>
      </c>
      <c r="K33" s="716">
        <f t="shared" si="0"/>
        <v>9181167.8399999645</v>
      </c>
      <c r="L33" s="716">
        <f t="shared" si="0"/>
        <v>16748825.73</v>
      </c>
      <c r="M33" s="716">
        <f t="shared" si="0"/>
        <v>1720901.56</v>
      </c>
      <c r="N33" s="716">
        <f t="shared" si="0"/>
        <v>716531.15</v>
      </c>
      <c r="O33" s="716">
        <v>8419264.3200000003</v>
      </c>
    </row>
    <row r="34" spans="1:15">
      <c r="A34" s="572"/>
      <c r="B34" s="572"/>
      <c r="C34" s="572"/>
      <c r="D34" s="572"/>
      <c r="E34" s="572"/>
      <c r="H34" s="572"/>
      <c r="I34" s="572"/>
      <c r="O34" s="572"/>
    </row>
    <row r="35" spans="1:15">
      <c r="A35" s="572"/>
      <c r="B35" s="574"/>
      <c r="C35" s="574"/>
      <c r="D35" s="572"/>
      <c r="E35" s="572"/>
      <c r="H35" s="572"/>
      <c r="I35" s="572"/>
      <c r="O35" s="572"/>
    </row>
    <row r="36" spans="1:15">
      <c r="A36" s="572"/>
      <c r="B36" s="572"/>
      <c r="C36" s="572"/>
      <c r="D36" s="572"/>
      <c r="E36" s="572"/>
      <c r="H36" s="572"/>
      <c r="I36" s="572"/>
      <c r="O36" s="572"/>
    </row>
    <row r="37" spans="1:15">
      <c r="A37" s="572"/>
      <c r="B37" s="572"/>
      <c r="C37" s="572"/>
      <c r="D37" s="572"/>
      <c r="E37" s="572"/>
      <c r="H37" s="572"/>
      <c r="I37" s="572"/>
      <c r="O37" s="572"/>
    </row>
    <row r="38" spans="1:15">
      <c r="A38" s="572"/>
      <c r="B38" s="572"/>
      <c r="C38" s="572"/>
      <c r="D38" s="572"/>
      <c r="E38" s="572"/>
      <c r="H38" s="572"/>
      <c r="I38" s="572"/>
      <c r="O38" s="572"/>
    </row>
    <row r="39" spans="1:15">
      <c r="A39" s="572"/>
      <c r="B39" s="572"/>
      <c r="C39" s="572"/>
      <c r="D39" s="572"/>
      <c r="E39" s="572"/>
      <c r="H39" s="572"/>
      <c r="I39" s="572"/>
      <c r="O39" s="572"/>
    </row>
    <row r="40" spans="1:15">
      <c r="A40" s="572"/>
      <c r="B40" s="572"/>
      <c r="C40" s="572"/>
      <c r="D40" s="572"/>
      <c r="E40" s="572"/>
      <c r="H40" s="572"/>
      <c r="I40" s="572"/>
      <c r="O40" s="572"/>
    </row>
    <row r="41" spans="1:15">
      <c r="A41" s="575"/>
      <c r="B41" s="575"/>
      <c r="C41" s="575"/>
      <c r="D41" s="572"/>
      <c r="E41" s="572"/>
      <c r="H41" s="572"/>
      <c r="I41" s="572"/>
      <c r="O41" s="572"/>
    </row>
    <row r="42" spans="1:15">
      <c r="A42" s="575"/>
      <c r="B42" s="575"/>
      <c r="C42" s="575"/>
      <c r="D42" s="572"/>
      <c r="E42" s="572"/>
      <c r="H42" s="572"/>
      <c r="I42" s="572"/>
      <c r="O42" s="572"/>
    </row>
    <row r="43" spans="1:15">
      <c r="A43" s="572"/>
      <c r="B43" s="576"/>
      <c r="C43" s="576"/>
      <c r="D43" s="572"/>
      <c r="E43" s="572"/>
      <c r="H43" s="572"/>
      <c r="I43" s="572"/>
      <c r="O43" s="572"/>
    </row>
    <row r="44" spans="1:15">
      <c r="A44" s="572"/>
      <c r="B44" s="576"/>
      <c r="C44" s="576"/>
      <c r="D44" s="572"/>
      <c r="E44" s="572"/>
      <c r="H44" s="572"/>
      <c r="I44" s="572"/>
      <c r="O44" s="572"/>
    </row>
    <row r="45" spans="1:15">
      <c r="A45" s="572"/>
      <c r="B45" s="576"/>
      <c r="C45" s="576"/>
      <c r="D45" s="572"/>
      <c r="E45" s="572"/>
      <c r="H45" s="572"/>
      <c r="I45" s="572"/>
      <c r="O45" s="572"/>
    </row>
    <row r="46" spans="1:15">
      <c r="A46" s="572"/>
      <c r="B46" s="572"/>
      <c r="C46" s="572"/>
      <c r="D46" s="572"/>
      <c r="E46" s="572"/>
      <c r="H46" s="572"/>
      <c r="I46" s="572"/>
      <c r="O46" s="57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topLeftCell="F1" zoomScale="80" zoomScaleNormal="80" workbookViewId="0">
      <selection activeCell="K6" sqref="K6"/>
    </sheetView>
  </sheetViews>
  <sheetFormatPr defaultColWidth="8.7109375" defaultRowHeight="12"/>
  <cols>
    <col min="1" max="1" width="11.85546875" style="616" bestFit="1" customWidth="1"/>
    <col min="2" max="2" width="80.140625" style="616" customWidth="1"/>
    <col min="3" max="11" width="28.28515625" style="616" customWidth="1"/>
    <col min="12" max="12" width="12.5703125" style="616" bestFit="1" customWidth="1"/>
    <col min="13" max="13" width="12.42578125" style="616" bestFit="1" customWidth="1"/>
    <col min="14" max="14" width="10.28515625" style="616" bestFit="1" customWidth="1"/>
    <col min="15" max="16384" width="8.7109375" style="616"/>
  </cols>
  <sheetData>
    <row r="1" spans="1:14" s="547" customFormat="1" ht="12.75">
      <c r="A1" s="546" t="s">
        <v>189</v>
      </c>
      <c r="B1" s="547" t="s">
        <v>966</v>
      </c>
    </row>
    <row r="2" spans="1:14" s="547" customFormat="1" ht="12.75">
      <c r="A2" s="548" t="s">
        <v>190</v>
      </c>
    </row>
    <row r="3" spans="1:14" s="547" customFormat="1" ht="12.75">
      <c r="A3" s="549" t="s">
        <v>825</v>
      </c>
      <c r="B3" s="550">
        <f>'1. key ratios'!B2</f>
        <v>44377</v>
      </c>
    </row>
    <row r="4" spans="1:14">
      <c r="C4" s="617" t="s">
        <v>675</v>
      </c>
      <c r="D4" s="617" t="s">
        <v>676</v>
      </c>
      <c r="E4" s="617" t="s">
        <v>677</v>
      </c>
      <c r="F4" s="617" t="s">
        <v>678</v>
      </c>
      <c r="G4" s="617" t="s">
        <v>679</v>
      </c>
      <c r="H4" s="617" t="s">
        <v>680</v>
      </c>
      <c r="I4" s="617" t="s">
        <v>681</v>
      </c>
      <c r="J4" s="617" t="s">
        <v>682</v>
      </c>
      <c r="K4" s="617" t="s">
        <v>683</v>
      </c>
    </row>
    <row r="5" spans="1:14" ht="104.1" customHeight="1">
      <c r="A5" s="832" t="s">
        <v>826</v>
      </c>
      <c r="B5" s="833"/>
      <c r="C5" s="551" t="s">
        <v>827</v>
      </c>
      <c r="D5" s="551" t="s">
        <v>813</v>
      </c>
      <c r="E5" s="551" t="s">
        <v>814</v>
      </c>
      <c r="F5" s="551" t="s">
        <v>828</v>
      </c>
      <c r="G5" s="551" t="s">
        <v>829</v>
      </c>
      <c r="H5" s="551" t="s">
        <v>830</v>
      </c>
      <c r="I5" s="551" t="s">
        <v>831</v>
      </c>
      <c r="J5" s="551" t="s">
        <v>832</v>
      </c>
      <c r="K5" s="551" t="s">
        <v>833</v>
      </c>
    </row>
    <row r="6" spans="1:14" ht="12.75">
      <c r="A6" s="562">
        <v>1</v>
      </c>
      <c r="B6" s="562" t="s">
        <v>834</v>
      </c>
      <c r="C6" s="707">
        <v>8280401.2800000003</v>
      </c>
      <c r="D6" s="707">
        <v>298761.83</v>
      </c>
      <c r="E6" s="707"/>
      <c r="F6" s="707"/>
      <c r="G6" s="707">
        <v>526816118.97000086</v>
      </c>
      <c r="H6" s="707"/>
      <c r="I6" s="707">
        <v>10313605.75</v>
      </c>
      <c r="J6" s="707">
        <v>11695811.641169954</v>
      </c>
      <c r="K6" s="707">
        <v>8312970.528829175</v>
      </c>
      <c r="L6" s="727"/>
      <c r="M6" s="727"/>
      <c r="N6" s="726"/>
    </row>
    <row r="7" spans="1:14" ht="12.75">
      <c r="A7" s="562">
        <v>2</v>
      </c>
      <c r="B7" s="563" t="s">
        <v>835</v>
      </c>
      <c r="C7" s="707"/>
      <c r="D7" s="707"/>
      <c r="E7" s="707"/>
      <c r="F7" s="707"/>
      <c r="G7" s="707"/>
      <c r="H7" s="707"/>
      <c r="I7" s="707"/>
      <c r="J7" s="707"/>
      <c r="K7" s="707"/>
    </row>
    <row r="8" spans="1:14" ht="12.75">
      <c r="A8" s="562">
        <v>3</v>
      </c>
      <c r="B8" s="563" t="s">
        <v>785</v>
      </c>
      <c r="C8" s="707">
        <v>138741.29999999999</v>
      </c>
      <c r="D8" s="707"/>
      <c r="E8" s="707"/>
      <c r="F8" s="707"/>
      <c r="G8" s="707">
        <v>2884929.6432192172</v>
      </c>
      <c r="H8" s="707"/>
      <c r="I8" s="707">
        <v>9641.731837452724</v>
      </c>
      <c r="J8" s="707">
        <v>3620915.2749433299</v>
      </c>
      <c r="K8" s="707">
        <v>34361100.049999997</v>
      </c>
    </row>
    <row r="9" spans="1:14" ht="12.75">
      <c r="A9" s="562">
        <v>4</v>
      </c>
      <c r="B9" s="596" t="s">
        <v>836</v>
      </c>
      <c r="C9" s="707">
        <v>0</v>
      </c>
      <c r="D9" s="707"/>
      <c r="E9" s="707"/>
      <c r="F9" s="707"/>
      <c r="G9" s="707">
        <v>29264221.030000016</v>
      </c>
      <c r="H9" s="707"/>
      <c r="I9" s="707">
        <v>95950.24</v>
      </c>
      <c r="J9" s="707">
        <v>29639997.079999998</v>
      </c>
      <c r="K9" s="707">
        <v>987584.34000000032</v>
      </c>
    </row>
    <row r="10" spans="1:14" ht="12.75">
      <c r="A10" s="562">
        <v>5</v>
      </c>
      <c r="B10" s="618" t="s">
        <v>837</v>
      </c>
      <c r="C10" s="562"/>
      <c r="D10" s="562"/>
      <c r="E10" s="562"/>
      <c r="F10" s="562"/>
      <c r="G10" s="562"/>
      <c r="H10" s="562"/>
      <c r="I10" s="562"/>
      <c r="J10" s="562"/>
      <c r="K10" s="562"/>
    </row>
    <row r="11" spans="1:14" ht="12.75">
      <c r="A11" s="562">
        <v>6</v>
      </c>
      <c r="B11" s="618" t="s">
        <v>838</v>
      </c>
      <c r="C11" s="562"/>
      <c r="D11" s="562"/>
      <c r="E11" s="562"/>
      <c r="F11" s="562"/>
      <c r="G11" s="562"/>
      <c r="H11" s="562"/>
      <c r="I11" s="562"/>
      <c r="J11" s="562"/>
      <c r="K11" s="562"/>
    </row>
    <row r="15" spans="1:14">
      <c r="J15" s="725"/>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08" zoomScale="85" zoomScaleNormal="85" workbookViewId="0">
      <selection activeCell="B215" sqref="B215:C215"/>
    </sheetView>
  </sheetViews>
  <sheetFormatPr defaultColWidth="43.5703125" defaultRowHeight="11.25"/>
  <cols>
    <col min="1" max="1" width="5.28515625" style="235" customWidth="1"/>
    <col min="2" max="2" width="66.140625" style="236" customWidth="1"/>
    <col min="3" max="3" width="131.42578125" style="237" customWidth="1"/>
    <col min="4" max="5" width="10.28515625" style="228" customWidth="1"/>
    <col min="6" max="16384" width="43.5703125" style="228"/>
  </cols>
  <sheetData>
    <row r="1" spans="1:3" ht="12.75" thickTop="1" thickBot="1">
      <c r="A1" s="840" t="s">
        <v>327</v>
      </c>
      <c r="B1" s="841"/>
      <c r="C1" s="842"/>
    </row>
    <row r="2" spans="1:3" ht="26.25" customHeight="1">
      <c r="A2" s="619"/>
      <c r="B2" s="843" t="s">
        <v>328</v>
      </c>
      <c r="C2" s="843"/>
    </row>
    <row r="3" spans="1:3" s="233" customFormat="1" ht="11.25" customHeight="1">
      <c r="A3" s="232"/>
      <c r="B3" s="843" t="s">
        <v>420</v>
      </c>
      <c r="C3" s="843"/>
    </row>
    <row r="4" spans="1:3" ht="12" customHeight="1" thickBot="1">
      <c r="A4" s="844" t="s">
        <v>424</v>
      </c>
      <c r="B4" s="845"/>
      <c r="C4" s="846"/>
    </row>
    <row r="5" spans="1:3" ht="12" thickTop="1">
      <c r="A5" s="229"/>
      <c r="B5" s="847" t="s">
        <v>329</v>
      </c>
      <c r="C5" s="848"/>
    </row>
    <row r="6" spans="1:3">
      <c r="A6" s="619"/>
      <c r="B6" s="834" t="s">
        <v>421</v>
      </c>
      <c r="C6" s="835"/>
    </row>
    <row r="7" spans="1:3">
      <c r="A7" s="619"/>
      <c r="B7" s="834" t="s">
        <v>330</v>
      </c>
      <c r="C7" s="835"/>
    </row>
    <row r="8" spans="1:3">
      <c r="A8" s="619"/>
      <c r="B8" s="834" t="s">
        <v>422</v>
      </c>
      <c r="C8" s="835"/>
    </row>
    <row r="9" spans="1:3">
      <c r="A9" s="619"/>
      <c r="B9" s="836" t="s">
        <v>423</v>
      </c>
      <c r="C9" s="837"/>
    </row>
    <row r="10" spans="1:3">
      <c r="A10" s="619"/>
      <c r="B10" s="838" t="s">
        <v>331</v>
      </c>
      <c r="C10" s="839" t="s">
        <v>331</v>
      </c>
    </row>
    <row r="11" spans="1:3">
      <c r="A11" s="619"/>
      <c r="B11" s="838" t="s">
        <v>332</v>
      </c>
      <c r="C11" s="839" t="s">
        <v>332</v>
      </c>
    </row>
    <row r="12" spans="1:3">
      <c r="A12" s="619"/>
      <c r="B12" s="838" t="s">
        <v>333</v>
      </c>
      <c r="C12" s="839" t="s">
        <v>333</v>
      </c>
    </row>
    <row r="13" spans="1:3">
      <c r="A13" s="619"/>
      <c r="B13" s="838" t="s">
        <v>334</v>
      </c>
      <c r="C13" s="839" t="s">
        <v>334</v>
      </c>
    </row>
    <row r="14" spans="1:3">
      <c r="A14" s="619"/>
      <c r="B14" s="838" t="s">
        <v>335</v>
      </c>
      <c r="C14" s="839" t="s">
        <v>335</v>
      </c>
    </row>
    <row r="15" spans="1:3" ht="21.75" customHeight="1">
      <c r="A15" s="619"/>
      <c r="B15" s="838" t="s">
        <v>336</v>
      </c>
      <c r="C15" s="839" t="s">
        <v>336</v>
      </c>
    </row>
    <row r="16" spans="1:3">
      <c r="A16" s="619"/>
      <c r="B16" s="838" t="s">
        <v>337</v>
      </c>
      <c r="C16" s="839" t="s">
        <v>338</v>
      </c>
    </row>
    <row r="17" spans="1:3">
      <c r="A17" s="619"/>
      <c r="B17" s="838" t="s">
        <v>339</v>
      </c>
      <c r="C17" s="839" t="s">
        <v>340</v>
      </c>
    </row>
    <row r="18" spans="1:3">
      <c r="A18" s="619"/>
      <c r="B18" s="838" t="s">
        <v>341</v>
      </c>
      <c r="C18" s="839" t="s">
        <v>342</v>
      </c>
    </row>
    <row r="19" spans="1:3">
      <c r="A19" s="619"/>
      <c r="B19" s="838" t="s">
        <v>343</v>
      </c>
      <c r="C19" s="839" t="s">
        <v>343</v>
      </c>
    </row>
    <row r="20" spans="1:3">
      <c r="A20" s="619"/>
      <c r="B20" s="838" t="s">
        <v>344</v>
      </c>
      <c r="C20" s="839" t="s">
        <v>344</v>
      </c>
    </row>
    <row r="21" spans="1:3">
      <c r="A21" s="619"/>
      <c r="B21" s="838" t="s">
        <v>345</v>
      </c>
      <c r="C21" s="839" t="s">
        <v>345</v>
      </c>
    </row>
    <row r="22" spans="1:3" ht="23.25" customHeight="1">
      <c r="A22" s="619"/>
      <c r="B22" s="838" t="s">
        <v>346</v>
      </c>
      <c r="C22" s="839" t="s">
        <v>347</v>
      </c>
    </row>
    <row r="23" spans="1:3">
      <c r="A23" s="619"/>
      <c r="B23" s="838" t="s">
        <v>348</v>
      </c>
      <c r="C23" s="839" t="s">
        <v>348</v>
      </c>
    </row>
    <row r="24" spans="1:3">
      <c r="A24" s="619"/>
      <c r="B24" s="838" t="s">
        <v>349</v>
      </c>
      <c r="C24" s="839" t="s">
        <v>350</v>
      </c>
    </row>
    <row r="25" spans="1:3" ht="12" thickBot="1">
      <c r="A25" s="230"/>
      <c r="B25" s="851" t="s">
        <v>351</v>
      </c>
      <c r="C25" s="852"/>
    </row>
    <row r="26" spans="1:3" ht="12.75" thickTop="1" thickBot="1">
      <c r="A26" s="844" t="s">
        <v>434</v>
      </c>
      <c r="B26" s="845"/>
      <c r="C26" s="846"/>
    </row>
    <row r="27" spans="1:3" ht="12.75" thickTop="1" thickBot="1">
      <c r="A27" s="231"/>
      <c r="B27" s="853" t="s">
        <v>352</v>
      </c>
      <c r="C27" s="854"/>
    </row>
    <row r="28" spans="1:3" ht="12.75" thickTop="1" thickBot="1">
      <c r="A28" s="844" t="s">
        <v>425</v>
      </c>
      <c r="B28" s="845"/>
      <c r="C28" s="846"/>
    </row>
    <row r="29" spans="1:3" ht="12" thickTop="1">
      <c r="A29" s="229"/>
      <c r="B29" s="855" t="s">
        <v>353</v>
      </c>
      <c r="C29" s="856" t="s">
        <v>354</v>
      </c>
    </row>
    <row r="30" spans="1:3">
      <c r="A30" s="619"/>
      <c r="B30" s="849" t="s">
        <v>355</v>
      </c>
      <c r="C30" s="850" t="s">
        <v>356</v>
      </c>
    </row>
    <row r="31" spans="1:3">
      <c r="A31" s="619"/>
      <c r="B31" s="849" t="s">
        <v>357</v>
      </c>
      <c r="C31" s="850" t="s">
        <v>358</v>
      </c>
    </row>
    <row r="32" spans="1:3">
      <c r="A32" s="619"/>
      <c r="B32" s="849" t="s">
        <v>359</v>
      </c>
      <c r="C32" s="850" t="s">
        <v>360</v>
      </c>
    </row>
    <row r="33" spans="1:3">
      <c r="A33" s="619"/>
      <c r="B33" s="849" t="s">
        <v>361</v>
      </c>
      <c r="C33" s="850" t="s">
        <v>362</v>
      </c>
    </row>
    <row r="34" spans="1:3">
      <c r="A34" s="619"/>
      <c r="B34" s="849" t="s">
        <v>363</v>
      </c>
      <c r="C34" s="850" t="s">
        <v>364</v>
      </c>
    </row>
    <row r="35" spans="1:3" ht="23.25" customHeight="1">
      <c r="A35" s="619"/>
      <c r="B35" s="849" t="s">
        <v>365</v>
      </c>
      <c r="C35" s="850" t="s">
        <v>366</v>
      </c>
    </row>
    <row r="36" spans="1:3" ht="24" customHeight="1">
      <c r="A36" s="619"/>
      <c r="B36" s="849" t="s">
        <v>367</v>
      </c>
      <c r="C36" s="850" t="s">
        <v>368</v>
      </c>
    </row>
    <row r="37" spans="1:3" ht="24.75" customHeight="1">
      <c r="A37" s="619"/>
      <c r="B37" s="849" t="s">
        <v>369</v>
      </c>
      <c r="C37" s="850" t="s">
        <v>370</v>
      </c>
    </row>
    <row r="38" spans="1:3" ht="23.25" customHeight="1">
      <c r="A38" s="619"/>
      <c r="B38" s="849" t="s">
        <v>426</v>
      </c>
      <c r="C38" s="850" t="s">
        <v>371</v>
      </c>
    </row>
    <row r="39" spans="1:3" ht="39.75" customHeight="1">
      <c r="A39" s="619"/>
      <c r="B39" s="838" t="s">
        <v>441</v>
      </c>
      <c r="C39" s="839" t="s">
        <v>372</v>
      </c>
    </row>
    <row r="40" spans="1:3" ht="12" customHeight="1">
      <c r="A40" s="619"/>
      <c r="B40" s="849" t="s">
        <v>373</v>
      </c>
      <c r="C40" s="850" t="s">
        <v>374</v>
      </c>
    </row>
    <row r="41" spans="1:3" ht="27" customHeight="1" thickBot="1">
      <c r="A41" s="230"/>
      <c r="B41" s="859" t="s">
        <v>375</v>
      </c>
      <c r="C41" s="860" t="s">
        <v>376</v>
      </c>
    </row>
    <row r="42" spans="1:3" ht="12.75" thickTop="1" thickBot="1">
      <c r="A42" s="844" t="s">
        <v>427</v>
      </c>
      <c r="B42" s="845"/>
      <c r="C42" s="846"/>
    </row>
    <row r="43" spans="1:3" ht="12" thickTop="1">
      <c r="A43" s="229"/>
      <c r="B43" s="847" t="s">
        <v>464</v>
      </c>
      <c r="C43" s="848" t="s">
        <v>377</v>
      </c>
    </row>
    <row r="44" spans="1:3">
      <c r="A44" s="619"/>
      <c r="B44" s="834" t="s">
        <v>463</v>
      </c>
      <c r="C44" s="835"/>
    </row>
    <row r="45" spans="1:3" ht="23.25" customHeight="1" thickBot="1">
      <c r="A45" s="230"/>
      <c r="B45" s="857" t="s">
        <v>378</v>
      </c>
      <c r="C45" s="858" t="s">
        <v>379</v>
      </c>
    </row>
    <row r="46" spans="1:3" ht="11.25" customHeight="1" thickTop="1" thickBot="1">
      <c r="A46" s="844" t="s">
        <v>428</v>
      </c>
      <c r="B46" s="845"/>
      <c r="C46" s="846"/>
    </row>
    <row r="47" spans="1:3" ht="26.25" customHeight="1" thickTop="1">
      <c r="A47" s="619"/>
      <c r="B47" s="834" t="s">
        <v>429</v>
      </c>
      <c r="C47" s="835"/>
    </row>
    <row r="48" spans="1:3" ht="12" thickBot="1">
      <c r="A48" s="844" t="s">
        <v>430</v>
      </c>
      <c r="B48" s="845"/>
      <c r="C48" s="846"/>
    </row>
    <row r="49" spans="1:3" ht="12" thickTop="1">
      <c r="A49" s="229"/>
      <c r="B49" s="847" t="s">
        <v>380</v>
      </c>
      <c r="C49" s="848" t="s">
        <v>380</v>
      </c>
    </row>
    <row r="50" spans="1:3" ht="11.25" customHeight="1">
      <c r="A50" s="619"/>
      <c r="B50" s="834" t="s">
        <v>381</v>
      </c>
      <c r="C50" s="835" t="s">
        <v>381</v>
      </c>
    </row>
    <row r="51" spans="1:3">
      <c r="A51" s="619"/>
      <c r="B51" s="834" t="s">
        <v>382</v>
      </c>
      <c r="C51" s="835" t="s">
        <v>382</v>
      </c>
    </row>
    <row r="52" spans="1:3" ht="11.25" customHeight="1">
      <c r="A52" s="619"/>
      <c r="B52" s="834" t="s">
        <v>491</v>
      </c>
      <c r="C52" s="835" t="s">
        <v>383</v>
      </c>
    </row>
    <row r="53" spans="1:3" ht="33.6" customHeight="1">
      <c r="A53" s="619"/>
      <c r="B53" s="834" t="s">
        <v>384</v>
      </c>
      <c r="C53" s="835" t="s">
        <v>384</v>
      </c>
    </row>
    <row r="54" spans="1:3" ht="11.25" customHeight="1">
      <c r="A54" s="619"/>
      <c r="B54" s="834" t="s">
        <v>484</v>
      </c>
      <c r="C54" s="835" t="s">
        <v>385</v>
      </c>
    </row>
    <row r="55" spans="1:3" ht="11.25" customHeight="1" thickBot="1">
      <c r="A55" s="844" t="s">
        <v>431</v>
      </c>
      <c r="B55" s="845"/>
      <c r="C55" s="846"/>
    </row>
    <row r="56" spans="1:3" ht="12" thickTop="1">
      <c r="A56" s="229"/>
      <c r="B56" s="847" t="s">
        <v>380</v>
      </c>
      <c r="C56" s="848" t="s">
        <v>380</v>
      </c>
    </row>
    <row r="57" spans="1:3">
      <c r="A57" s="619"/>
      <c r="B57" s="834" t="s">
        <v>386</v>
      </c>
      <c r="C57" s="835" t="s">
        <v>386</v>
      </c>
    </row>
    <row r="58" spans="1:3">
      <c r="A58" s="619"/>
      <c r="B58" s="834" t="s">
        <v>437</v>
      </c>
      <c r="C58" s="835" t="s">
        <v>387</v>
      </c>
    </row>
    <row r="59" spans="1:3">
      <c r="A59" s="619"/>
      <c r="B59" s="834" t="s">
        <v>388</v>
      </c>
      <c r="C59" s="835" t="s">
        <v>388</v>
      </c>
    </row>
    <row r="60" spans="1:3">
      <c r="A60" s="619"/>
      <c r="B60" s="834" t="s">
        <v>389</v>
      </c>
      <c r="C60" s="835" t="s">
        <v>389</v>
      </c>
    </row>
    <row r="61" spans="1:3">
      <c r="A61" s="619"/>
      <c r="B61" s="834" t="s">
        <v>390</v>
      </c>
      <c r="C61" s="835" t="s">
        <v>390</v>
      </c>
    </row>
    <row r="62" spans="1:3">
      <c r="A62" s="619"/>
      <c r="B62" s="834" t="s">
        <v>438</v>
      </c>
      <c r="C62" s="835" t="s">
        <v>391</v>
      </c>
    </row>
    <row r="63" spans="1:3">
      <c r="A63" s="619"/>
      <c r="B63" s="834" t="s">
        <v>392</v>
      </c>
      <c r="C63" s="835" t="s">
        <v>392</v>
      </c>
    </row>
    <row r="64" spans="1:3" ht="12" thickBot="1">
      <c r="A64" s="230"/>
      <c r="B64" s="857" t="s">
        <v>393</v>
      </c>
      <c r="C64" s="858" t="s">
        <v>393</v>
      </c>
    </row>
    <row r="65" spans="1:3" ht="11.25" customHeight="1" thickTop="1">
      <c r="A65" s="863" t="s">
        <v>432</v>
      </c>
      <c r="B65" s="864"/>
      <c r="C65" s="865"/>
    </row>
    <row r="66" spans="1:3" ht="12" thickBot="1">
      <c r="A66" s="230"/>
      <c r="B66" s="857" t="s">
        <v>394</v>
      </c>
      <c r="C66" s="858" t="s">
        <v>394</v>
      </c>
    </row>
    <row r="67" spans="1:3" ht="11.25" customHeight="1" thickTop="1" thickBot="1">
      <c r="A67" s="844" t="s">
        <v>433</v>
      </c>
      <c r="B67" s="845"/>
      <c r="C67" s="846"/>
    </row>
    <row r="68" spans="1:3" ht="12" thickTop="1">
      <c r="A68" s="229"/>
      <c r="B68" s="847" t="s">
        <v>395</v>
      </c>
      <c r="C68" s="848" t="s">
        <v>395</v>
      </c>
    </row>
    <row r="69" spans="1:3">
      <c r="A69" s="619"/>
      <c r="B69" s="834" t="s">
        <v>396</v>
      </c>
      <c r="C69" s="835" t="s">
        <v>396</v>
      </c>
    </row>
    <row r="70" spans="1:3">
      <c r="A70" s="619"/>
      <c r="B70" s="834" t="s">
        <v>397</v>
      </c>
      <c r="C70" s="835" t="s">
        <v>397</v>
      </c>
    </row>
    <row r="71" spans="1:3" ht="38.25" customHeight="1">
      <c r="A71" s="619"/>
      <c r="B71" s="861" t="s">
        <v>440</v>
      </c>
      <c r="C71" s="862" t="s">
        <v>398</v>
      </c>
    </row>
    <row r="72" spans="1:3" ht="33.75" customHeight="1">
      <c r="A72" s="619"/>
      <c r="B72" s="861" t="s">
        <v>443</v>
      </c>
      <c r="C72" s="862" t="s">
        <v>399</v>
      </c>
    </row>
    <row r="73" spans="1:3" ht="15.75" customHeight="1">
      <c r="A73" s="619"/>
      <c r="B73" s="861" t="s">
        <v>439</v>
      </c>
      <c r="C73" s="862" t="s">
        <v>400</v>
      </c>
    </row>
    <row r="74" spans="1:3">
      <c r="A74" s="619"/>
      <c r="B74" s="834" t="s">
        <v>401</v>
      </c>
      <c r="C74" s="835" t="s">
        <v>401</v>
      </c>
    </row>
    <row r="75" spans="1:3" ht="12" thickBot="1">
      <c r="A75" s="230"/>
      <c r="B75" s="857" t="s">
        <v>402</v>
      </c>
      <c r="C75" s="858" t="s">
        <v>402</v>
      </c>
    </row>
    <row r="76" spans="1:3" ht="12" thickTop="1">
      <c r="A76" s="863" t="s">
        <v>467</v>
      </c>
      <c r="B76" s="864"/>
      <c r="C76" s="865"/>
    </row>
    <row r="77" spans="1:3">
      <c r="A77" s="619"/>
      <c r="B77" s="834" t="s">
        <v>394</v>
      </c>
      <c r="C77" s="835"/>
    </row>
    <row r="78" spans="1:3">
      <c r="A78" s="619"/>
      <c r="B78" s="834" t="s">
        <v>465</v>
      </c>
      <c r="C78" s="835"/>
    </row>
    <row r="79" spans="1:3">
      <c r="A79" s="619"/>
      <c r="B79" s="834" t="s">
        <v>466</v>
      </c>
      <c r="C79" s="835"/>
    </row>
    <row r="80" spans="1:3">
      <c r="A80" s="863" t="s">
        <v>468</v>
      </c>
      <c r="B80" s="864"/>
      <c r="C80" s="865"/>
    </row>
    <row r="81" spans="1:3">
      <c r="A81" s="619"/>
      <c r="B81" s="834" t="s">
        <v>394</v>
      </c>
      <c r="C81" s="835"/>
    </row>
    <row r="82" spans="1:3">
      <c r="A82" s="619"/>
      <c r="B82" s="834" t="s">
        <v>469</v>
      </c>
      <c r="C82" s="835"/>
    </row>
    <row r="83" spans="1:3" ht="76.5" customHeight="1">
      <c r="A83" s="619"/>
      <c r="B83" s="834" t="s">
        <v>483</v>
      </c>
      <c r="C83" s="835"/>
    </row>
    <row r="84" spans="1:3" ht="53.25" customHeight="1">
      <c r="A84" s="619"/>
      <c r="B84" s="834" t="s">
        <v>482</v>
      </c>
      <c r="C84" s="835"/>
    </row>
    <row r="85" spans="1:3">
      <c r="A85" s="619"/>
      <c r="B85" s="834" t="s">
        <v>470</v>
      </c>
      <c r="C85" s="835"/>
    </row>
    <row r="86" spans="1:3">
      <c r="A86" s="619"/>
      <c r="B86" s="834" t="s">
        <v>471</v>
      </c>
      <c r="C86" s="835"/>
    </row>
    <row r="87" spans="1:3">
      <c r="A87" s="619"/>
      <c r="B87" s="834" t="s">
        <v>472</v>
      </c>
      <c r="C87" s="835"/>
    </row>
    <row r="88" spans="1:3">
      <c r="A88" s="863" t="s">
        <v>473</v>
      </c>
      <c r="B88" s="864"/>
      <c r="C88" s="865"/>
    </row>
    <row r="89" spans="1:3">
      <c r="A89" s="619"/>
      <c r="B89" s="834" t="s">
        <v>394</v>
      </c>
      <c r="C89" s="835"/>
    </row>
    <row r="90" spans="1:3">
      <c r="A90" s="619"/>
      <c r="B90" s="834" t="s">
        <v>475</v>
      </c>
      <c r="C90" s="835"/>
    </row>
    <row r="91" spans="1:3" ht="12" customHeight="1">
      <c r="A91" s="619"/>
      <c r="B91" s="834" t="s">
        <v>476</v>
      </c>
      <c r="C91" s="835"/>
    </row>
    <row r="92" spans="1:3">
      <c r="A92" s="619"/>
      <c r="B92" s="834" t="s">
        <v>477</v>
      </c>
      <c r="C92" s="835"/>
    </row>
    <row r="93" spans="1:3" ht="24.75" customHeight="1">
      <c r="A93" s="619"/>
      <c r="B93" s="866" t="s">
        <v>519</v>
      </c>
      <c r="C93" s="867"/>
    </row>
    <row r="94" spans="1:3" ht="24" customHeight="1">
      <c r="A94" s="619"/>
      <c r="B94" s="866" t="s">
        <v>520</v>
      </c>
      <c r="C94" s="867"/>
    </row>
    <row r="95" spans="1:3" ht="13.5" customHeight="1">
      <c r="A95" s="619"/>
      <c r="B95" s="849" t="s">
        <v>478</v>
      </c>
      <c r="C95" s="850"/>
    </row>
    <row r="96" spans="1:3" ht="11.25" customHeight="1" thickBot="1">
      <c r="A96" s="868" t="s">
        <v>515</v>
      </c>
      <c r="B96" s="869"/>
      <c r="C96" s="870"/>
    </row>
    <row r="97" spans="1:3" ht="12.75" thickTop="1" thickBot="1">
      <c r="A97" s="877" t="s">
        <v>403</v>
      </c>
      <c r="B97" s="877"/>
      <c r="C97" s="877"/>
    </row>
    <row r="98" spans="1:3">
      <c r="A98" s="360">
        <v>2</v>
      </c>
      <c r="B98" s="543" t="s">
        <v>495</v>
      </c>
      <c r="C98" s="543" t="s">
        <v>516</v>
      </c>
    </row>
    <row r="99" spans="1:3">
      <c r="A99" s="234">
        <v>3</v>
      </c>
      <c r="B99" s="544" t="s">
        <v>496</v>
      </c>
      <c r="C99" s="545" t="s">
        <v>517</v>
      </c>
    </row>
    <row r="100" spans="1:3">
      <c r="A100" s="234">
        <v>4</v>
      </c>
      <c r="B100" s="544" t="s">
        <v>497</v>
      </c>
      <c r="C100" s="545" t="s">
        <v>521</v>
      </c>
    </row>
    <row r="101" spans="1:3" ht="11.25" customHeight="1">
      <c r="A101" s="234">
        <v>5</v>
      </c>
      <c r="B101" s="544" t="s">
        <v>498</v>
      </c>
      <c r="C101" s="545" t="s">
        <v>518</v>
      </c>
    </row>
    <row r="102" spans="1:3" ht="12" customHeight="1">
      <c r="A102" s="234">
        <v>6</v>
      </c>
      <c r="B102" s="544" t="s">
        <v>513</v>
      </c>
      <c r="C102" s="545" t="s">
        <v>499</v>
      </c>
    </row>
    <row r="103" spans="1:3" ht="12" customHeight="1">
      <c r="A103" s="234">
        <v>7</v>
      </c>
      <c r="B103" s="544" t="s">
        <v>500</v>
      </c>
      <c r="C103" s="545" t="s">
        <v>514</v>
      </c>
    </row>
    <row r="104" spans="1:3">
      <c r="A104" s="234">
        <v>8</v>
      </c>
      <c r="B104" s="544" t="s">
        <v>505</v>
      </c>
      <c r="C104" s="545" t="s">
        <v>525</v>
      </c>
    </row>
    <row r="105" spans="1:3" ht="11.25" customHeight="1">
      <c r="A105" s="863" t="s">
        <v>479</v>
      </c>
      <c r="B105" s="864"/>
      <c r="C105" s="865"/>
    </row>
    <row r="106" spans="1:3" ht="12" customHeight="1">
      <c r="A106" s="619"/>
      <c r="B106" s="834" t="s">
        <v>394</v>
      </c>
      <c r="C106" s="835"/>
    </row>
    <row r="107" spans="1:3">
      <c r="A107" s="863" t="s">
        <v>662</v>
      </c>
      <c r="B107" s="864"/>
      <c r="C107" s="865"/>
    </row>
    <row r="108" spans="1:3" ht="12" customHeight="1">
      <c r="A108" s="619"/>
      <c r="B108" s="834" t="s">
        <v>664</v>
      </c>
      <c r="C108" s="835"/>
    </row>
    <row r="109" spans="1:3">
      <c r="A109" s="619"/>
      <c r="B109" s="834" t="s">
        <v>665</v>
      </c>
      <c r="C109" s="835"/>
    </row>
    <row r="110" spans="1:3">
      <c r="A110" s="619"/>
      <c r="B110" s="834" t="s">
        <v>663</v>
      </c>
      <c r="C110" s="835"/>
    </row>
    <row r="111" spans="1:3">
      <c r="A111" s="871" t="s">
        <v>953</v>
      </c>
      <c r="B111" s="871"/>
      <c r="C111" s="871"/>
    </row>
    <row r="112" spans="1:3">
      <c r="A112" s="872" t="s">
        <v>327</v>
      </c>
      <c r="B112" s="872"/>
      <c r="C112" s="872"/>
    </row>
    <row r="113" spans="1:3">
      <c r="A113" s="620">
        <v>1</v>
      </c>
      <c r="B113" s="873" t="s">
        <v>839</v>
      </c>
      <c r="C113" s="874"/>
    </row>
    <row r="114" spans="1:3">
      <c r="A114" s="620">
        <v>2</v>
      </c>
      <c r="B114" s="875" t="s">
        <v>840</v>
      </c>
      <c r="C114" s="876"/>
    </row>
    <row r="115" spans="1:3">
      <c r="A115" s="620">
        <v>3</v>
      </c>
      <c r="B115" s="873" t="s">
        <v>841</v>
      </c>
      <c r="C115" s="874"/>
    </row>
    <row r="116" spans="1:3">
      <c r="A116" s="620">
        <v>4</v>
      </c>
      <c r="B116" s="873" t="s">
        <v>842</v>
      </c>
      <c r="C116" s="874"/>
    </row>
    <row r="117" spans="1:3">
      <c r="A117" s="620">
        <v>5</v>
      </c>
      <c r="B117" s="873" t="s">
        <v>843</v>
      </c>
      <c r="C117" s="874"/>
    </row>
    <row r="118" spans="1:3" ht="55.5" customHeight="1">
      <c r="A118" s="620">
        <v>6</v>
      </c>
      <c r="B118" s="873" t="s">
        <v>954</v>
      </c>
      <c r="C118" s="874"/>
    </row>
    <row r="119" spans="1:3" ht="22.5">
      <c r="A119" s="620">
        <v>6.01</v>
      </c>
      <c r="B119" s="621" t="s">
        <v>698</v>
      </c>
      <c r="C119" s="664" t="s">
        <v>955</v>
      </c>
    </row>
    <row r="120" spans="1:3" ht="33.75">
      <c r="A120" s="620">
        <v>6.02</v>
      </c>
      <c r="B120" s="621" t="s">
        <v>699</v>
      </c>
      <c r="C120" s="662" t="s">
        <v>959</v>
      </c>
    </row>
    <row r="121" spans="1:3">
      <c r="A121" s="620">
        <v>6.03</v>
      </c>
      <c r="B121" s="627" t="s">
        <v>700</v>
      </c>
      <c r="C121" s="627" t="s">
        <v>844</v>
      </c>
    </row>
    <row r="122" spans="1:3">
      <c r="A122" s="620">
        <v>6.04</v>
      </c>
      <c r="B122" s="621" t="s">
        <v>701</v>
      </c>
      <c r="C122" s="623" t="s">
        <v>845</v>
      </c>
    </row>
    <row r="123" spans="1:3">
      <c r="A123" s="620">
        <v>6.05</v>
      </c>
      <c r="B123" s="621" t="s">
        <v>702</v>
      </c>
      <c r="C123" s="623" t="s">
        <v>846</v>
      </c>
    </row>
    <row r="124" spans="1:3" ht="22.5">
      <c r="A124" s="620">
        <v>6.06</v>
      </c>
      <c r="B124" s="621" t="s">
        <v>703</v>
      </c>
      <c r="C124" s="623" t="s">
        <v>847</v>
      </c>
    </row>
    <row r="125" spans="1:3">
      <c r="A125" s="620">
        <v>6.07</v>
      </c>
      <c r="B125" s="624" t="s">
        <v>704</v>
      </c>
      <c r="C125" s="623" t="s">
        <v>848</v>
      </c>
    </row>
    <row r="126" spans="1:3" ht="22.5">
      <c r="A126" s="620">
        <v>6.08</v>
      </c>
      <c r="B126" s="621" t="s">
        <v>705</v>
      </c>
      <c r="C126" s="623" t="s">
        <v>849</v>
      </c>
    </row>
    <row r="127" spans="1:3" ht="22.5">
      <c r="A127" s="620">
        <v>6.09</v>
      </c>
      <c r="B127" s="625" t="s">
        <v>706</v>
      </c>
      <c r="C127" s="623" t="s">
        <v>850</v>
      </c>
    </row>
    <row r="128" spans="1:3">
      <c r="A128" s="626">
        <v>6.1</v>
      </c>
      <c r="B128" s="625" t="s">
        <v>707</v>
      </c>
      <c r="C128" s="623" t="s">
        <v>851</v>
      </c>
    </row>
    <row r="129" spans="1:3">
      <c r="A129" s="620">
        <v>6.11</v>
      </c>
      <c r="B129" s="625" t="s">
        <v>708</v>
      </c>
      <c r="C129" s="623" t="s">
        <v>852</v>
      </c>
    </row>
    <row r="130" spans="1:3">
      <c r="A130" s="620">
        <v>6.12</v>
      </c>
      <c r="B130" s="625" t="s">
        <v>709</v>
      </c>
      <c r="C130" s="623" t="s">
        <v>853</v>
      </c>
    </row>
    <row r="131" spans="1:3">
      <c r="A131" s="620">
        <v>6.13</v>
      </c>
      <c r="B131" s="625" t="s">
        <v>710</v>
      </c>
      <c r="C131" s="627" t="s">
        <v>854</v>
      </c>
    </row>
    <row r="132" spans="1:3">
      <c r="A132" s="620">
        <v>6.14</v>
      </c>
      <c r="B132" s="625" t="s">
        <v>711</v>
      </c>
      <c r="C132" s="627" t="s">
        <v>855</v>
      </c>
    </row>
    <row r="133" spans="1:3">
      <c r="A133" s="620">
        <v>6.15</v>
      </c>
      <c r="B133" s="625" t="s">
        <v>712</v>
      </c>
      <c r="C133" s="627" t="s">
        <v>856</v>
      </c>
    </row>
    <row r="134" spans="1:3" ht="22.5">
      <c r="A134" s="620">
        <v>6.16</v>
      </c>
      <c r="B134" s="625" t="s">
        <v>713</v>
      </c>
      <c r="C134" s="627" t="s">
        <v>857</v>
      </c>
    </row>
    <row r="135" spans="1:3">
      <c r="A135" s="620">
        <v>6.17</v>
      </c>
      <c r="B135" s="627" t="s">
        <v>714</v>
      </c>
      <c r="C135" s="627" t="s">
        <v>858</v>
      </c>
    </row>
    <row r="136" spans="1:3" ht="22.5">
      <c r="A136" s="620">
        <v>6.18</v>
      </c>
      <c r="B136" s="625" t="s">
        <v>715</v>
      </c>
      <c r="C136" s="627" t="s">
        <v>859</v>
      </c>
    </row>
    <row r="137" spans="1:3">
      <c r="A137" s="620">
        <v>6.19</v>
      </c>
      <c r="B137" s="625" t="s">
        <v>716</v>
      </c>
      <c r="C137" s="627" t="s">
        <v>860</v>
      </c>
    </row>
    <row r="138" spans="1:3">
      <c r="A138" s="626">
        <v>6.2</v>
      </c>
      <c r="B138" s="625" t="s">
        <v>717</v>
      </c>
      <c r="C138" s="627" t="s">
        <v>861</v>
      </c>
    </row>
    <row r="139" spans="1:3">
      <c r="A139" s="620">
        <v>6.21</v>
      </c>
      <c r="B139" s="625" t="s">
        <v>718</v>
      </c>
      <c r="C139" s="627" t="s">
        <v>862</v>
      </c>
    </row>
    <row r="140" spans="1:3">
      <c r="A140" s="620">
        <v>6.22</v>
      </c>
      <c r="B140" s="625" t="s">
        <v>719</v>
      </c>
      <c r="C140" s="627" t="s">
        <v>863</v>
      </c>
    </row>
    <row r="141" spans="1:3" ht="22.5">
      <c r="A141" s="620">
        <v>6.23</v>
      </c>
      <c r="B141" s="625" t="s">
        <v>720</v>
      </c>
      <c r="C141" s="627" t="s">
        <v>864</v>
      </c>
    </row>
    <row r="142" spans="1:3" ht="22.5">
      <c r="A142" s="620">
        <v>6.24</v>
      </c>
      <c r="B142" s="621" t="s">
        <v>721</v>
      </c>
      <c r="C142" s="627" t="s">
        <v>865</v>
      </c>
    </row>
    <row r="143" spans="1:3">
      <c r="A143" s="620">
        <v>6.2500000000000098</v>
      </c>
      <c r="B143" s="621" t="s">
        <v>722</v>
      </c>
      <c r="C143" s="627" t="s">
        <v>866</v>
      </c>
    </row>
    <row r="144" spans="1:3" ht="22.5">
      <c r="A144" s="620">
        <v>6.2600000000000202</v>
      </c>
      <c r="B144" s="621" t="s">
        <v>867</v>
      </c>
      <c r="C144" s="667" t="s">
        <v>868</v>
      </c>
    </row>
    <row r="145" spans="1:3" ht="22.5">
      <c r="A145" s="620">
        <v>6.2700000000000298</v>
      </c>
      <c r="B145" s="621" t="s">
        <v>166</v>
      </c>
      <c r="C145" s="667" t="s">
        <v>957</v>
      </c>
    </row>
    <row r="146" spans="1:3">
      <c r="A146" s="620"/>
      <c r="B146" s="882" t="s">
        <v>869</v>
      </c>
      <c r="C146" s="883"/>
    </row>
    <row r="147" spans="1:3" s="629" customFormat="1">
      <c r="A147" s="628">
        <v>7.1</v>
      </c>
      <c r="B147" s="621" t="s">
        <v>870</v>
      </c>
      <c r="C147" s="886" t="s">
        <v>871</v>
      </c>
    </row>
    <row r="148" spans="1:3" s="629" customFormat="1">
      <c r="A148" s="628">
        <v>7.2</v>
      </c>
      <c r="B148" s="621" t="s">
        <v>872</v>
      </c>
      <c r="C148" s="887"/>
    </row>
    <row r="149" spans="1:3" s="629" customFormat="1">
      <c r="A149" s="628">
        <v>7.3</v>
      </c>
      <c r="B149" s="621" t="s">
        <v>873</v>
      </c>
      <c r="C149" s="887"/>
    </row>
    <row r="150" spans="1:3" s="629" customFormat="1">
      <c r="A150" s="628">
        <v>7.4</v>
      </c>
      <c r="B150" s="621" t="s">
        <v>874</v>
      </c>
      <c r="C150" s="887"/>
    </row>
    <row r="151" spans="1:3" s="629" customFormat="1">
      <c r="A151" s="628">
        <v>7.5</v>
      </c>
      <c r="B151" s="621" t="s">
        <v>875</v>
      </c>
      <c r="C151" s="887"/>
    </row>
    <row r="152" spans="1:3" s="629" customFormat="1">
      <c r="A152" s="628">
        <v>7.6</v>
      </c>
      <c r="B152" s="621" t="s">
        <v>948</v>
      </c>
      <c r="C152" s="888"/>
    </row>
    <row r="153" spans="1:3" s="629" customFormat="1" ht="22.5">
      <c r="A153" s="628">
        <v>7.7</v>
      </c>
      <c r="B153" s="621" t="s">
        <v>876</v>
      </c>
      <c r="C153" s="630" t="s">
        <v>877</v>
      </c>
    </row>
    <row r="154" spans="1:3" s="629" customFormat="1" ht="22.5">
      <c r="A154" s="628">
        <v>7.8</v>
      </c>
      <c r="B154" s="621" t="s">
        <v>878</v>
      </c>
      <c r="C154" s="630" t="s">
        <v>879</v>
      </c>
    </row>
    <row r="155" spans="1:3">
      <c r="A155" s="619"/>
      <c r="B155" s="882" t="s">
        <v>880</v>
      </c>
      <c r="C155" s="883"/>
    </row>
    <row r="156" spans="1:3">
      <c r="A156" s="628">
        <v>1</v>
      </c>
      <c r="B156" s="878" t="s">
        <v>962</v>
      </c>
      <c r="C156" s="879"/>
    </row>
    <row r="157" spans="1:3" ht="24.95" customHeight="1">
      <c r="A157" s="628">
        <v>2</v>
      </c>
      <c r="B157" s="880" t="s">
        <v>958</v>
      </c>
      <c r="C157" s="881"/>
    </row>
    <row r="158" spans="1:3">
      <c r="A158" s="628">
        <v>3</v>
      </c>
      <c r="B158" s="880" t="s">
        <v>947</v>
      </c>
      <c r="C158" s="881"/>
    </row>
    <row r="159" spans="1:3">
      <c r="A159" s="619"/>
      <c r="B159" s="882" t="s">
        <v>881</v>
      </c>
      <c r="C159" s="883"/>
    </row>
    <row r="160" spans="1:3" ht="39" customHeight="1">
      <c r="A160" s="628">
        <v>1</v>
      </c>
      <c r="B160" s="884" t="s">
        <v>964</v>
      </c>
      <c r="C160" s="885"/>
    </row>
    <row r="161" spans="1:3" ht="22.5">
      <c r="A161" s="628">
        <v>3</v>
      </c>
      <c r="B161" s="621" t="s">
        <v>686</v>
      </c>
      <c r="C161" s="630" t="s">
        <v>882</v>
      </c>
    </row>
    <row r="162" spans="1:3" ht="22.5">
      <c r="A162" s="628">
        <v>4</v>
      </c>
      <c r="B162" s="621" t="s">
        <v>687</v>
      </c>
      <c r="C162" s="630" t="s">
        <v>883</v>
      </c>
    </row>
    <row r="163" spans="1:3" ht="33.75">
      <c r="A163" s="628">
        <v>5</v>
      </c>
      <c r="B163" s="621" t="s">
        <v>688</v>
      </c>
      <c r="C163" s="630" t="s">
        <v>884</v>
      </c>
    </row>
    <row r="164" spans="1:3">
      <c r="A164" s="628">
        <v>6</v>
      </c>
      <c r="B164" s="621" t="s">
        <v>689</v>
      </c>
      <c r="C164" s="621" t="s">
        <v>885</v>
      </c>
    </row>
    <row r="165" spans="1:3">
      <c r="A165" s="619"/>
      <c r="B165" s="882" t="s">
        <v>886</v>
      </c>
      <c r="C165" s="883"/>
    </row>
    <row r="166" spans="1:3" ht="22.5">
      <c r="A166" s="628"/>
      <c r="B166" s="621" t="s">
        <v>887</v>
      </c>
      <c r="C166" s="631" t="s">
        <v>888</v>
      </c>
    </row>
    <row r="167" spans="1:3">
      <c r="A167" s="628"/>
      <c r="B167" s="621" t="s">
        <v>688</v>
      </c>
      <c r="C167" s="630" t="s">
        <v>889</v>
      </c>
    </row>
    <row r="168" spans="1:3">
      <c r="A168" s="619"/>
      <c r="B168" s="882" t="s">
        <v>890</v>
      </c>
      <c r="C168" s="883"/>
    </row>
    <row r="169" spans="1:3">
      <c r="A169" s="619"/>
      <c r="B169" s="834" t="s">
        <v>951</v>
      </c>
      <c r="C169" s="835"/>
    </row>
    <row r="170" spans="1:3">
      <c r="A170" s="619" t="s">
        <v>891</v>
      </c>
      <c r="B170" s="632" t="s">
        <v>746</v>
      </c>
      <c r="C170" s="633" t="s">
        <v>892</v>
      </c>
    </row>
    <row r="171" spans="1:3">
      <c r="A171" s="619" t="s">
        <v>540</v>
      </c>
      <c r="B171" s="634" t="s">
        <v>747</v>
      </c>
      <c r="C171" s="630" t="s">
        <v>893</v>
      </c>
    </row>
    <row r="172" spans="1:3" ht="22.5">
      <c r="A172" s="619" t="s">
        <v>547</v>
      </c>
      <c r="B172" s="633" t="s">
        <v>748</v>
      </c>
      <c r="C172" s="630" t="s">
        <v>894</v>
      </c>
    </row>
    <row r="173" spans="1:3">
      <c r="A173" s="619" t="s">
        <v>895</v>
      </c>
      <c r="B173" s="634" t="s">
        <v>749</v>
      </c>
      <c r="C173" s="634" t="s">
        <v>896</v>
      </c>
    </row>
    <row r="174" spans="1:3" ht="22.5">
      <c r="A174" s="619" t="s">
        <v>897</v>
      </c>
      <c r="B174" s="635" t="s">
        <v>750</v>
      </c>
      <c r="C174" s="635" t="s">
        <v>898</v>
      </c>
    </row>
    <row r="175" spans="1:3" ht="22.5">
      <c r="A175" s="619" t="s">
        <v>548</v>
      </c>
      <c r="B175" s="635" t="s">
        <v>751</v>
      </c>
      <c r="C175" s="635" t="s">
        <v>899</v>
      </c>
    </row>
    <row r="176" spans="1:3" ht="22.5">
      <c r="A176" s="619" t="s">
        <v>900</v>
      </c>
      <c r="B176" s="635" t="s">
        <v>752</v>
      </c>
      <c r="C176" s="635" t="s">
        <v>901</v>
      </c>
    </row>
    <row r="177" spans="1:3" ht="22.5">
      <c r="A177" s="619" t="s">
        <v>902</v>
      </c>
      <c r="B177" s="635" t="s">
        <v>753</v>
      </c>
      <c r="C177" s="635" t="s">
        <v>904</v>
      </c>
    </row>
    <row r="178" spans="1:3" ht="22.5">
      <c r="A178" s="619" t="s">
        <v>903</v>
      </c>
      <c r="B178" s="635" t="s">
        <v>754</v>
      </c>
      <c r="C178" s="635" t="s">
        <v>906</v>
      </c>
    </row>
    <row r="179" spans="1:3" ht="22.5">
      <c r="A179" s="619" t="s">
        <v>905</v>
      </c>
      <c r="B179" s="635" t="s">
        <v>755</v>
      </c>
      <c r="C179" s="636" t="s">
        <v>908</v>
      </c>
    </row>
    <row r="180" spans="1:3" ht="22.5">
      <c r="A180" s="619" t="s">
        <v>907</v>
      </c>
      <c r="B180" s="653" t="s">
        <v>756</v>
      </c>
      <c r="C180" s="636" t="s">
        <v>910</v>
      </c>
    </row>
    <row r="181" spans="1:3" ht="22.5">
      <c r="A181" s="619" t="s">
        <v>909</v>
      </c>
      <c r="B181" s="635" t="s">
        <v>757</v>
      </c>
      <c r="C181" s="637" t="s">
        <v>912</v>
      </c>
    </row>
    <row r="182" spans="1:3">
      <c r="A182" s="663" t="s">
        <v>911</v>
      </c>
      <c r="B182" s="638" t="s">
        <v>758</v>
      </c>
      <c r="C182" s="633" t="s">
        <v>913</v>
      </c>
    </row>
    <row r="183" spans="1:3" ht="22.5">
      <c r="A183" s="619"/>
      <c r="B183" s="639" t="s">
        <v>914</v>
      </c>
      <c r="C183" s="623" t="s">
        <v>915</v>
      </c>
    </row>
    <row r="184" spans="1:3" ht="22.5">
      <c r="A184" s="619"/>
      <c r="B184" s="639" t="s">
        <v>916</v>
      </c>
      <c r="C184" s="623" t="s">
        <v>917</v>
      </c>
    </row>
    <row r="185" spans="1:3" ht="22.5">
      <c r="A185" s="619"/>
      <c r="B185" s="639" t="s">
        <v>918</v>
      </c>
      <c r="C185" s="623" t="s">
        <v>919</v>
      </c>
    </row>
    <row r="186" spans="1:3">
      <c r="A186" s="619"/>
      <c r="B186" s="882" t="s">
        <v>920</v>
      </c>
      <c r="C186" s="883"/>
    </row>
    <row r="187" spans="1:3" ht="50.1" customHeight="1">
      <c r="A187" s="619"/>
      <c r="B187" s="878" t="s">
        <v>963</v>
      </c>
      <c r="C187" s="879"/>
    </row>
    <row r="188" spans="1:3">
      <c r="A188" s="628">
        <v>1</v>
      </c>
      <c r="B188" s="627" t="s">
        <v>778</v>
      </c>
      <c r="C188" s="627" t="s">
        <v>778</v>
      </c>
    </row>
    <row r="189" spans="1:3" ht="33.75">
      <c r="A189" s="628">
        <v>2</v>
      </c>
      <c r="B189" s="627" t="s">
        <v>921</v>
      </c>
      <c r="C189" s="627" t="s">
        <v>922</v>
      </c>
    </row>
    <row r="190" spans="1:3">
      <c r="A190" s="628">
        <v>3</v>
      </c>
      <c r="B190" s="627" t="s">
        <v>780</v>
      </c>
      <c r="C190" s="627" t="s">
        <v>923</v>
      </c>
    </row>
    <row r="191" spans="1:3" ht="22.5">
      <c r="A191" s="628">
        <v>4</v>
      </c>
      <c r="B191" s="627" t="s">
        <v>781</v>
      </c>
      <c r="C191" s="627" t="s">
        <v>924</v>
      </c>
    </row>
    <row r="192" spans="1:3" ht="22.5">
      <c r="A192" s="628">
        <v>5</v>
      </c>
      <c r="B192" s="627" t="s">
        <v>782</v>
      </c>
      <c r="C192" s="622" t="s">
        <v>965</v>
      </c>
    </row>
    <row r="193" spans="1:4" ht="45">
      <c r="A193" s="628">
        <v>6</v>
      </c>
      <c r="B193" s="627" t="s">
        <v>783</v>
      </c>
      <c r="C193" s="627" t="s">
        <v>925</v>
      </c>
    </row>
    <row r="194" spans="1:4">
      <c r="A194" s="619"/>
      <c r="B194" s="882" t="s">
        <v>926</v>
      </c>
      <c r="C194" s="883"/>
    </row>
    <row r="195" spans="1:4" ht="26.1" customHeight="1">
      <c r="A195" s="619"/>
      <c r="B195" s="889" t="s">
        <v>949</v>
      </c>
      <c r="C195" s="891"/>
    </row>
    <row r="196" spans="1:4" ht="22.5">
      <c r="A196" s="619">
        <v>1.1000000000000001</v>
      </c>
      <c r="B196" s="640" t="s">
        <v>793</v>
      </c>
      <c r="C196" s="654" t="s">
        <v>927</v>
      </c>
      <c r="D196" s="655"/>
    </row>
    <row r="197" spans="1:4" ht="12.75">
      <c r="A197" s="619" t="s">
        <v>253</v>
      </c>
      <c r="B197" s="641" t="s">
        <v>794</v>
      </c>
      <c r="C197" s="654" t="s">
        <v>928</v>
      </c>
      <c r="D197" s="656"/>
    </row>
    <row r="198" spans="1:4" ht="12.75">
      <c r="A198" s="619" t="s">
        <v>795</v>
      </c>
      <c r="B198" s="642" t="s">
        <v>796</v>
      </c>
      <c r="C198" s="843" t="s">
        <v>950</v>
      </c>
      <c r="D198" s="657"/>
    </row>
    <row r="199" spans="1:4" ht="12.75">
      <c r="A199" s="619" t="s">
        <v>797</v>
      </c>
      <c r="B199" s="642" t="s">
        <v>798</v>
      </c>
      <c r="C199" s="843"/>
      <c r="D199" s="657"/>
    </row>
    <row r="200" spans="1:4" ht="12.75">
      <c r="A200" s="619" t="s">
        <v>799</v>
      </c>
      <c r="B200" s="642" t="s">
        <v>800</v>
      </c>
      <c r="C200" s="843"/>
      <c r="D200" s="657"/>
    </row>
    <row r="201" spans="1:4" ht="12.75">
      <c r="A201" s="619" t="s">
        <v>801</v>
      </c>
      <c r="B201" s="642" t="s">
        <v>802</v>
      </c>
      <c r="C201" s="843"/>
      <c r="D201" s="657"/>
    </row>
    <row r="202" spans="1:4" ht="22.5">
      <c r="A202" s="619">
        <v>1.2</v>
      </c>
      <c r="B202" s="643" t="s">
        <v>803</v>
      </c>
      <c r="C202" s="644" t="s">
        <v>929</v>
      </c>
      <c r="D202" s="658"/>
    </row>
    <row r="203" spans="1:4" ht="22.5">
      <c r="A203" s="619" t="s">
        <v>805</v>
      </c>
      <c r="B203" s="645" t="s">
        <v>806</v>
      </c>
      <c r="C203" s="646" t="s">
        <v>930</v>
      </c>
      <c r="D203" s="659"/>
    </row>
    <row r="204" spans="1:4" ht="23.25">
      <c r="A204" s="619" t="s">
        <v>807</v>
      </c>
      <c r="B204" s="647" t="s">
        <v>808</v>
      </c>
      <c r="C204" s="646" t="s">
        <v>931</v>
      </c>
      <c r="D204" s="660"/>
    </row>
    <row r="205" spans="1:4" ht="12.75">
      <c r="A205" s="619" t="s">
        <v>809</v>
      </c>
      <c r="B205" s="648" t="s">
        <v>810</v>
      </c>
      <c r="C205" s="644" t="s">
        <v>932</v>
      </c>
      <c r="D205" s="659"/>
    </row>
    <row r="206" spans="1:4" ht="18" customHeight="1">
      <c r="A206" s="619" t="s">
        <v>811</v>
      </c>
      <c r="B206" s="651" t="s">
        <v>812</v>
      </c>
      <c r="C206" s="644" t="s">
        <v>933</v>
      </c>
      <c r="D206" s="660"/>
    </row>
    <row r="207" spans="1:4" ht="22.5">
      <c r="A207" s="619">
        <v>1.4</v>
      </c>
      <c r="B207" s="645" t="s">
        <v>945</v>
      </c>
      <c r="C207" s="649" t="s">
        <v>934</v>
      </c>
      <c r="D207" s="661"/>
    </row>
    <row r="208" spans="1:4" ht="12.75">
      <c r="A208" s="619">
        <v>1.5</v>
      </c>
      <c r="B208" s="645" t="s">
        <v>946</v>
      </c>
      <c r="C208" s="649" t="s">
        <v>934</v>
      </c>
      <c r="D208" s="661"/>
    </row>
    <row r="209" spans="1:3">
      <c r="A209" s="619"/>
      <c r="B209" s="871" t="s">
        <v>935</v>
      </c>
      <c r="C209" s="871"/>
    </row>
    <row r="210" spans="1:3" ht="24.6" customHeight="1">
      <c r="A210" s="619"/>
      <c r="B210" s="889" t="s">
        <v>936</v>
      </c>
      <c r="C210" s="889"/>
    </row>
    <row r="211" spans="1:3" ht="22.5">
      <c r="A211" s="628"/>
      <c r="B211" s="621" t="s">
        <v>686</v>
      </c>
      <c r="C211" s="630" t="s">
        <v>882</v>
      </c>
    </row>
    <row r="212" spans="1:3" ht="22.5">
      <c r="A212" s="628"/>
      <c r="B212" s="621" t="s">
        <v>687</v>
      </c>
      <c r="C212" s="630" t="s">
        <v>883</v>
      </c>
    </row>
    <row r="213" spans="1:3" ht="22.5">
      <c r="A213" s="619"/>
      <c r="B213" s="621" t="s">
        <v>688</v>
      </c>
      <c r="C213" s="630" t="s">
        <v>937</v>
      </c>
    </row>
    <row r="214" spans="1:3">
      <c r="A214" s="619"/>
      <c r="B214" s="871" t="s">
        <v>938</v>
      </c>
      <c r="C214" s="871"/>
    </row>
    <row r="215" spans="1:3" ht="36" customHeight="1">
      <c r="A215" s="628"/>
      <c r="B215" s="890" t="s">
        <v>952</v>
      </c>
      <c r="C215" s="890"/>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activeCell="P40" sqref="P40"/>
      <selection pane="topRight" activeCell="P40" sqref="P40"/>
      <selection pane="bottomLeft" activeCell="P40" sqref="P40"/>
      <selection pane="bottomRight" activeCell="E12" sqref="E12"/>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189</v>
      </c>
      <c r="B1" s="357" t="str">
        <f>Info!C2</f>
        <v>სს "ხალიკ ბანკი საქართველო"</v>
      </c>
    </row>
    <row r="2" spans="1:8" ht="15.75">
      <c r="A2" s="18" t="s">
        <v>190</v>
      </c>
      <c r="B2" s="497">
        <f>'1. key ratios'!B2</f>
        <v>44377</v>
      </c>
    </row>
    <row r="3" spans="1:8" ht="15.75">
      <c r="A3" s="18"/>
    </row>
    <row r="4" spans="1:8" ht="16.5" thickBot="1">
      <c r="A4" s="32" t="s">
        <v>407</v>
      </c>
      <c r="B4" s="72" t="s">
        <v>245</v>
      </c>
      <c r="C4" s="32"/>
      <c r="D4" s="33"/>
      <c r="E4" s="33"/>
      <c r="F4" s="34"/>
      <c r="G4" s="34"/>
      <c r="H4" s="35" t="s">
        <v>94</v>
      </c>
    </row>
    <row r="5" spans="1:8" ht="15.75">
      <c r="A5" s="36"/>
      <c r="B5" s="37"/>
      <c r="C5" s="730" t="s">
        <v>195</v>
      </c>
      <c r="D5" s="731"/>
      <c r="E5" s="732"/>
      <c r="F5" s="730" t="s">
        <v>196</v>
      </c>
      <c r="G5" s="731"/>
      <c r="H5" s="733"/>
    </row>
    <row r="6" spans="1:8" ht="15.75">
      <c r="A6" s="38" t="s">
        <v>27</v>
      </c>
      <c r="B6" s="39" t="s">
        <v>154</v>
      </c>
      <c r="C6" s="40" t="s">
        <v>28</v>
      </c>
      <c r="D6" s="40" t="s">
        <v>95</v>
      </c>
      <c r="E6" s="40" t="s">
        <v>69</v>
      </c>
      <c r="F6" s="40" t="s">
        <v>28</v>
      </c>
      <c r="G6" s="40" t="s">
        <v>95</v>
      </c>
      <c r="H6" s="41" t="s">
        <v>69</v>
      </c>
    </row>
    <row r="7" spans="1:8" ht="15.75">
      <c r="A7" s="38">
        <v>1</v>
      </c>
      <c r="B7" s="42" t="s">
        <v>155</v>
      </c>
      <c r="C7" s="245">
        <v>3446954</v>
      </c>
      <c r="D7" s="245">
        <v>8486991</v>
      </c>
      <c r="E7" s="246">
        <f>C7+D7</f>
        <v>11933945</v>
      </c>
      <c r="F7" s="247">
        <v>3699862</v>
      </c>
      <c r="G7" s="248">
        <v>4400849</v>
      </c>
      <c r="H7" s="249">
        <f>F7+G7</f>
        <v>8100711</v>
      </c>
    </row>
    <row r="8" spans="1:8" ht="15.75">
      <c r="A8" s="38">
        <v>2</v>
      </c>
      <c r="B8" s="42" t="s">
        <v>156</v>
      </c>
      <c r="C8" s="245">
        <v>9103975</v>
      </c>
      <c r="D8" s="245">
        <v>89128464</v>
      </c>
      <c r="E8" s="246">
        <f t="shared" ref="E8:E20" si="0">C8+D8</f>
        <v>98232439</v>
      </c>
      <c r="F8" s="247">
        <v>1332516</v>
      </c>
      <c r="G8" s="248">
        <v>37392011</v>
      </c>
      <c r="H8" s="249">
        <f t="shared" ref="H8:H40" si="1">F8+G8</f>
        <v>38724527</v>
      </c>
    </row>
    <row r="9" spans="1:8" ht="15.75">
      <c r="A9" s="38">
        <v>3</v>
      </c>
      <c r="B9" s="42" t="s">
        <v>157</v>
      </c>
      <c r="C9" s="245">
        <v>24368457</v>
      </c>
      <c r="D9" s="245">
        <v>20510467.999999996</v>
      </c>
      <c r="E9" s="246">
        <f t="shared" si="0"/>
        <v>44878925</v>
      </c>
      <c r="F9" s="247">
        <v>16779249</v>
      </c>
      <c r="G9" s="248">
        <v>6279322</v>
      </c>
      <c r="H9" s="249">
        <f t="shared" si="1"/>
        <v>23058571</v>
      </c>
    </row>
    <row r="10" spans="1:8" ht="15.75">
      <c r="A10" s="38">
        <v>4</v>
      </c>
      <c r="B10" s="42" t="s">
        <v>186</v>
      </c>
      <c r="C10" s="245">
        <v>0</v>
      </c>
      <c r="D10" s="245">
        <v>0</v>
      </c>
      <c r="E10" s="246">
        <f t="shared" si="0"/>
        <v>0</v>
      </c>
      <c r="F10" s="247">
        <v>0</v>
      </c>
      <c r="G10" s="248">
        <v>0</v>
      </c>
      <c r="H10" s="249">
        <f t="shared" si="1"/>
        <v>0</v>
      </c>
    </row>
    <row r="11" spans="1:8" ht="15.75">
      <c r="A11" s="38">
        <v>5</v>
      </c>
      <c r="B11" s="42" t="s">
        <v>158</v>
      </c>
      <c r="C11" s="245">
        <v>16593783</v>
      </c>
      <c r="D11" s="245">
        <v>0</v>
      </c>
      <c r="E11" s="246">
        <f t="shared" si="0"/>
        <v>16593783</v>
      </c>
      <c r="F11" s="247">
        <v>14686255</v>
      </c>
      <c r="G11" s="248">
        <v>0</v>
      </c>
      <c r="H11" s="249">
        <f t="shared" si="1"/>
        <v>14686255</v>
      </c>
    </row>
    <row r="12" spans="1:8" ht="15.75">
      <c r="A12" s="38">
        <v>6.1</v>
      </c>
      <c r="B12" s="43" t="s">
        <v>159</v>
      </c>
      <c r="C12" s="245">
        <v>166065686.36000001</v>
      </c>
      <c r="D12" s="245">
        <v>399651983.63999999</v>
      </c>
      <c r="E12" s="246">
        <f t="shared" si="0"/>
        <v>565717670</v>
      </c>
      <c r="F12" s="247">
        <v>101163509.56</v>
      </c>
      <c r="G12" s="248">
        <v>338110413.43999994</v>
      </c>
      <c r="H12" s="249">
        <f t="shared" si="1"/>
        <v>439273922.99999994</v>
      </c>
    </row>
    <row r="13" spans="1:8" ht="15.75">
      <c r="A13" s="38">
        <v>6.2</v>
      </c>
      <c r="B13" s="43" t="s">
        <v>160</v>
      </c>
      <c r="C13" s="245">
        <v>-17790335</v>
      </c>
      <c r="D13" s="245">
        <v>-27274713</v>
      </c>
      <c r="E13" s="246">
        <f t="shared" si="0"/>
        <v>-45065048</v>
      </c>
      <c r="F13" s="247">
        <v>-23815170</v>
      </c>
      <c r="G13" s="248">
        <v>-23471380</v>
      </c>
      <c r="H13" s="249">
        <f t="shared" si="1"/>
        <v>-47286550</v>
      </c>
    </row>
    <row r="14" spans="1:8" ht="15.75">
      <c r="A14" s="38">
        <v>6</v>
      </c>
      <c r="B14" s="42" t="s">
        <v>161</v>
      </c>
      <c r="C14" s="246">
        <f t="shared" ref="C14:H14" si="2">C12+C13</f>
        <v>148275351.36000001</v>
      </c>
      <c r="D14" s="246">
        <f t="shared" si="2"/>
        <v>372377270.63999999</v>
      </c>
      <c r="E14" s="246">
        <f t="shared" si="2"/>
        <v>520652622</v>
      </c>
      <c r="F14" s="246">
        <f t="shared" si="2"/>
        <v>77348339.560000002</v>
      </c>
      <c r="G14" s="246">
        <f t="shared" si="2"/>
        <v>314639033.43999994</v>
      </c>
      <c r="H14" s="246">
        <f t="shared" si="2"/>
        <v>391987372.99999994</v>
      </c>
    </row>
    <row r="15" spans="1:8" ht="15.75">
      <c r="A15" s="38">
        <v>7</v>
      </c>
      <c r="B15" s="42" t="s">
        <v>162</v>
      </c>
      <c r="C15" s="245">
        <v>2957958</v>
      </c>
      <c r="D15" s="245">
        <v>4384284</v>
      </c>
      <c r="E15" s="246">
        <f t="shared" si="0"/>
        <v>7342242</v>
      </c>
      <c r="F15" s="247">
        <v>2817223</v>
      </c>
      <c r="G15" s="248">
        <v>5896621</v>
      </c>
      <c r="H15" s="249">
        <f t="shared" si="1"/>
        <v>8713844</v>
      </c>
    </row>
    <row r="16" spans="1:8" ht="15.75">
      <c r="A16" s="38">
        <v>8</v>
      </c>
      <c r="B16" s="42" t="s">
        <v>163</v>
      </c>
      <c r="C16" s="245">
        <v>10567632.439999999</v>
      </c>
      <c r="D16" s="245">
        <v>0</v>
      </c>
      <c r="E16" s="246">
        <f t="shared" si="0"/>
        <v>10567632.439999999</v>
      </c>
      <c r="F16" s="247">
        <v>1261340</v>
      </c>
      <c r="G16" s="248">
        <v>0</v>
      </c>
      <c r="H16" s="249">
        <f t="shared" si="1"/>
        <v>1261340</v>
      </c>
    </row>
    <row r="17" spans="1:8" ht="15.75">
      <c r="A17" s="38">
        <v>9</v>
      </c>
      <c r="B17" s="42" t="s">
        <v>164</v>
      </c>
      <c r="C17" s="245">
        <v>54000</v>
      </c>
      <c r="D17" s="245">
        <v>0</v>
      </c>
      <c r="E17" s="246">
        <f t="shared" si="0"/>
        <v>54000</v>
      </c>
      <c r="F17" s="247">
        <v>54000</v>
      </c>
      <c r="G17" s="248">
        <v>0</v>
      </c>
      <c r="H17" s="249">
        <f t="shared" si="1"/>
        <v>54000</v>
      </c>
    </row>
    <row r="18" spans="1:8" ht="15.75">
      <c r="A18" s="38">
        <v>10</v>
      </c>
      <c r="B18" s="42" t="s">
        <v>165</v>
      </c>
      <c r="C18" s="245">
        <v>20570741</v>
      </c>
      <c r="D18" s="245">
        <v>0</v>
      </c>
      <c r="E18" s="246">
        <f t="shared" si="0"/>
        <v>20570741</v>
      </c>
      <c r="F18" s="247">
        <v>19831322</v>
      </c>
      <c r="G18" s="248">
        <v>0</v>
      </c>
      <c r="H18" s="249">
        <f t="shared" si="1"/>
        <v>19831322</v>
      </c>
    </row>
    <row r="19" spans="1:8" ht="15.75">
      <c r="A19" s="38">
        <v>11</v>
      </c>
      <c r="B19" s="42" t="s">
        <v>166</v>
      </c>
      <c r="C19" s="245">
        <v>4417514.7699999809</v>
      </c>
      <c r="D19" s="245">
        <v>1281761</v>
      </c>
      <c r="E19" s="246">
        <f t="shared" si="0"/>
        <v>5699275.7699999809</v>
      </c>
      <c r="F19" s="247">
        <v>4046328.6100000739</v>
      </c>
      <c r="G19" s="248">
        <v>866780</v>
      </c>
      <c r="H19" s="249">
        <f t="shared" si="1"/>
        <v>4913108.6100000739</v>
      </c>
    </row>
    <row r="20" spans="1:8" ht="15.75">
      <c r="A20" s="38">
        <v>12</v>
      </c>
      <c r="B20" s="44" t="s">
        <v>167</v>
      </c>
      <c r="C20" s="246">
        <f>SUM(C7:C11)+SUM(C14:C19)</f>
        <v>240356366.56999999</v>
      </c>
      <c r="D20" s="246">
        <f>SUM(D7:D11)+SUM(D14:D19)</f>
        <v>496169238.63999999</v>
      </c>
      <c r="E20" s="246">
        <f t="shared" si="0"/>
        <v>736525605.21000004</v>
      </c>
      <c r="F20" s="246">
        <f>SUM(F7:F11)+SUM(F14:F19)</f>
        <v>141856435.17000008</v>
      </c>
      <c r="G20" s="246">
        <f>SUM(G7:G11)+SUM(G14:G19)</f>
        <v>369474616.43999994</v>
      </c>
      <c r="H20" s="249">
        <f t="shared" si="1"/>
        <v>511331051.61000001</v>
      </c>
    </row>
    <row r="21" spans="1:8" ht="15.75">
      <c r="A21" s="38"/>
      <c r="B21" s="39" t="s">
        <v>184</v>
      </c>
      <c r="C21" s="250"/>
      <c r="D21" s="250"/>
      <c r="E21" s="250"/>
      <c r="F21" s="251"/>
      <c r="G21" s="252"/>
      <c r="H21" s="253"/>
    </row>
    <row r="22" spans="1:8" ht="15.75">
      <c r="A22" s="38">
        <v>13</v>
      </c>
      <c r="B22" s="42" t="s">
        <v>168</v>
      </c>
      <c r="C22" s="245">
        <v>3000000</v>
      </c>
      <c r="D22" s="245">
        <v>101766842</v>
      </c>
      <c r="E22" s="246">
        <f>C22+D22</f>
        <v>104766842</v>
      </c>
      <c r="F22" s="247">
        <v>0</v>
      </c>
      <c r="G22" s="248">
        <v>74890851</v>
      </c>
      <c r="H22" s="249">
        <f t="shared" si="1"/>
        <v>74890851</v>
      </c>
    </row>
    <row r="23" spans="1:8" ht="15.75">
      <c r="A23" s="38">
        <v>14</v>
      </c>
      <c r="B23" s="42" t="s">
        <v>169</v>
      </c>
      <c r="C23" s="245">
        <v>71454158.680000007</v>
      </c>
      <c r="D23" s="245">
        <v>61176724.10999997</v>
      </c>
      <c r="E23" s="246">
        <f t="shared" ref="E23:E40" si="3">C23+D23</f>
        <v>132630882.78999998</v>
      </c>
      <c r="F23" s="247">
        <v>24488553.11999999</v>
      </c>
      <c r="G23" s="248">
        <v>27712613.140000001</v>
      </c>
      <c r="H23" s="249">
        <f t="shared" si="1"/>
        <v>52201166.25999999</v>
      </c>
    </row>
    <row r="24" spans="1:8" ht="15.75">
      <c r="A24" s="38">
        <v>15</v>
      </c>
      <c r="B24" s="42" t="s">
        <v>170</v>
      </c>
      <c r="C24" s="245">
        <v>8674006.5199999996</v>
      </c>
      <c r="D24" s="245">
        <v>12501867.120000005</v>
      </c>
      <c r="E24" s="246">
        <f t="shared" si="3"/>
        <v>21175873.640000004</v>
      </c>
      <c r="F24" s="247">
        <v>2915170.3599999994</v>
      </c>
      <c r="G24" s="248">
        <v>6359840.9000000004</v>
      </c>
      <c r="H24" s="249">
        <f t="shared" si="1"/>
        <v>9275011.2599999998</v>
      </c>
    </row>
    <row r="25" spans="1:8" ht="15.75">
      <c r="A25" s="38">
        <v>16</v>
      </c>
      <c r="B25" s="42" t="s">
        <v>171</v>
      </c>
      <c r="C25" s="245">
        <v>32413880.490000002</v>
      </c>
      <c r="D25" s="245">
        <v>50250646.850000009</v>
      </c>
      <c r="E25" s="246">
        <f t="shared" si="3"/>
        <v>82664527.340000004</v>
      </c>
      <c r="F25" s="247">
        <v>4975442.21</v>
      </c>
      <c r="G25" s="248">
        <v>33409053.879999995</v>
      </c>
      <c r="H25" s="249">
        <f t="shared" si="1"/>
        <v>38384496.089999996</v>
      </c>
    </row>
    <row r="26" spans="1:8" ht="15.75">
      <c r="A26" s="38">
        <v>17</v>
      </c>
      <c r="B26" s="42" t="s">
        <v>172</v>
      </c>
      <c r="C26" s="250"/>
      <c r="D26" s="250"/>
      <c r="E26" s="246">
        <f t="shared" si="3"/>
        <v>0</v>
      </c>
      <c r="F26" s="251">
        <v>3791000</v>
      </c>
      <c r="G26" s="252"/>
      <c r="H26" s="249">
        <f t="shared" si="1"/>
        <v>3791000</v>
      </c>
    </row>
    <row r="27" spans="1:8" ht="15.75">
      <c r="A27" s="38">
        <v>18</v>
      </c>
      <c r="B27" s="42" t="s">
        <v>173</v>
      </c>
      <c r="C27" s="245">
        <v>0</v>
      </c>
      <c r="D27" s="245">
        <v>240980090</v>
      </c>
      <c r="E27" s="246">
        <f t="shared" si="3"/>
        <v>240980090</v>
      </c>
      <c r="F27" s="247">
        <v>0</v>
      </c>
      <c r="G27" s="248">
        <v>203051100</v>
      </c>
      <c r="H27" s="249">
        <f t="shared" si="1"/>
        <v>203051100</v>
      </c>
    </row>
    <row r="28" spans="1:8" ht="15.75">
      <c r="A28" s="38">
        <v>19</v>
      </c>
      <c r="B28" s="42" t="s">
        <v>174</v>
      </c>
      <c r="C28" s="245">
        <v>1917946</v>
      </c>
      <c r="D28" s="245">
        <v>7922904</v>
      </c>
      <c r="E28" s="246">
        <f t="shared" si="3"/>
        <v>9840850</v>
      </c>
      <c r="F28" s="247">
        <v>187202</v>
      </c>
      <c r="G28" s="248">
        <v>3000808</v>
      </c>
      <c r="H28" s="249">
        <f t="shared" si="1"/>
        <v>3188010</v>
      </c>
    </row>
    <row r="29" spans="1:8" ht="15.75">
      <c r="A29" s="38">
        <v>20</v>
      </c>
      <c r="B29" s="42" t="s">
        <v>96</v>
      </c>
      <c r="C29" s="245">
        <v>6014786.4400000004</v>
      </c>
      <c r="D29" s="245">
        <v>2986368</v>
      </c>
      <c r="E29" s="246">
        <f t="shared" si="3"/>
        <v>9001154.4400000013</v>
      </c>
      <c r="F29" s="247">
        <v>3685367</v>
      </c>
      <c r="G29" s="248">
        <v>3460459</v>
      </c>
      <c r="H29" s="249">
        <f t="shared" si="1"/>
        <v>7145826</v>
      </c>
    </row>
    <row r="30" spans="1:8" ht="15.75">
      <c r="A30" s="38">
        <v>21</v>
      </c>
      <c r="B30" s="42" t="s">
        <v>175</v>
      </c>
      <c r="C30" s="245">
        <v>0</v>
      </c>
      <c r="D30" s="245">
        <v>31603000</v>
      </c>
      <c r="E30" s="246">
        <f t="shared" si="3"/>
        <v>31603000</v>
      </c>
      <c r="F30" s="247">
        <v>0</v>
      </c>
      <c r="G30" s="248">
        <v>30552000</v>
      </c>
      <c r="H30" s="249">
        <f t="shared" si="1"/>
        <v>30552000</v>
      </c>
    </row>
    <row r="31" spans="1:8" ht="15.75">
      <c r="A31" s="38">
        <v>22</v>
      </c>
      <c r="B31" s="44" t="s">
        <v>176</v>
      </c>
      <c r="C31" s="246">
        <f>SUM(C22:C30)</f>
        <v>123474778.13</v>
      </c>
      <c r="D31" s="246">
        <f>SUM(D22:D30)</f>
        <v>509188442.07999998</v>
      </c>
      <c r="E31" s="246">
        <f>C31+D31</f>
        <v>632663220.21000004</v>
      </c>
      <c r="F31" s="246">
        <f>SUM(F22:F30)</f>
        <v>40042734.68999999</v>
      </c>
      <c r="G31" s="246">
        <f>SUM(G22:G30)</f>
        <v>382436725.92000002</v>
      </c>
      <c r="H31" s="249">
        <f t="shared" si="1"/>
        <v>422479460.61000001</v>
      </c>
    </row>
    <row r="32" spans="1:8" ht="15.75">
      <c r="A32" s="38"/>
      <c r="B32" s="39" t="s">
        <v>185</v>
      </c>
      <c r="C32" s="250"/>
      <c r="D32" s="250"/>
      <c r="E32" s="245"/>
      <c r="F32" s="251"/>
      <c r="G32" s="252"/>
      <c r="H32" s="253"/>
    </row>
    <row r="33" spans="1:8" ht="15.75">
      <c r="A33" s="38">
        <v>23</v>
      </c>
      <c r="B33" s="42" t="s">
        <v>177</v>
      </c>
      <c r="C33" s="245">
        <v>76000000</v>
      </c>
      <c r="D33" s="250"/>
      <c r="E33" s="246">
        <f t="shared" si="3"/>
        <v>76000000</v>
      </c>
      <c r="F33" s="247">
        <v>76000000</v>
      </c>
      <c r="G33" s="252"/>
      <c r="H33" s="249">
        <f t="shared" si="1"/>
        <v>76000000</v>
      </c>
    </row>
    <row r="34" spans="1:8" ht="15.75">
      <c r="A34" s="38">
        <v>24</v>
      </c>
      <c r="B34" s="42" t="s">
        <v>178</v>
      </c>
      <c r="C34" s="245">
        <v>0</v>
      </c>
      <c r="D34" s="250"/>
      <c r="E34" s="246">
        <f t="shared" si="3"/>
        <v>0</v>
      </c>
      <c r="F34" s="247">
        <v>0</v>
      </c>
      <c r="G34" s="252"/>
      <c r="H34" s="249">
        <f t="shared" si="1"/>
        <v>0</v>
      </c>
    </row>
    <row r="35" spans="1:8" ht="15.75">
      <c r="A35" s="38">
        <v>25</v>
      </c>
      <c r="B35" s="43" t="s">
        <v>179</v>
      </c>
      <c r="C35" s="245">
        <v>0</v>
      </c>
      <c r="D35" s="250"/>
      <c r="E35" s="246">
        <f t="shared" si="3"/>
        <v>0</v>
      </c>
      <c r="F35" s="247">
        <v>0</v>
      </c>
      <c r="G35" s="252"/>
      <c r="H35" s="249">
        <f t="shared" si="1"/>
        <v>0</v>
      </c>
    </row>
    <row r="36" spans="1:8" ht="15.75">
      <c r="A36" s="38">
        <v>26</v>
      </c>
      <c r="B36" s="42" t="s">
        <v>180</v>
      </c>
      <c r="C36" s="245">
        <v>0</v>
      </c>
      <c r="D36" s="250"/>
      <c r="E36" s="246">
        <f t="shared" si="3"/>
        <v>0</v>
      </c>
      <c r="F36" s="247">
        <v>0</v>
      </c>
      <c r="G36" s="252"/>
      <c r="H36" s="249">
        <f t="shared" si="1"/>
        <v>0</v>
      </c>
    </row>
    <row r="37" spans="1:8" ht="15.75">
      <c r="A37" s="38">
        <v>27</v>
      </c>
      <c r="B37" s="42" t="s">
        <v>181</v>
      </c>
      <c r="C37" s="245">
        <v>0</v>
      </c>
      <c r="D37" s="250"/>
      <c r="E37" s="246">
        <f t="shared" si="3"/>
        <v>0</v>
      </c>
      <c r="F37" s="247">
        <v>0</v>
      </c>
      <c r="G37" s="252"/>
      <c r="H37" s="249">
        <f t="shared" si="1"/>
        <v>0</v>
      </c>
    </row>
    <row r="38" spans="1:8" ht="15.75">
      <c r="A38" s="38">
        <v>28</v>
      </c>
      <c r="B38" s="42" t="s">
        <v>182</v>
      </c>
      <c r="C38" s="245">
        <v>25892130.999999996</v>
      </c>
      <c r="D38" s="250"/>
      <c r="E38" s="246">
        <f t="shared" si="3"/>
        <v>25892130.999999996</v>
      </c>
      <c r="F38" s="247">
        <v>11264963</v>
      </c>
      <c r="G38" s="252"/>
      <c r="H38" s="249">
        <f t="shared" si="1"/>
        <v>11264963</v>
      </c>
    </row>
    <row r="39" spans="1:8" ht="15.75">
      <c r="A39" s="38">
        <v>29</v>
      </c>
      <c r="B39" s="42" t="s">
        <v>197</v>
      </c>
      <c r="C39" s="245">
        <v>1970254</v>
      </c>
      <c r="D39" s="250"/>
      <c r="E39" s="246">
        <f t="shared" si="3"/>
        <v>1970254</v>
      </c>
      <c r="F39" s="247">
        <v>1586628</v>
      </c>
      <c r="G39" s="252"/>
      <c r="H39" s="249">
        <f t="shared" si="1"/>
        <v>1586628</v>
      </c>
    </row>
    <row r="40" spans="1:8" ht="15.75">
      <c r="A40" s="38">
        <v>30</v>
      </c>
      <c r="B40" s="44" t="s">
        <v>183</v>
      </c>
      <c r="C40" s="245">
        <v>103862385</v>
      </c>
      <c r="D40" s="250"/>
      <c r="E40" s="246">
        <f t="shared" si="3"/>
        <v>103862385</v>
      </c>
      <c r="F40" s="247">
        <v>88851591</v>
      </c>
      <c r="G40" s="252"/>
      <c r="H40" s="249">
        <f t="shared" si="1"/>
        <v>88851591</v>
      </c>
    </row>
    <row r="41" spans="1:8" ht="16.5" thickBot="1">
      <c r="A41" s="45">
        <v>31</v>
      </c>
      <c r="B41" s="46" t="s">
        <v>198</v>
      </c>
      <c r="C41" s="254">
        <f>C31+C40</f>
        <v>227337163.13</v>
      </c>
      <c r="D41" s="254">
        <f>D31+D40</f>
        <v>509188442.07999998</v>
      </c>
      <c r="E41" s="254">
        <f>C41+D41</f>
        <v>736525605.21000004</v>
      </c>
      <c r="F41" s="254">
        <f>F31+F40</f>
        <v>128894325.69</v>
      </c>
      <c r="G41" s="254">
        <f>G31+G40</f>
        <v>382436725.92000002</v>
      </c>
      <c r="H41" s="255">
        <f>F41+G41</f>
        <v>511331051.61000001</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activeCell="P40" sqref="P40"/>
      <selection pane="topRight" activeCell="P40" sqref="P40"/>
      <selection pane="bottomLeft" activeCell="P40" sqref="P40"/>
      <selection pane="bottomRight" activeCell="E1" sqref="E1"/>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189</v>
      </c>
      <c r="B1" s="17" t="str">
        <f>Info!C2</f>
        <v>სს "ხალიკ ბანკი საქართველო"</v>
      </c>
      <c r="C1" s="17"/>
    </row>
    <row r="2" spans="1:8" ht="15.75">
      <c r="A2" s="18" t="s">
        <v>190</v>
      </c>
      <c r="B2" s="497">
        <f>'1. key ratios'!B2</f>
        <v>44377</v>
      </c>
      <c r="C2" s="30"/>
      <c r="D2" s="19"/>
      <c r="E2" s="19"/>
      <c r="F2" s="19"/>
      <c r="G2" s="19"/>
      <c r="H2" s="19"/>
    </row>
    <row r="3" spans="1:8" ht="15.75">
      <c r="A3" s="18"/>
      <c r="B3" s="17"/>
      <c r="C3" s="30"/>
      <c r="D3" s="19"/>
      <c r="E3" s="19"/>
      <c r="F3" s="19"/>
      <c r="G3" s="19"/>
      <c r="H3" s="19"/>
    </row>
    <row r="4" spans="1:8" ht="16.5" thickBot="1">
      <c r="A4" s="48" t="s">
        <v>408</v>
      </c>
      <c r="B4" s="31" t="s">
        <v>223</v>
      </c>
      <c r="C4" s="34"/>
      <c r="D4" s="34"/>
      <c r="E4" s="34"/>
      <c r="F4" s="48"/>
      <c r="G4" s="48"/>
      <c r="H4" s="49" t="s">
        <v>94</v>
      </c>
    </row>
    <row r="5" spans="1:8" ht="15.75">
      <c r="A5" s="124"/>
      <c r="B5" s="125"/>
      <c r="C5" s="730" t="s">
        <v>195</v>
      </c>
      <c r="D5" s="731"/>
      <c r="E5" s="732"/>
      <c r="F5" s="730" t="s">
        <v>196</v>
      </c>
      <c r="G5" s="731"/>
      <c r="H5" s="733"/>
    </row>
    <row r="6" spans="1:8">
      <c r="A6" s="126" t="s">
        <v>27</v>
      </c>
      <c r="B6" s="50"/>
      <c r="C6" s="51" t="s">
        <v>28</v>
      </c>
      <c r="D6" s="51" t="s">
        <v>97</v>
      </c>
      <c r="E6" s="51" t="s">
        <v>69</v>
      </c>
      <c r="F6" s="51" t="s">
        <v>28</v>
      </c>
      <c r="G6" s="51" t="s">
        <v>97</v>
      </c>
      <c r="H6" s="127" t="s">
        <v>69</v>
      </c>
    </row>
    <row r="7" spans="1:8">
      <c r="A7" s="128"/>
      <c r="B7" s="53" t="s">
        <v>93</v>
      </c>
      <c r="C7" s="54"/>
      <c r="D7" s="54"/>
      <c r="E7" s="54"/>
      <c r="F7" s="54"/>
      <c r="G7" s="54"/>
      <c r="H7" s="129"/>
    </row>
    <row r="8" spans="1:8" ht="15.75">
      <c r="A8" s="128">
        <v>1</v>
      </c>
      <c r="B8" s="55" t="s">
        <v>98</v>
      </c>
      <c r="C8" s="256">
        <v>1230494</v>
      </c>
      <c r="D8" s="256">
        <v>-157755</v>
      </c>
      <c r="E8" s="246">
        <f>C8+D8</f>
        <v>1072739</v>
      </c>
      <c r="F8" s="256">
        <v>684617</v>
      </c>
      <c r="G8" s="256">
        <v>-21685</v>
      </c>
      <c r="H8" s="257">
        <f>F8+G8</f>
        <v>662932</v>
      </c>
    </row>
    <row r="9" spans="1:8" ht="15.75">
      <c r="A9" s="128">
        <v>2</v>
      </c>
      <c r="B9" s="55" t="s">
        <v>99</v>
      </c>
      <c r="C9" s="258">
        <f>SUM(C10:C18)</f>
        <v>8570955.1899999939</v>
      </c>
      <c r="D9" s="258">
        <f>SUM(D10:D18)</f>
        <v>13007077.810000002</v>
      </c>
      <c r="E9" s="246">
        <f t="shared" ref="E9:E67" si="0">C9+D9</f>
        <v>21578032.999999996</v>
      </c>
      <c r="F9" s="258">
        <f>SUM(F10:F18)</f>
        <v>5693898.1299999999</v>
      </c>
      <c r="G9" s="258">
        <f>SUM(G10:G18)</f>
        <v>10867913.870000003</v>
      </c>
      <c r="H9" s="257">
        <f t="shared" ref="H9:H67" si="1">F9+G9</f>
        <v>16561812.000000004</v>
      </c>
    </row>
    <row r="10" spans="1:8" ht="15.75">
      <c r="A10" s="128">
        <v>2.1</v>
      </c>
      <c r="B10" s="56" t="s">
        <v>100</v>
      </c>
      <c r="C10" s="256">
        <v>0</v>
      </c>
      <c r="D10" s="256">
        <v>0</v>
      </c>
      <c r="E10" s="246">
        <f t="shared" si="0"/>
        <v>0</v>
      </c>
      <c r="F10" s="256">
        <v>0</v>
      </c>
      <c r="G10" s="256">
        <v>0</v>
      </c>
      <c r="H10" s="257">
        <f t="shared" si="1"/>
        <v>0</v>
      </c>
    </row>
    <row r="11" spans="1:8" ht="15.75">
      <c r="A11" s="128">
        <v>2.2000000000000002</v>
      </c>
      <c r="B11" s="56" t="s">
        <v>101</v>
      </c>
      <c r="C11" s="256">
        <v>3011845.099999995</v>
      </c>
      <c r="D11" s="256" vm="1">
        <v>6696867.5100000026</v>
      </c>
      <c r="E11" s="246">
        <f t="shared" si="0"/>
        <v>9708712.6099999975</v>
      </c>
      <c r="F11" s="256">
        <v>1676455.16</v>
      </c>
      <c r="G11" s="256">
        <v>6021485.0800000001</v>
      </c>
      <c r="H11" s="257">
        <f t="shared" si="1"/>
        <v>7697940.2400000002</v>
      </c>
    </row>
    <row r="12" spans="1:8" ht="15.75">
      <c r="A12" s="128">
        <v>2.2999999999999998</v>
      </c>
      <c r="B12" s="56" t="s">
        <v>102</v>
      </c>
      <c r="C12" s="256">
        <v>0</v>
      </c>
      <c r="D12" s="256" vm="2">
        <v>200807.99</v>
      </c>
      <c r="E12" s="246">
        <f t="shared" si="0"/>
        <v>200807.99</v>
      </c>
      <c r="F12" s="256">
        <v>0</v>
      </c>
      <c r="G12" s="256">
        <v>197942.16</v>
      </c>
      <c r="H12" s="257">
        <f t="shared" si="1"/>
        <v>197942.16</v>
      </c>
    </row>
    <row r="13" spans="1:8" ht="15.75">
      <c r="A13" s="128">
        <v>2.4</v>
      </c>
      <c r="B13" s="56" t="s">
        <v>103</v>
      </c>
      <c r="C13" s="256" vm="3">
        <v>94400.400000000009</v>
      </c>
      <c r="D13" s="256" vm="4">
        <v>412814.31000000006</v>
      </c>
      <c r="E13" s="246">
        <f t="shared" si="0"/>
        <v>507214.71000000008</v>
      </c>
      <c r="F13" s="256">
        <v>43072.02</v>
      </c>
      <c r="G13" s="256">
        <v>415611.73000000004</v>
      </c>
      <c r="H13" s="257">
        <f t="shared" si="1"/>
        <v>458683.75000000006</v>
      </c>
    </row>
    <row r="14" spans="1:8" ht="15.75">
      <c r="A14" s="128">
        <v>2.5</v>
      </c>
      <c r="B14" s="56" t="s">
        <v>104</v>
      </c>
      <c r="C14" s="256" vm="5">
        <v>271672</v>
      </c>
      <c r="D14" s="256" vm="6">
        <v>1852213.4900000002</v>
      </c>
      <c r="E14" s="246">
        <f t="shared" si="0"/>
        <v>2123885.4900000002</v>
      </c>
      <c r="F14" s="256">
        <v>141591.19</v>
      </c>
      <c r="G14" s="256">
        <v>1372883.2399999998</v>
      </c>
      <c r="H14" s="257">
        <f t="shared" si="1"/>
        <v>1514474.4299999997</v>
      </c>
    </row>
    <row r="15" spans="1:8" ht="15.75">
      <c r="A15" s="128">
        <v>2.6</v>
      </c>
      <c r="B15" s="56" t="s">
        <v>105</v>
      </c>
      <c r="C15" s="256" vm="7">
        <v>16431.3</v>
      </c>
      <c r="D15" s="256">
        <v>0</v>
      </c>
      <c r="E15" s="246">
        <f t="shared" si="0"/>
        <v>16431.3</v>
      </c>
      <c r="F15" s="256">
        <v>0</v>
      </c>
      <c r="G15" s="256">
        <v>0</v>
      </c>
      <c r="H15" s="257">
        <f t="shared" si="1"/>
        <v>0</v>
      </c>
    </row>
    <row r="16" spans="1:8" ht="15.75">
      <c r="A16" s="128">
        <v>2.7</v>
      </c>
      <c r="B16" s="56" t="s">
        <v>106</v>
      </c>
      <c r="C16" s="256" vm="8">
        <v>5991.97</v>
      </c>
      <c r="D16" s="256" vm="9">
        <v>4946.72</v>
      </c>
      <c r="E16" s="246">
        <f t="shared" si="0"/>
        <v>10938.69</v>
      </c>
      <c r="F16" s="256">
        <v>8460.869999999999</v>
      </c>
      <c r="G16" s="256">
        <v>1701.62</v>
      </c>
      <c r="H16" s="257">
        <f t="shared" si="1"/>
        <v>10162.489999999998</v>
      </c>
    </row>
    <row r="17" spans="1:8" ht="15.75">
      <c r="A17" s="128">
        <v>2.8</v>
      </c>
      <c r="B17" s="56" t="s">
        <v>107</v>
      </c>
      <c r="C17" s="256">
        <v>4426180</v>
      </c>
      <c r="D17" s="256">
        <v>3585844</v>
      </c>
      <c r="E17" s="246">
        <f t="shared" si="0"/>
        <v>8012024</v>
      </c>
      <c r="F17" s="256">
        <v>3305272</v>
      </c>
      <c r="G17" s="256">
        <v>2498369</v>
      </c>
      <c r="H17" s="257">
        <f t="shared" si="1"/>
        <v>5803641</v>
      </c>
    </row>
    <row r="18" spans="1:8" ht="15.75">
      <c r="A18" s="128">
        <v>2.9</v>
      </c>
      <c r="B18" s="56" t="s">
        <v>108</v>
      </c>
      <c r="C18" s="256" vm="10">
        <v>744434.41999999993</v>
      </c>
      <c r="D18" s="256" vm="11">
        <v>253583.78999999998</v>
      </c>
      <c r="E18" s="246">
        <f t="shared" si="0"/>
        <v>998018.21</v>
      </c>
      <c r="F18" s="256">
        <v>519046.89</v>
      </c>
      <c r="G18" s="256">
        <v>359921.0400000001</v>
      </c>
      <c r="H18" s="257">
        <f t="shared" si="1"/>
        <v>878967.93000000017</v>
      </c>
    </row>
    <row r="19" spans="1:8" ht="15.75">
      <c r="A19" s="128">
        <v>3</v>
      </c>
      <c r="B19" s="55" t="s">
        <v>109</v>
      </c>
      <c r="C19" s="256">
        <v>194957</v>
      </c>
      <c r="D19" s="256">
        <v>537660</v>
      </c>
      <c r="E19" s="246">
        <f t="shared" si="0"/>
        <v>732617</v>
      </c>
      <c r="F19" s="256">
        <v>180677</v>
      </c>
      <c r="G19" s="256">
        <v>322864</v>
      </c>
      <c r="H19" s="257">
        <f t="shared" si="1"/>
        <v>503541</v>
      </c>
    </row>
    <row r="20" spans="1:8" ht="15.75">
      <c r="A20" s="128">
        <v>4</v>
      </c>
      <c r="B20" s="55" t="s">
        <v>110</v>
      </c>
      <c r="C20" s="256">
        <v>881450</v>
      </c>
      <c r="D20" s="256">
        <v>0</v>
      </c>
      <c r="E20" s="246">
        <f t="shared" si="0"/>
        <v>881450</v>
      </c>
      <c r="F20" s="256">
        <v>705441</v>
      </c>
      <c r="G20" s="256">
        <v>0</v>
      </c>
      <c r="H20" s="257">
        <f t="shared" si="1"/>
        <v>705441</v>
      </c>
    </row>
    <row r="21" spans="1:8" ht="15.75">
      <c r="A21" s="128">
        <v>5</v>
      </c>
      <c r="B21" s="55" t="s">
        <v>111</v>
      </c>
      <c r="C21" s="256">
        <v>116068.38</v>
      </c>
      <c r="D21" s="256">
        <v>94615</v>
      </c>
      <c r="E21" s="246">
        <f t="shared" si="0"/>
        <v>210683.38</v>
      </c>
      <c r="F21" s="256">
        <v>71811.960000000006</v>
      </c>
      <c r="G21" s="256">
        <v>28952.58</v>
      </c>
      <c r="H21" s="257">
        <f>F21+G21</f>
        <v>100764.54000000001</v>
      </c>
    </row>
    <row r="22" spans="1:8" ht="15.75">
      <c r="A22" s="128">
        <v>6</v>
      </c>
      <c r="B22" s="57" t="s">
        <v>112</v>
      </c>
      <c r="C22" s="258">
        <f>C8+C9+C19+C20+C21</f>
        <v>10993924.569999995</v>
      </c>
      <c r="D22" s="258">
        <f>D8+D9+D19+D20+D21</f>
        <v>13481597.810000002</v>
      </c>
      <c r="E22" s="246">
        <f>C22+D22</f>
        <v>24475522.379999995</v>
      </c>
      <c r="F22" s="258">
        <f>F8+F9+F19+F20+F21</f>
        <v>7336445.0899999999</v>
      </c>
      <c r="G22" s="258">
        <f>G8+G9+G19+G20+G21</f>
        <v>11198045.450000003</v>
      </c>
      <c r="H22" s="257">
        <f>F22+G22</f>
        <v>18534490.540000003</v>
      </c>
    </row>
    <row r="23" spans="1:8" ht="15.75">
      <c r="A23" s="128"/>
      <c r="B23" s="53" t="s">
        <v>91</v>
      </c>
      <c r="C23" s="256"/>
      <c r="D23" s="256"/>
      <c r="E23" s="245"/>
      <c r="F23" s="256"/>
      <c r="G23" s="256"/>
      <c r="H23" s="259"/>
    </row>
    <row r="24" spans="1:8" ht="15.75">
      <c r="A24" s="128">
        <v>7</v>
      </c>
      <c r="B24" s="55" t="s">
        <v>113</v>
      </c>
      <c r="C24" s="256">
        <v>2295106.7000000002</v>
      </c>
      <c r="D24" s="256">
        <v>543908.68999999994</v>
      </c>
      <c r="E24" s="246">
        <f t="shared" si="0"/>
        <v>2839015.39</v>
      </c>
      <c r="F24" s="256">
        <v>1146471.01</v>
      </c>
      <c r="G24" s="256">
        <v>194687.96</v>
      </c>
      <c r="H24" s="257">
        <f t="shared" si="1"/>
        <v>1341158.97</v>
      </c>
    </row>
    <row r="25" spans="1:8" ht="15.75">
      <c r="A25" s="128">
        <v>8</v>
      </c>
      <c r="B25" s="55" t="s">
        <v>114</v>
      </c>
      <c r="C25" s="256">
        <v>1070710.3</v>
      </c>
      <c r="D25" s="256">
        <v>567585.31000000006</v>
      </c>
      <c r="E25" s="246">
        <f t="shared" si="0"/>
        <v>1638295.61</v>
      </c>
      <c r="F25" s="256">
        <v>157626.99</v>
      </c>
      <c r="G25" s="256">
        <v>538699.04</v>
      </c>
      <c r="H25" s="257">
        <f t="shared" si="1"/>
        <v>696326.03</v>
      </c>
    </row>
    <row r="26" spans="1:8" ht="15.75">
      <c r="A26" s="128">
        <v>9</v>
      </c>
      <c r="B26" s="55" t="s">
        <v>115</v>
      </c>
      <c r="C26" s="256">
        <v>42658</v>
      </c>
      <c r="D26" s="256">
        <v>1320238</v>
      </c>
      <c r="E26" s="246">
        <f t="shared" si="0"/>
        <v>1362896</v>
      </c>
      <c r="F26" s="256">
        <v>2240</v>
      </c>
      <c r="G26" s="256">
        <v>1314733</v>
      </c>
      <c r="H26" s="257">
        <f t="shared" si="1"/>
        <v>1316973</v>
      </c>
    </row>
    <row r="27" spans="1:8" ht="15.75">
      <c r="A27" s="128">
        <v>10</v>
      </c>
      <c r="B27" s="55" t="s">
        <v>116</v>
      </c>
      <c r="C27" s="256">
        <v>280746</v>
      </c>
      <c r="D27" s="256">
        <v>0</v>
      </c>
      <c r="E27" s="246">
        <f t="shared" si="0"/>
        <v>280746</v>
      </c>
      <c r="F27" s="256">
        <v>12481</v>
      </c>
      <c r="G27" s="256">
        <v>0</v>
      </c>
      <c r="H27" s="257">
        <f t="shared" si="1"/>
        <v>12481</v>
      </c>
    </row>
    <row r="28" spans="1:8" ht="15.75">
      <c r="A28" s="128">
        <v>11</v>
      </c>
      <c r="B28" s="55" t="s">
        <v>117</v>
      </c>
      <c r="C28" s="256">
        <v>0</v>
      </c>
      <c r="D28" s="256">
        <v>3031968</v>
      </c>
      <c r="E28" s="246">
        <f t="shared" si="0"/>
        <v>3031968</v>
      </c>
      <c r="F28" s="256">
        <v>0</v>
      </c>
      <c r="G28" s="256">
        <v>3053423</v>
      </c>
      <c r="H28" s="257">
        <f t="shared" si="1"/>
        <v>3053423</v>
      </c>
    </row>
    <row r="29" spans="1:8" ht="15.75">
      <c r="A29" s="128">
        <v>12</v>
      </c>
      <c r="B29" s="55" t="s">
        <v>118</v>
      </c>
      <c r="C29" s="256">
        <v>69227</v>
      </c>
      <c r="D29" s="256">
        <v>70138</v>
      </c>
      <c r="E29" s="246">
        <f t="shared" si="0"/>
        <v>139365</v>
      </c>
      <c r="F29" s="256">
        <v>37071</v>
      </c>
      <c r="G29" s="256">
        <v>33825</v>
      </c>
      <c r="H29" s="257">
        <f t="shared" si="1"/>
        <v>70896</v>
      </c>
    </row>
    <row r="30" spans="1:8" ht="15.75">
      <c r="A30" s="128">
        <v>13</v>
      </c>
      <c r="B30" s="58" t="s">
        <v>119</v>
      </c>
      <c r="C30" s="258">
        <f>SUM(C24:C29)</f>
        <v>3758448</v>
      </c>
      <c r="D30" s="258">
        <f>SUM(D24:D29)</f>
        <v>5533838</v>
      </c>
      <c r="E30" s="246">
        <f t="shared" si="0"/>
        <v>9292286</v>
      </c>
      <c r="F30" s="258">
        <f>SUM(F24:F29)</f>
        <v>1355890</v>
      </c>
      <c r="G30" s="258">
        <f>SUM(G24:G29)</f>
        <v>5135368</v>
      </c>
      <c r="H30" s="257">
        <f t="shared" si="1"/>
        <v>6491258</v>
      </c>
    </row>
    <row r="31" spans="1:8" ht="15.75">
      <c r="A31" s="128">
        <v>14</v>
      </c>
      <c r="B31" s="58" t="s">
        <v>120</v>
      </c>
      <c r="C31" s="258">
        <f>C22-C30</f>
        <v>7235476.5699999947</v>
      </c>
      <c r="D31" s="258">
        <f>D22-D30</f>
        <v>7947759.8100000024</v>
      </c>
      <c r="E31" s="246">
        <f t="shared" si="0"/>
        <v>15183236.379999997</v>
      </c>
      <c r="F31" s="258">
        <f>F22-F30</f>
        <v>5980555.0899999999</v>
      </c>
      <c r="G31" s="258">
        <f>G22-G30</f>
        <v>6062677.450000003</v>
      </c>
      <c r="H31" s="257">
        <f t="shared" si="1"/>
        <v>12043232.540000003</v>
      </c>
    </row>
    <row r="32" spans="1:8">
      <c r="A32" s="128"/>
      <c r="B32" s="53"/>
      <c r="C32" s="260"/>
      <c r="D32" s="260"/>
      <c r="E32" s="260"/>
      <c r="F32" s="260"/>
      <c r="G32" s="260"/>
      <c r="H32" s="261"/>
    </row>
    <row r="33" spans="1:8" ht="15.75">
      <c r="A33" s="128"/>
      <c r="B33" s="53" t="s">
        <v>121</v>
      </c>
      <c r="C33" s="256"/>
      <c r="D33" s="256"/>
      <c r="E33" s="245"/>
      <c r="F33" s="256"/>
      <c r="G33" s="256"/>
      <c r="H33" s="259"/>
    </row>
    <row r="34" spans="1:8" ht="15.75">
      <c r="A34" s="128">
        <v>15</v>
      </c>
      <c r="B34" s="52" t="s">
        <v>92</v>
      </c>
      <c r="C34" s="262">
        <f>C35-C36</f>
        <v>443685</v>
      </c>
      <c r="D34" s="262">
        <f>D35-D36</f>
        <v>344742</v>
      </c>
      <c r="E34" s="246">
        <f t="shared" si="0"/>
        <v>788427</v>
      </c>
      <c r="F34" s="262">
        <f>F35-F36</f>
        <v>323373</v>
      </c>
      <c r="G34" s="262">
        <f>G35-G36</f>
        <v>253854</v>
      </c>
      <c r="H34" s="257">
        <f t="shared" si="1"/>
        <v>577227</v>
      </c>
    </row>
    <row r="35" spans="1:8" ht="15.75">
      <c r="A35" s="128">
        <v>15.1</v>
      </c>
      <c r="B35" s="56" t="s">
        <v>122</v>
      </c>
      <c r="C35" s="256">
        <v>611065</v>
      </c>
      <c r="D35" s="256">
        <v>897848</v>
      </c>
      <c r="E35" s="246">
        <f t="shared" si="0"/>
        <v>1508913</v>
      </c>
      <c r="F35" s="256">
        <v>426493</v>
      </c>
      <c r="G35" s="256">
        <v>656970</v>
      </c>
      <c r="H35" s="257">
        <f t="shared" si="1"/>
        <v>1083463</v>
      </c>
    </row>
    <row r="36" spans="1:8" ht="15.75">
      <c r="A36" s="128">
        <v>15.2</v>
      </c>
      <c r="B36" s="56" t="s">
        <v>123</v>
      </c>
      <c r="C36" s="256">
        <v>167380</v>
      </c>
      <c r="D36" s="256">
        <v>553106</v>
      </c>
      <c r="E36" s="246">
        <f t="shared" si="0"/>
        <v>720486</v>
      </c>
      <c r="F36" s="256">
        <v>103120</v>
      </c>
      <c r="G36" s="256">
        <v>403116</v>
      </c>
      <c r="H36" s="257">
        <f t="shared" si="1"/>
        <v>506236</v>
      </c>
    </row>
    <row r="37" spans="1:8" ht="15.75">
      <c r="A37" s="128">
        <v>16</v>
      </c>
      <c r="B37" s="55" t="s">
        <v>124</v>
      </c>
      <c r="C37" s="256">
        <v>0</v>
      </c>
      <c r="D37" s="256">
        <v>0</v>
      </c>
      <c r="E37" s="246">
        <f t="shared" si="0"/>
        <v>0</v>
      </c>
      <c r="F37" s="256">
        <v>0</v>
      </c>
      <c r="G37" s="256">
        <v>0</v>
      </c>
      <c r="H37" s="257">
        <f t="shared" si="1"/>
        <v>0</v>
      </c>
    </row>
    <row r="38" spans="1:8" ht="15.75">
      <c r="A38" s="128">
        <v>17</v>
      </c>
      <c r="B38" s="55" t="s">
        <v>125</v>
      </c>
      <c r="C38" s="256">
        <v>0</v>
      </c>
      <c r="D38" s="256">
        <v>0</v>
      </c>
      <c r="E38" s="246">
        <f t="shared" si="0"/>
        <v>0</v>
      </c>
      <c r="F38" s="256">
        <v>0</v>
      </c>
      <c r="G38" s="256">
        <v>0</v>
      </c>
      <c r="H38" s="257">
        <f t="shared" si="1"/>
        <v>0</v>
      </c>
    </row>
    <row r="39" spans="1:8" ht="15.75">
      <c r="A39" s="128">
        <v>18</v>
      </c>
      <c r="B39" s="55" t="s">
        <v>126</v>
      </c>
      <c r="C39" s="256">
        <v>0</v>
      </c>
      <c r="D39" s="256">
        <v>0</v>
      </c>
      <c r="E39" s="246">
        <f t="shared" si="0"/>
        <v>0</v>
      </c>
      <c r="F39" s="256">
        <v>0</v>
      </c>
      <c r="G39" s="256">
        <v>0</v>
      </c>
      <c r="H39" s="257">
        <f t="shared" si="1"/>
        <v>0</v>
      </c>
    </row>
    <row r="40" spans="1:8" ht="15.75">
      <c r="A40" s="128">
        <v>19</v>
      </c>
      <c r="B40" s="55" t="s">
        <v>127</v>
      </c>
      <c r="C40" s="256">
        <v>-74262</v>
      </c>
      <c r="D40" s="256"/>
      <c r="E40" s="246">
        <f t="shared" si="0"/>
        <v>-74262</v>
      </c>
      <c r="F40" s="256">
        <v>-33944</v>
      </c>
      <c r="G40" s="256"/>
      <c r="H40" s="257">
        <f t="shared" si="1"/>
        <v>-33944</v>
      </c>
    </row>
    <row r="41" spans="1:8" ht="15.75">
      <c r="A41" s="128">
        <v>20</v>
      </c>
      <c r="B41" s="55" t="s">
        <v>128</v>
      </c>
      <c r="C41" s="256">
        <v>525946</v>
      </c>
      <c r="D41" s="256"/>
      <c r="E41" s="246">
        <f t="shared" si="0"/>
        <v>525946</v>
      </c>
      <c r="F41" s="256">
        <v>873131</v>
      </c>
      <c r="G41" s="256"/>
      <c r="H41" s="257">
        <f t="shared" si="1"/>
        <v>873131</v>
      </c>
    </row>
    <row r="42" spans="1:8" ht="15.75">
      <c r="A42" s="128">
        <v>21</v>
      </c>
      <c r="B42" s="55" t="s">
        <v>129</v>
      </c>
      <c r="C42" s="256">
        <v>10238</v>
      </c>
      <c r="D42" s="256"/>
      <c r="E42" s="246">
        <f t="shared" si="0"/>
        <v>10238</v>
      </c>
      <c r="F42" s="256">
        <v>0</v>
      </c>
      <c r="G42" s="256"/>
      <c r="H42" s="257">
        <f t="shared" si="1"/>
        <v>0</v>
      </c>
    </row>
    <row r="43" spans="1:8" ht="15.75">
      <c r="A43" s="128">
        <v>22</v>
      </c>
      <c r="B43" s="55" t="s">
        <v>130</v>
      </c>
      <c r="C43" s="256">
        <v>919.62</v>
      </c>
      <c r="D43" s="256">
        <v>249</v>
      </c>
      <c r="E43" s="246">
        <f t="shared" si="0"/>
        <v>1168.6199999999999</v>
      </c>
      <c r="F43" s="256">
        <v>291.04000000000002</v>
      </c>
      <c r="G43" s="256">
        <v>422.42</v>
      </c>
      <c r="H43" s="257">
        <f t="shared" si="1"/>
        <v>713.46</v>
      </c>
    </row>
    <row r="44" spans="1:8" ht="15.75">
      <c r="A44" s="128">
        <v>23</v>
      </c>
      <c r="B44" s="55" t="s">
        <v>131</v>
      </c>
      <c r="C44" s="256">
        <v>84873</v>
      </c>
      <c r="D44" s="256">
        <v>12238</v>
      </c>
      <c r="E44" s="246">
        <f t="shared" si="0"/>
        <v>97111</v>
      </c>
      <c r="F44" s="256">
        <v>27457</v>
      </c>
      <c r="G44" s="256">
        <v>29858</v>
      </c>
      <c r="H44" s="257">
        <f t="shared" si="1"/>
        <v>57315</v>
      </c>
    </row>
    <row r="45" spans="1:8" ht="15.75">
      <c r="A45" s="128">
        <v>24</v>
      </c>
      <c r="B45" s="58" t="s">
        <v>132</v>
      </c>
      <c r="C45" s="258">
        <f>C34+C37+C38+C39+C40+C41+C42+C43+C44</f>
        <v>991399.62</v>
      </c>
      <c r="D45" s="258">
        <f>D34+D37+D38+D39+D40+D41+D42+D43+D44</f>
        <v>357229</v>
      </c>
      <c r="E45" s="246">
        <f t="shared" si="0"/>
        <v>1348628.62</v>
      </c>
      <c r="F45" s="258">
        <f>F34+F37+F38+F39+F40+F41+F42+F43+F44</f>
        <v>1190308.04</v>
      </c>
      <c r="G45" s="258">
        <f>G34+G37+G38+G39+G40+G41+G42+G43+G44</f>
        <v>284134.42000000004</v>
      </c>
      <c r="H45" s="257">
        <f t="shared" si="1"/>
        <v>1474442.46</v>
      </c>
    </row>
    <row r="46" spans="1:8">
      <c r="A46" s="128"/>
      <c r="B46" s="53" t="s">
        <v>133</v>
      </c>
      <c r="C46" s="256"/>
      <c r="D46" s="256"/>
      <c r="E46" s="256"/>
      <c r="F46" s="256"/>
      <c r="G46" s="256"/>
      <c r="H46" s="263"/>
    </row>
    <row r="47" spans="1:8" ht="15.75">
      <c r="A47" s="128">
        <v>25</v>
      </c>
      <c r="B47" s="55" t="s">
        <v>134</v>
      </c>
      <c r="C47" s="256">
        <v>62915</v>
      </c>
      <c r="D47" s="256">
        <v>57338</v>
      </c>
      <c r="E47" s="246">
        <f t="shared" si="0"/>
        <v>120253</v>
      </c>
      <c r="F47" s="256">
        <v>41267</v>
      </c>
      <c r="G47" s="256">
        <v>55289</v>
      </c>
      <c r="H47" s="257">
        <f t="shared" si="1"/>
        <v>96556</v>
      </c>
    </row>
    <row r="48" spans="1:8" ht="15.75">
      <c r="A48" s="128">
        <v>26</v>
      </c>
      <c r="B48" s="55" t="s">
        <v>135</v>
      </c>
      <c r="C48" s="256">
        <v>190768</v>
      </c>
      <c r="D48" s="256">
        <v>0</v>
      </c>
      <c r="E48" s="246">
        <f t="shared" si="0"/>
        <v>190768</v>
      </c>
      <c r="F48" s="256">
        <v>244214</v>
      </c>
      <c r="G48" s="256">
        <v>80</v>
      </c>
      <c r="H48" s="257">
        <f t="shared" si="1"/>
        <v>244294</v>
      </c>
    </row>
    <row r="49" spans="1:9" ht="15.75">
      <c r="A49" s="128">
        <v>27</v>
      </c>
      <c r="B49" s="55" t="s">
        <v>136</v>
      </c>
      <c r="C49" s="256">
        <v>5338795</v>
      </c>
      <c r="D49" s="256"/>
      <c r="E49" s="246">
        <f t="shared" si="0"/>
        <v>5338795</v>
      </c>
      <c r="F49" s="256">
        <v>4914821</v>
      </c>
      <c r="G49" s="256"/>
      <c r="H49" s="257">
        <f t="shared" si="1"/>
        <v>4914821</v>
      </c>
    </row>
    <row r="50" spans="1:9" ht="15.75">
      <c r="A50" s="128">
        <v>28</v>
      </c>
      <c r="B50" s="55" t="s">
        <v>272</v>
      </c>
      <c r="C50" s="256">
        <v>32972</v>
      </c>
      <c r="D50" s="256"/>
      <c r="E50" s="246">
        <f t="shared" si="0"/>
        <v>32972</v>
      </c>
      <c r="F50" s="256">
        <v>23265</v>
      </c>
      <c r="G50" s="256"/>
      <c r="H50" s="257">
        <f t="shared" si="1"/>
        <v>23265</v>
      </c>
    </row>
    <row r="51" spans="1:9" ht="15.75">
      <c r="A51" s="128">
        <v>29</v>
      </c>
      <c r="B51" s="55" t="s">
        <v>137</v>
      </c>
      <c r="C51" s="256">
        <v>1199969</v>
      </c>
      <c r="D51" s="256"/>
      <c r="E51" s="246">
        <f t="shared" si="0"/>
        <v>1199969</v>
      </c>
      <c r="F51" s="256">
        <v>967956</v>
      </c>
      <c r="G51" s="256"/>
      <c r="H51" s="257">
        <f t="shared" si="1"/>
        <v>967956</v>
      </c>
    </row>
    <row r="52" spans="1:9" ht="15.75">
      <c r="A52" s="128">
        <v>30</v>
      </c>
      <c r="B52" s="55" t="s">
        <v>138</v>
      </c>
      <c r="C52" s="256">
        <v>1468172</v>
      </c>
      <c r="D52" s="256">
        <v>692624</v>
      </c>
      <c r="E52" s="246">
        <f t="shared" si="0"/>
        <v>2160796</v>
      </c>
      <c r="F52" s="256">
        <v>956698</v>
      </c>
      <c r="G52" s="256">
        <v>662164</v>
      </c>
      <c r="H52" s="257">
        <f t="shared" si="1"/>
        <v>1618862</v>
      </c>
    </row>
    <row r="53" spans="1:9" ht="15.75">
      <c r="A53" s="128">
        <v>31</v>
      </c>
      <c r="B53" s="58" t="s">
        <v>139</v>
      </c>
      <c r="C53" s="258">
        <f>C47+C48+C49+C50+C51+C52</f>
        <v>8293591</v>
      </c>
      <c r="D53" s="258">
        <f>D47+D48+D49+D50+D51+D52</f>
        <v>749962</v>
      </c>
      <c r="E53" s="246">
        <f t="shared" si="0"/>
        <v>9043553</v>
      </c>
      <c r="F53" s="258">
        <f>F47+F48+F49+F50+F51+F52</f>
        <v>7148221</v>
      </c>
      <c r="G53" s="258">
        <f>G47+G48+G49+G50+G51+G52</f>
        <v>717533</v>
      </c>
      <c r="H53" s="257">
        <f t="shared" si="1"/>
        <v>7865754</v>
      </c>
    </row>
    <row r="54" spans="1:9" ht="15.75">
      <c r="A54" s="128">
        <v>32</v>
      </c>
      <c r="B54" s="58" t="s">
        <v>140</v>
      </c>
      <c r="C54" s="258">
        <f>C45-C53</f>
        <v>-7302191.3799999999</v>
      </c>
      <c r="D54" s="258">
        <f>D45-D53</f>
        <v>-392733</v>
      </c>
      <c r="E54" s="246">
        <f t="shared" si="0"/>
        <v>-7694924.3799999999</v>
      </c>
      <c r="F54" s="258">
        <f>F45-F53</f>
        <v>-5957912.96</v>
      </c>
      <c r="G54" s="258">
        <f>G45-G53</f>
        <v>-433398.57999999996</v>
      </c>
      <c r="H54" s="257">
        <f t="shared" si="1"/>
        <v>-6391311.54</v>
      </c>
    </row>
    <row r="55" spans="1:9">
      <c r="A55" s="128"/>
      <c r="B55" s="53"/>
      <c r="C55" s="260"/>
      <c r="D55" s="260"/>
      <c r="E55" s="260"/>
      <c r="F55" s="260"/>
      <c r="G55" s="260"/>
      <c r="H55" s="261"/>
    </row>
    <row r="56" spans="1:9" ht="15.75">
      <c r="A56" s="128">
        <v>33</v>
      </c>
      <c r="B56" s="58" t="s">
        <v>141</v>
      </c>
      <c r="C56" s="258">
        <f>C31+C54</f>
        <v>-66714.810000005178</v>
      </c>
      <c r="D56" s="258">
        <f>D31+D54</f>
        <v>7555026.8100000024</v>
      </c>
      <c r="E56" s="246">
        <f t="shared" si="0"/>
        <v>7488311.9999999972</v>
      </c>
      <c r="F56" s="258">
        <f>F31+F54</f>
        <v>22642.129999999888</v>
      </c>
      <c r="G56" s="258">
        <f>G31+G54</f>
        <v>5629278.8700000029</v>
      </c>
      <c r="H56" s="257">
        <f t="shared" si="1"/>
        <v>5651921.0000000028</v>
      </c>
    </row>
    <row r="57" spans="1:9">
      <c r="A57" s="128"/>
      <c r="B57" s="53"/>
      <c r="C57" s="260"/>
      <c r="D57" s="260"/>
      <c r="E57" s="260"/>
      <c r="F57" s="260"/>
      <c r="G57" s="260"/>
      <c r="H57" s="261"/>
    </row>
    <row r="58" spans="1:9" ht="15.75">
      <c r="A58" s="128">
        <v>34</v>
      </c>
      <c r="B58" s="55" t="s">
        <v>142</v>
      </c>
      <c r="C58" s="256">
        <v>-1847391</v>
      </c>
      <c r="D58" s="256"/>
      <c r="E58" s="246">
        <f t="shared" si="0"/>
        <v>-1847391</v>
      </c>
      <c r="F58" s="256">
        <v>24433714</v>
      </c>
      <c r="G58" s="256"/>
      <c r="H58" s="257">
        <f t="shared" si="1"/>
        <v>24433714</v>
      </c>
    </row>
    <row r="59" spans="1:9" s="209" customFormat="1" ht="15.75">
      <c r="A59" s="128">
        <v>35</v>
      </c>
      <c r="B59" s="52" t="s">
        <v>143</v>
      </c>
      <c r="C59" s="264">
        <v>0</v>
      </c>
      <c r="D59" s="264"/>
      <c r="E59" s="265">
        <f t="shared" si="0"/>
        <v>0</v>
      </c>
      <c r="F59" s="266">
        <v>0</v>
      </c>
      <c r="G59" s="266"/>
      <c r="H59" s="267">
        <f t="shared" si="1"/>
        <v>0</v>
      </c>
      <c r="I59" s="208"/>
    </row>
    <row r="60" spans="1:9" ht="15.75">
      <c r="A60" s="128">
        <v>36</v>
      </c>
      <c r="B60" s="55" t="s">
        <v>144</v>
      </c>
      <c r="C60" s="256">
        <v>523155</v>
      </c>
      <c r="D60" s="256"/>
      <c r="E60" s="246">
        <f t="shared" si="0"/>
        <v>523155</v>
      </c>
      <c r="F60" s="256">
        <v>369345</v>
      </c>
      <c r="G60" s="256"/>
      <c r="H60" s="257">
        <f t="shared" si="1"/>
        <v>369345</v>
      </c>
    </row>
    <row r="61" spans="1:9" ht="15.75">
      <c r="A61" s="128">
        <v>37</v>
      </c>
      <c r="B61" s="58" t="s">
        <v>145</v>
      </c>
      <c r="C61" s="258">
        <f>C58+C59+C60</f>
        <v>-1324236</v>
      </c>
      <c r="D61" s="258">
        <f>D58+D59+D60</f>
        <v>0</v>
      </c>
      <c r="E61" s="246">
        <f t="shared" si="0"/>
        <v>-1324236</v>
      </c>
      <c r="F61" s="258">
        <f>F58+F59+F60</f>
        <v>24803059</v>
      </c>
      <c r="G61" s="258">
        <f>G58+G59+G60</f>
        <v>0</v>
      </c>
      <c r="H61" s="257">
        <f t="shared" si="1"/>
        <v>24803059</v>
      </c>
    </row>
    <row r="62" spans="1:9">
      <c r="A62" s="128"/>
      <c r="B62" s="59"/>
      <c r="C62" s="256"/>
      <c r="D62" s="256"/>
      <c r="E62" s="256"/>
      <c r="F62" s="256"/>
      <c r="G62" s="256"/>
      <c r="H62" s="263"/>
    </row>
    <row r="63" spans="1:9" ht="15.75">
      <c r="A63" s="128">
        <v>38</v>
      </c>
      <c r="B63" s="60" t="s">
        <v>273</v>
      </c>
      <c r="C63" s="258">
        <f>C56-C61</f>
        <v>1257521.1899999948</v>
      </c>
      <c r="D63" s="258">
        <f>D56-D61</f>
        <v>7555026.8100000024</v>
      </c>
      <c r="E63" s="246">
        <f t="shared" si="0"/>
        <v>8812547.9999999963</v>
      </c>
      <c r="F63" s="258">
        <f>F56-F61</f>
        <v>-24780416.870000001</v>
      </c>
      <c r="G63" s="258">
        <f>G56-G61</f>
        <v>5629278.8700000029</v>
      </c>
      <c r="H63" s="257">
        <f t="shared" si="1"/>
        <v>-19151138</v>
      </c>
    </row>
    <row r="64" spans="1:9" ht="15.75">
      <c r="A64" s="126">
        <v>39</v>
      </c>
      <c r="B64" s="55" t="s">
        <v>146</v>
      </c>
      <c r="C64" s="268">
        <v>1164309</v>
      </c>
      <c r="D64" s="268"/>
      <c r="E64" s="246">
        <f t="shared" si="0"/>
        <v>1164309</v>
      </c>
      <c r="F64" s="268">
        <v>24423</v>
      </c>
      <c r="G64" s="268"/>
      <c r="H64" s="257">
        <f t="shared" si="1"/>
        <v>24423</v>
      </c>
    </row>
    <row r="65" spans="1:8" ht="15.75">
      <c r="A65" s="128">
        <v>40</v>
      </c>
      <c r="B65" s="58" t="s">
        <v>147</v>
      </c>
      <c r="C65" s="258">
        <f>C63-C64</f>
        <v>93212.189999994822</v>
      </c>
      <c r="D65" s="258">
        <f>D63-D64</f>
        <v>7555026.8100000024</v>
      </c>
      <c r="E65" s="246">
        <f t="shared" si="0"/>
        <v>7648238.9999999972</v>
      </c>
      <c r="F65" s="258">
        <f>F63-F64</f>
        <v>-24804839.870000001</v>
      </c>
      <c r="G65" s="258">
        <f>G63-G64</f>
        <v>5629278.8700000029</v>
      </c>
      <c r="H65" s="257">
        <f t="shared" si="1"/>
        <v>-19175561</v>
      </c>
    </row>
    <row r="66" spans="1:8" ht="15.75">
      <c r="A66" s="126">
        <v>41</v>
      </c>
      <c r="B66" s="55" t="s">
        <v>148</v>
      </c>
      <c r="C66" s="268"/>
      <c r="D66" s="268"/>
      <c r="E66" s="246">
        <f t="shared" si="0"/>
        <v>0</v>
      </c>
      <c r="F66" s="268"/>
      <c r="G66" s="268"/>
      <c r="H66" s="257">
        <f t="shared" si="1"/>
        <v>0</v>
      </c>
    </row>
    <row r="67" spans="1:8" ht="16.5" thickBot="1">
      <c r="A67" s="130">
        <v>42</v>
      </c>
      <c r="B67" s="131" t="s">
        <v>149</v>
      </c>
      <c r="C67" s="269">
        <f>C65+C66</f>
        <v>93212.189999994822</v>
      </c>
      <c r="D67" s="269">
        <f>D65+D66</f>
        <v>7555026.8100000024</v>
      </c>
      <c r="E67" s="254">
        <f t="shared" si="0"/>
        <v>7648238.9999999972</v>
      </c>
      <c r="F67" s="269">
        <f>F65+F66</f>
        <v>-24804839.870000001</v>
      </c>
      <c r="G67" s="269">
        <f>G65+G66</f>
        <v>5629278.8700000029</v>
      </c>
      <c r="H67" s="270">
        <f t="shared" si="1"/>
        <v>-19175561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P40" sqref="P40"/>
    </sheetView>
  </sheetViews>
  <sheetFormatPr defaultRowHeight="15"/>
  <cols>
    <col min="1" max="1" width="9.5703125" bestFit="1" customWidth="1"/>
    <col min="2" max="2" width="72.28515625" customWidth="1"/>
    <col min="3" max="8" width="12.7109375" customWidth="1"/>
  </cols>
  <sheetData>
    <row r="1" spans="1:8">
      <c r="A1" s="2" t="s">
        <v>189</v>
      </c>
      <c r="B1" t="str">
        <f>Info!C2</f>
        <v>სს "ხალიკ ბანკი საქართველო"</v>
      </c>
    </row>
    <row r="2" spans="1:8">
      <c r="A2" s="2" t="s">
        <v>190</v>
      </c>
      <c r="B2" s="497">
        <f>'1. key ratios'!B2</f>
        <v>44377</v>
      </c>
    </row>
    <row r="3" spans="1:8">
      <c r="A3" s="2"/>
    </row>
    <row r="4" spans="1:8" ht="16.5" thickBot="1">
      <c r="A4" s="2" t="s">
        <v>409</v>
      </c>
      <c r="B4" s="2"/>
      <c r="C4" s="218"/>
      <c r="D4" s="218"/>
      <c r="E4" s="218"/>
      <c r="F4" s="219"/>
      <c r="G4" s="219"/>
      <c r="H4" s="220" t="s">
        <v>94</v>
      </c>
    </row>
    <row r="5" spans="1:8" ht="15.75">
      <c r="A5" s="734" t="s">
        <v>27</v>
      </c>
      <c r="B5" s="736" t="s">
        <v>246</v>
      </c>
      <c r="C5" s="738" t="s">
        <v>195</v>
      </c>
      <c r="D5" s="738"/>
      <c r="E5" s="738"/>
      <c r="F5" s="738" t="s">
        <v>196</v>
      </c>
      <c r="G5" s="738"/>
      <c r="H5" s="739"/>
    </row>
    <row r="6" spans="1:8">
      <c r="A6" s="735"/>
      <c r="B6" s="737"/>
      <c r="C6" s="40" t="s">
        <v>28</v>
      </c>
      <c r="D6" s="40" t="s">
        <v>95</v>
      </c>
      <c r="E6" s="40" t="s">
        <v>69</v>
      </c>
      <c r="F6" s="40" t="s">
        <v>28</v>
      </c>
      <c r="G6" s="40" t="s">
        <v>95</v>
      </c>
      <c r="H6" s="41" t="s">
        <v>69</v>
      </c>
    </row>
    <row r="7" spans="1:8" s="3" customFormat="1" ht="15.75">
      <c r="A7" s="221">
        <v>1</v>
      </c>
      <c r="B7" s="222" t="s">
        <v>485</v>
      </c>
      <c r="C7" s="248"/>
      <c r="D7" s="248"/>
      <c r="E7" s="271">
        <f>C7+D7</f>
        <v>0</v>
      </c>
      <c r="F7" s="248"/>
      <c r="G7" s="248"/>
      <c r="H7" s="249">
        <f t="shared" ref="H7:H53" si="0">F7+G7</f>
        <v>0</v>
      </c>
    </row>
    <row r="8" spans="1:8" s="3" customFormat="1" ht="15.75">
      <c r="A8" s="221">
        <v>1.1000000000000001</v>
      </c>
      <c r="B8" s="223" t="s">
        <v>277</v>
      </c>
      <c r="C8" s="248">
        <v>6871273</v>
      </c>
      <c r="D8" s="248">
        <v>490638</v>
      </c>
      <c r="E8" s="271">
        <f t="shared" ref="E8:E53" si="1">C8+D8</f>
        <v>7361911</v>
      </c>
      <c r="F8" s="248">
        <v>4886984</v>
      </c>
      <c r="G8" s="248">
        <v>1026547</v>
      </c>
      <c r="H8" s="249">
        <f t="shared" si="0"/>
        <v>5913531</v>
      </c>
    </row>
    <row r="9" spans="1:8" s="3" customFormat="1" ht="15.75">
      <c r="A9" s="221">
        <v>1.2</v>
      </c>
      <c r="B9" s="223" t="s">
        <v>278</v>
      </c>
      <c r="C9" s="248"/>
      <c r="D9" s="248"/>
      <c r="E9" s="271">
        <f t="shared" si="1"/>
        <v>0</v>
      </c>
      <c r="F9" s="248"/>
      <c r="G9" s="248"/>
      <c r="H9" s="249">
        <f t="shared" si="0"/>
        <v>0</v>
      </c>
    </row>
    <row r="10" spans="1:8" s="3" customFormat="1" ht="15.75">
      <c r="A10" s="221">
        <v>1.3</v>
      </c>
      <c r="B10" s="223" t="s">
        <v>279</v>
      </c>
      <c r="C10" s="248">
        <v>22417869</v>
      </c>
      <c r="D10" s="248">
        <v>11235548</v>
      </c>
      <c r="E10" s="271">
        <f t="shared" si="1"/>
        <v>33653417</v>
      </c>
      <c r="F10" s="248">
        <v>9701376</v>
      </c>
      <c r="G10" s="248">
        <v>13732685</v>
      </c>
      <c r="H10" s="249">
        <f t="shared" si="0"/>
        <v>23434061</v>
      </c>
    </row>
    <row r="11" spans="1:8" s="3" customFormat="1" ht="15.75">
      <c r="A11" s="221">
        <v>1.4</v>
      </c>
      <c r="B11" s="223" t="s">
        <v>280</v>
      </c>
      <c r="C11" s="248"/>
      <c r="D11" s="248"/>
      <c r="E11" s="271">
        <f t="shared" si="1"/>
        <v>0</v>
      </c>
      <c r="F11" s="248"/>
      <c r="G11" s="248"/>
      <c r="H11" s="249">
        <f t="shared" si="0"/>
        <v>0</v>
      </c>
    </row>
    <row r="12" spans="1:8" s="3" customFormat="1" ht="29.25" customHeight="1">
      <c r="A12" s="221">
        <v>2</v>
      </c>
      <c r="B12" s="222" t="s">
        <v>281</v>
      </c>
      <c r="C12" s="248"/>
      <c r="D12" s="248"/>
      <c r="E12" s="271">
        <f t="shared" si="1"/>
        <v>0</v>
      </c>
      <c r="F12" s="248"/>
      <c r="G12" s="248"/>
      <c r="H12" s="249">
        <f t="shared" si="0"/>
        <v>0</v>
      </c>
    </row>
    <row r="13" spans="1:8" s="3" customFormat="1" ht="25.5">
      <c r="A13" s="221">
        <v>3</v>
      </c>
      <c r="B13" s="222" t="s">
        <v>282</v>
      </c>
      <c r="C13" s="248"/>
      <c r="D13" s="248"/>
      <c r="E13" s="271">
        <f t="shared" si="1"/>
        <v>0</v>
      </c>
      <c r="F13" s="248"/>
      <c r="G13" s="248"/>
      <c r="H13" s="249">
        <f t="shared" si="0"/>
        <v>0</v>
      </c>
    </row>
    <row r="14" spans="1:8" s="3" customFormat="1" ht="15.75">
      <c r="A14" s="221">
        <v>3.1</v>
      </c>
      <c r="B14" s="223" t="s">
        <v>283</v>
      </c>
      <c r="C14" s="248"/>
      <c r="D14" s="248"/>
      <c r="E14" s="271">
        <f t="shared" si="1"/>
        <v>0</v>
      </c>
      <c r="F14" s="248"/>
      <c r="G14" s="248"/>
      <c r="H14" s="249">
        <f t="shared" si="0"/>
        <v>0</v>
      </c>
    </row>
    <row r="15" spans="1:8" s="3" customFormat="1" ht="15.75">
      <c r="A15" s="221">
        <v>3.2</v>
      </c>
      <c r="B15" s="223" t="s">
        <v>284</v>
      </c>
      <c r="C15" s="248"/>
      <c r="D15" s="248"/>
      <c r="E15" s="271">
        <f t="shared" si="1"/>
        <v>0</v>
      </c>
      <c r="F15" s="248"/>
      <c r="G15" s="248"/>
      <c r="H15" s="249">
        <f t="shared" si="0"/>
        <v>0</v>
      </c>
    </row>
    <row r="16" spans="1:8" s="3" customFormat="1" ht="15.75">
      <c r="A16" s="221">
        <v>4</v>
      </c>
      <c r="B16" s="222" t="s">
        <v>285</v>
      </c>
      <c r="C16" s="248"/>
      <c r="D16" s="248"/>
      <c r="E16" s="271">
        <f t="shared" si="1"/>
        <v>0</v>
      </c>
      <c r="F16" s="248"/>
      <c r="G16" s="248"/>
      <c r="H16" s="249">
        <f t="shared" si="0"/>
        <v>0</v>
      </c>
    </row>
    <row r="17" spans="1:8" s="3" customFormat="1" ht="15.75">
      <c r="A17" s="221">
        <v>4.0999999999999996</v>
      </c>
      <c r="B17" s="223" t="s">
        <v>286</v>
      </c>
      <c r="C17" s="248">
        <v>5621724</v>
      </c>
      <c r="D17" s="248">
        <v>372755725</v>
      </c>
      <c r="E17" s="271">
        <f t="shared" si="1"/>
        <v>378377449</v>
      </c>
      <c r="F17" s="248">
        <v>5804615</v>
      </c>
      <c r="G17" s="248">
        <v>276589491</v>
      </c>
      <c r="H17" s="249">
        <f t="shared" si="0"/>
        <v>282394106</v>
      </c>
    </row>
    <row r="18" spans="1:8" s="3" customFormat="1" ht="15.75">
      <c r="A18" s="221">
        <v>4.2</v>
      </c>
      <c r="B18" s="223" t="s">
        <v>287</v>
      </c>
      <c r="C18" s="248"/>
      <c r="D18" s="248"/>
      <c r="E18" s="271">
        <f t="shared" si="1"/>
        <v>0</v>
      </c>
      <c r="F18" s="248"/>
      <c r="G18" s="248"/>
      <c r="H18" s="249">
        <f t="shared" si="0"/>
        <v>0</v>
      </c>
    </row>
    <row r="19" spans="1:8" s="3" customFormat="1" ht="25.5">
      <c r="A19" s="221">
        <v>5</v>
      </c>
      <c r="B19" s="222" t="s">
        <v>288</v>
      </c>
      <c r="C19" s="248"/>
      <c r="D19" s="248"/>
      <c r="E19" s="271">
        <f t="shared" si="1"/>
        <v>0</v>
      </c>
      <c r="F19" s="248"/>
      <c r="G19" s="248"/>
      <c r="H19" s="249">
        <f t="shared" si="0"/>
        <v>0</v>
      </c>
    </row>
    <row r="20" spans="1:8" s="3" customFormat="1" ht="15.75">
      <c r="A20" s="221">
        <v>5.0999999999999996</v>
      </c>
      <c r="B20" s="223" t="s">
        <v>289</v>
      </c>
      <c r="C20" s="248">
        <v>1829431</v>
      </c>
      <c r="D20" s="248">
        <v>10305112</v>
      </c>
      <c r="E20" s="271">
        <f t="shared" si="1"/>
        <v>12134543</v>
      </c>
      <c r="F20" s="248">
        <v>845484</v>
      </c>
      <c r="G20" s="248">
        <v>3030500</v>
      </c>
      <c r="H20" s="249">
        <f t="shared" si="0"/>
        <v>3875984</v>
      </c>
    </row>
    <row r="21" spans="1:8" s="3" customFormat="1" ht="15.75">
      <c r="A21" s="221">
        <v>5.2</v>
      </c>
      <c r="B21" s="223" t="s">
        <v>290</v>
      </c>
      <c r="C21" s="248"/>
      <c r="D21" s="248"/>
      <c r="E21" s="271">
        <f t="shared" si="1"/>
        <v>0</v>
      </c>
      <c r="F21" s="248"/>
      <c r="G21" s="248"/>
      <c r="H21" s="249">
        <f t="shared" si="0"/>
        <v>0</v>
      </c>
    </row>
    <row r="22" spans="1:8" s="3" customFormat="1" ht="15.75">
      <c r="A22" s="221">
        <v>5.3</v>
      </c>
      <c r="B22" s="223" t="s">
        <v>291</v>
      </c>
      <c r="C22" s="248"/>
      <c r="D22" s="248"/>
      <c r="E22" s="271">
        <f t="shared" si="1"/>
        <v>0</v>
      </c>
      <c r="F22" s="248"/>
      <c r="G22" s="248"/>
      <c r="H22" s="249">
        <f t="shared" si="0"/>
        <v>0</v>
      </c>
    </row>
    <row r="23" spans="1:8" s="3" customFormat="1" ht="15.75">
      <c r="A23" s="221" t="s">
        <v>292</v>
      </c>
      <c r="B23" s="224" t="s">
        <v>293</v>
      </c>
      <c r="C23" s="248">
        <v>21290139</v>
      </c>
      <c r="D23" s="248">
        <v>300570499</v>
      </c>
      <c r="E23" s="271">
        <f t="shared" si="1"/>
        <v>321860638</v>
      </c>
      <c r="F23" s="248">
        <v>25785402</v>
      </c>
      <c r="G23" s="248">
        <v>251873325</v>
      </c>
      <c r="H23" s="249">
        <f t="shared" si="0"/>
        <v>277658727</v>
      </c>
    </row>
    <row r="24" spans="1:8" s="3" customFormat="1" ht="15.75">
      <c r="A24" s="221" t="s">
        <v>294</v>
      </c>
      <c r="B24" s="224" t="s">
        <v>295</v>
      </c>
      <c r="C24" s="248">
        <v>141084</v>
      </c>
      <c r="D24" s="248">
        <v>322488427</v>
      </c>
      <c r="E24" s="271">
        <f t="shared" si="1"/>
        <v>322629511</v>
      </c>
      <c r="F24" s="248">
        <v>451959</v>
      </c>
      <c r="G24" s="248">
        <v>310912390</v>
      </c>
      <c r="H24" s="249">
        <f t="shared" si="0"/>
        <v>311364349</v>
      </c>
    </row>
    <row r="25" spans="1:8" s="3" customFormat="1" ht="15.75">
      <c r="A25" s="221" t="s">
        <v>296</v>
      </c>
      <c r="B25" s="225" t="s">
        <v>297</v>
      </c>
      <c r="C25" s="248">
        <v>0</v>
      </c>
      <c r="D25" s="248">
        <v>687729</v>
      </c>
      <c r="E25" s="271">
        <f t="shared" si="1"/>
        <v>687729</v>
      </c>
      <c r="F25" s="248">
        <v>0</v>
      </c>
      <c r="G25" s="248">
        <v>666655</v>
      </c>
      <c r="H25" s="249">
        <f t="shared" si="0"/>
        <v>666655</v>
      </c>
    </row>
    <row r="26" spans="1:8" s="3" customFormat="1" ht="15.75">
      <c r="A26" s="221" t="s">
        <v>298</v>
      </c>
      <c r="B26" s="224" t="s">
        <v>299</v>
      </c>
      <c r="C26" s="248">
        <v>2693879</v>
      </c>
      <c r="D26" s="248">
        <v>161712393</v>
      </c>
      <c r="E26" s="271">
        <f t="shared" si="1"/>
        <v>164406272</v>
      </c>
      <c r="F26" s="248">
        <v>3120905</v>
      </c>
      <c r="G26" s="248">
        <v>135178995</v>
      </c>
      <c r="H26" s="249">
        <f t="shared" si="0"/>
        <v>138299900</v>
      </c>
    </row>
    <row r="27" spans="1:8" s="3" customFormat="1" ht="15.75">
      <c r="A27" s="221" t="s">
        <v>300</v>
      </c>
      <c r="B27" s="224" t="s">
        <v>301</v>
      </c>
      <c r="C27" s="248">
        <v>38364</v>
      </c>
      <c r="D27" s="248">
        <v>45022193</v>
      </c>
      <c r="E27" s="271">
        <f t="shared" si="1"/>
        <v>45060557</v>
      </c>
      <c r="F27" s="248">
        <v>34740</v>
      </c>
      <c r="G27" s="248">
        <v>59808678</v>
      </c>
      <c r="H27" s="249">
        <f t="shared" si="0"/>
        <v>59843418</v>
      </c>
    </row>
    <row r="28" spans="1:8" s="3" customFormat="1" ht="15.75">
      <c r="A28" s="221">
        <v>5.4</v>
      </c>
      <c r="B28" s="223" t="s">
        <v>302</v>
      </c>
      <c r="C28" s="248">
        <v>408312</v>
      </c>
      <c r="D28" s="248">
        <v>10626875</v>
      </c>
      <c r="E28" s="271">
        <f t="shared" si="1"/>
        <v>11035187</v>
      </c>
      <c r="F28" s="248">
        <v>1371067</v>
      </c>
      <c r="G28" s="248">
        <v>10987926</v>
      </c>
      <c r="H28" s="249">
        <f t="shared" si="0"/>
        <v>12358993</v>
      </c>
    </row>
    <row r="29" spans="1:8" s="3" customFormat="1" ht="15.75">
      <c r="A29" s="221">
        <v>5.5</v>
      </c>
      <c r="B29" s="223" t="s">
        <v>303</v>
      </c>
      <c r="C29" s="248">
        <v>0</v>
      </c>
      <c r="D29" s="248">
        <v>0</v>
      </c>
      <c r="E29" s="271">
        <f t="shared" si="1"/>
        <v>0</v>
      </c>
      <c r="F29" s="248">
        <v>0</v>
      </c>
      <c r="G29" s="248">
        <v>0</v>
      </c>
      <c r="H29" s="249">
        <f t="shared" si="0"/>
        <v>0</v>
      </c>
    </row>
    <row r="30" spans="1:8" s="3" customFormat="1" ht="15.75">
      <c r="A30" s="221">
        <v>5.6</v>
      </c>
      <c r="B30" s="223" t="s">
        <v>304</v>
      </c>
      <c r="C30" s="248"/>
      <c r="D30" s="248"/>
      <c r="E30" s="271">
        <f t="shared" si="1"/>
        <v>0</v>
      </c>
      <c r="F30" s="248"/>
      <c r="G30" s="248"/>
      <c r="H30" s="249">
        <f t="shared" si="0"/>
        <v>0</v>
      </c>
    </row>
    <row r="31" spans="1:8" s="3" customFormat="1" ht="15.75">
      <c r="A31" s="221">
        <v>5.7</v>
      </c>
      <c r="B31" s="223" t="s">
        <v>305</v>
      </c>
      <c r="C31" s="248"/>
      <c r="D31" s="248"/>
      <c r="E31" s="271">
        <f t="shared" si="1"/>
        <v>0</v>
      </c>
      <c r="F31" s="248"/>
      <c r="G31" s="248"/>
      <c r="H31" s="249">
        <f t="shared" si="0"/>
        <v>0</v>
      </c>
    </row>
    <row r="32" spans="1:8" s="3" customFormat="1" ht="15.75">
      <c r="A32" s="221">
        <v>6</v>
      </c>
      <c r="B32" s="222" t="s">
        <v>306</v>
      </c>
      <c r="C32" s="248"/>
      <c r="D32" s="248"/>
      <c r="E32" s="271">
        <f t="shared" si="1"/>
        <v>0</v>
      </c>
      <c r="F32" s="248"/>
      <c r="G32" s="248"/>
      <c r="H32" s="249">
        <f t="shared" si="0"/>
        <v>0</v>
      </c>
    </row>
    <row r="33" spans="1:8" s="3" customFormat="1" ht="25.5">
      <c r="A33" s="221">
        <v>6.1</v>
      </c>
      <c r="B33" s="223" t="s">
        <v>486</v>
      </c>
      <c r="C33" s="248">
        <v>11349958</v>
      </c>
      <c r="D33" s="248">
        <v>11422471.390000001</v>
      </c>
      <c r="E33" s="271">
        <f t="shared" si="1"/>
        <v>22772429.390000001</v>
      </c>
      <c r="F33" s="248"/>
      <c r="G33" s="248">
        <v>8122550</v>
      </c>
      <c r="H33" s="249">
        <f t="shared" si="0"/>
        <v>8122550</v>
      </c>
    </row>
    <row r="34" spans="1:8" s="3" customFormat="1" ht="25.5">
      <c r="A34" s="221">
        <v>6.2</v>
      </c>
      <c r="B34" s="223" t="s">
        <v>307</v>
      </c>
      <c r="C34" s="248"/>
      <c r="D34" s="248">
        <v>22574227.120000001</v>
      </c>
      <c r="E34" s="271">
        <f t="shared" si="1"/>
        <v>22574227.120000001</v>
      </c>
      <c r="F34" s="248"/>
      <c r="G34" s="248">
        <v>7638000</v>
      </c>
      <c r="H34" s="249">
        <f t="shared" si="0"/>
        <v>7638000</v>
      </c>
    </row>
    <row r="35" spans="1:8" s="3" customFormat="1" ht="25.5">
      <c r="A35" s="221">
        <v>6.3</v>
      </c>
      <c r="B35" s="223" t="s">
        <v>308</v>
      </c>
      <c r="C35" s="248"/>
      <c r="D35" s="248"/>
      <c r="E35" s="271">
        <f t="shared" si="1"/>
        <v>0</v>
      </c>
      <c r="F35" s="248"/>
      <c r="G35" s="248"/>
      <c r="H35" s="249">
        <f t="shared" si="0"/>
        <v>0</v>
      </c>
    </row>
    <row r="36" spans="1:8" s="3" customFormat="1" ht="15.75">
      <c r="A36" s="221">
        <v>6.4</v>
      </c>
      <c r="B36" s="223" t="s">
        <v>309</v>
      </c>
      <c r="C36" s="248"/>
      <c r="D36" s="248"/>
      <c r="E36" s="271">
        <f t="shared" si="1"/>
        <v>0</v>
      </c>
      <c r="F36" s="248"/>
      <c r="G36" s="248"/>
      <c r="H36" s="249">
        <f t="shared" si="0"/>
        <v>0</v>
      </c>
    </row>
    <row r="37" spans="1:8" s="3" customFormat="1" ht="15.75">
      <c r="A37" s="221">
        <v>6.5</v>
      </c>
      <c r="B37" s="223" t="s">
        <v>310</v>
      </c>
      <c r="C37" s="248"/>
      <c r="D37" s="248"/>
      <c r="E37" s="271">
        <f t="shared" si="1"/>
        <v>0</v>
      </c>
      <c r="F37" s="248"/>
      <c r="G37" s="248"/>
      <c r="H37" s="249">
        <f t="shared" si="0"/>
        <v>0</v>
      </c>
    </row>
    <row r="38" spans="1:8" s="3" customFormat="1" ht="25.5">
      <c r="A38" s="221">
        <v>6.6</v>
      </c>
      <c r="B38" s="223" t="s">
        <v>311</v>
      </c>
      <c r="C38" s="248"/>
      <c r="D38" s="248"/>
      <c r="E38" s="271">
        <f t="shared" si="1"/>
        <v>0</v>
      </c>
      <c r="F38" s="248"/>
      <c r="G38" s="248"/>
      <c r="H38" s="249">
        <f t="shared" si="0"/>
        <v>0</v>
      </c>
    </row>
    <row r="39" spans="1:8" s="3" customFormat="1" ht="25.5">
      <c r="A39" s="221">
        <v>6.7</v>
      </c>
      <c r="B39" s="223" t="s">
        <v>312</v>
      </c>
      <c r="C39" s="248"/>
      <c r="D39" s="248"/>
      <c r="E39" s="271">
        <f t="shared" si="1"/>
        <v>0</v>
      </c>
      <c r="F39" s="248"/>
      <c r="G39" s="248"/>
      <c r="H39" s="249">
        <f t="shared" si="0"/>
        <v>0</v>
      </c>
    </row>
    <row r="40" spans="1:8" s="3" customFormat="1" ht="15.75">
      <c r="A40" s="221">
        <v>7</v>
      </c>
      <c r="B40" s="222" t="s">
        <v>313</v>
      </c>
      <c r="C40" s="248"/>
      <c r="D40" s="248"/>
      <c r="E40" s="271">
        <f t="shared" si="1"/>
        <v>0</v>
      </c>
      <c r="F40" s="248"/>
      <c r="G40" s="248"/>
      <c r="H40" s="249">
        <f t="shared" si="0"/>
        <v>0</v>
      </c>
    </row>
    <row r="41" spans="1:8" s="3" customFormat="1" ht="25.5">
      <c r="A41" s="221">
        <v>7.1</v>
      </c>
      <c r="B41" s="223" t="s">
        <v>314</v>
      </c>
      <c r="C41" s="248">
        <v>0</v>
      </c>
      <c r="D41" s="248">
        <v>0</v>
      </c>
      <c r="E41" s="271">
        <f t="shared" si="1"/>
        <v>0</v>
      </c>
      <c r="F41" s="248">
        <v>0</v>
      </c>
      <c r="G41" s="248">
        <v>0</v>
      </c>
      <c r="H41" s="249">
        <f t="shared" si="0"/>
        <v>0</v>
      </c>
    </row>
    <row r="42" spans="1:8" s="3" customFormat="1" ht="25.5">
      <c r="A42" s="221">
        <v>7.2</v>
      </c>
      <c r="B42" s="223" t="s">
        <v>315</v>
      </c>
      <c r="C42" s="248">
        <v>882793.10000000021</v>
      </c>
      <c r="D42" s="248">
        <v>2398326.5699999994</v>
      </c>
      <c r="E42" s="271">
        <f t="shared" si="1"/>
        <v>3281119.6699999995</v>
      </c>
      <c r="F42" s="248">
        <v>314899.42999999982</v>
      </c>
      <c r="G42" s="248">
        <v>1237596.95</v>
      </c>
      <c r="H42" s="249">
        <f t="shared" si="0"/>
        <v>1552496.38</v>
      </c>
    </row>
    <row r="43" spans="1:8" s="3" customFormat="1" ht="25.5">
      <c r="A43" s="221">
        <v>7.3</v>
      </c>
      <c r="B43" s="223" t="s">
        <v>316</v>
      </c>
      <c r="C43" s="248">
        <v>18775</v>
      </c>
      <c r="D43" s="248">
        <v>81551</v>
      </c>
      <c r="E43" s="271">
        <f t="shared" si="1"/>
        <v>100326</v>
      </c>
      <c r="F43" s="248">
        <v>19044</v>
      </c>
      <c r="G43" s="248">
        <v>78839</v>
      </c>
      <c r="H43" s="249">
        <f t="shared" si="0"/>
        <v>97883</v>
      </c>
    </row>
    <row r="44" spans="1:8" s="3" customFormat="1" ht="25.5">
      <c r="A44" s="221">
        <v>7.4</v>
      </c>
      <c r="B44" s="223" t="s">
        <v>317</v>
      </c>
      <c r="C44" s="248" vm="12">
        <v>856752.26000000013</v>
      </c>
      <c r="D44" s="248" vm="13">
        <v>3411928.21</v>
      </c>
      <c r="E44" s="271">
        <f t="shared" si="1"/>
        <v>4268680.47</v>
      </c>
      <c r="F44" s="248">
        <v>509337.64000000007</v>
      </c>
      <c r="G44" s="248">
        <v>2814681.0700000012</v>
      </c>
      <c r="H44" s="249">
        <f t="shared" si="0"/>
        <v>3324018.7100000014</v>
      </c>
    </row>
    <row r="45" spans="1:8" s="3" customFormat="1" ht="15.75">
      <c r="A45" s="221">
        <v>8</v>
      </c>
      <c r="B45" s="222" t="s">
        <v>318</v>
      </c>
      <c r="C45" s="248"/>
      <c r="D45" s="248"/>
      <c r="E45" s="271">
        <f t="shared" si="1"/>
        <v>0</v>
      </c>
      <c r="F45" s="248"/>
      <c r="G45" s="248"/>
      <c r="H45" s="249">
        <f t="shared" si="0"/>
        <v>0</v>
      </c>
    </row>
    <row r="46" spans="1:8" s="3" customFormat="1" ht="15.75">
      <c r="A46" s="221">
        <v>8.1</v>
      </c>
      <c r="B46" s="223" t="s">
        <v>319</v>
      </c>
      <c r="C46" s="248"/>
      <c r="D46" s="248"/>
      <c r="E46" s="271">
        <f t="shared" si="1"/>
        <v>0</v>
      </c>
      <c r="F46" s="248"/>
      <c r="G46" s="248"/>
      <c r="H46" s="249">
        <f t="shared" si="0"/>
        <v>0</v>
      </c>
    </row>
    <row r="47" spans="1:8" s="3" customFormat="1" ht="15.75">
      <c r="A47" s="221">
        <v>8.1999999999999993</v>
      </c>
      <c r="B47" s="223" t="s">
        <v>320</v>
      </c>
      <c r="C47" s="248"/>
      <c r="D47" s="248"/>
      <c r="E47" s="271">
        <f t="shared" si="1"/>
        <v>0</v>
      </c>
      <c r="F47" s="248"/>
      <c r="G47" s="248"/>
      <c r="H47" s="249">
        <f t="shared" si="0"/>
        <v>0</v>
      </c>
    </row>
    <row r="48" spans="1:8" s="3" customFormat="1" ht="15.75">
      <c r="A48" s="221">
        <v>8.3000000000000007</v>
      </c>
      <c r="B48" s="223" t="s">
        <v>321</v>
      </c>
      <c r="C48" s="248"/>
      <c r="D48" s="248"/>
      <c r="E48" s="271">
        <f t="shared" si="1"/>
        <v>0</v>
      </c>
      <c r="F48" s="248"/>
      <c r="G48" s="248"/>
      <c r="H48" s="249">
        <f t="shared" si="0"/>
        <v>0</v>
      </c>
    </row>
    <row r="49" spans="1:8" s="3" customFormat="1" ht="15.75">
      <c r="A49" s="221">
        <v>8.4</v>
      </c>
      <c r="B49" s="223" t="s">
        <v>322</v>
      </c>
      <c r="C49" s="248"/>
      <c r="D49" s="248"/>
      <c r="E49" s="271">
        <f t="shared" si="1"/>
        <v>0</v>
      </c>
      <c r="F49" s="248"/>
      <c r="G49" s="248"/>
      <c r="H49" s="249">
        <f t="shared" si="0"/>
        <v>0</v>
      </c>
    </row>
    <row r="50" spans="1:8" s="3" customFormat="1" ht="15.75">
      <c r="A50" s="221">
        <v>8.5</v>
      </c>
      <c r="B50" s="223" t="s">
        <v>323</v>
      </c>
      <c r="C50" s="248"/>
      <c r="D50" s="248"/>
      <c r="E50" s="271">
        <f t="shared" si="1"/>
        <v>0</v>
      </c>
      <c r="F50" s="248"/>
      <c r="G50" s="248"/>
      <c r="H50" s="249">
        <f t="shared" si="0"/>
        <v>0</v>
      </c>
    </row>
    <row r="51" spans="1:8" s="3" customFormat="1" ht="15.75">
      <c r="A51" s="221">
        <v>8.6</v>
      </c>
      <c r="B51" s="223" t="s">
        <v>324</v>
      </c>
      <c r="C51" s="248"/>
      <c r="D51" s="248"/>
      <c r="E51" s="271">
        <f t="shared" si="1"/>
        <v>0</v>
      </c>
      <c r="F51" s="248"/>
      <c r="G51" s="248"/>
      <c r="H51" s="249">
        <f t="shared" si="0"/>
        <v>0</v>
      </c>
    </row>
    <row r="52" spans="1:8" s="3" customFormat="1" ht="15.75">
      <c r="A52" s="221">
        <v>8.6999999999999993</v>
      </c>
      <c r="B52" s="223" t="s">
        <v>325</v>
      </c>
      <c r="C52" s="248"/>
      <c r="D52" s="248"/>
      <c r="E52" s="271">
        <f t="shared" si="1"/>
        <v>0</v>
      </c>
      <c r="F52" s="248"/>
      <c r="G52" s="248"/>
      <c r="H52" s="249">
        <f t="shared" si="0"/>
        <v>0</v>
      </c>
    </row>
    <row r="53" spans="1:8" s="3" customFormat="1" ht="26.25" thickBot="1">
      <c r="A53" s="226">
        <v>9</v>
      </c>
      <c r="B53" s="227" t="s">
        <v>326</v>
      </c>
      <c r="C53" s="272"/>
      <c r="D53" s="272"/>
      <c r="E53" s="273">
        <f t="shared" si="1"/>
        <v>0</v>
      </c>
      <c r="F53" s="272"/>
      <c r="G53" s="272"/>
      <c r="H53" s="25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P40" sqref="P40"/>
      <selection pane="topRight" activeCell="P40" sqref="P40"/>
      <selection pane="bottomLeft" activeCell="P40" sqref="P40"/>
      <selection pane="bottomRight" activeCell="P40" sqref="P40"/>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189</v>
      </c>
      <c r="B1" s="17" t="str">
        <f>Info!C2</f>
        <v>სს "ხალიკ ბანკი საქართველო"</v>
      </c>
      <c r="C1" s="17"/>
      <c r="D1" s="357"/>
    </row>
    <row r="2" spans="1:8" ht="15">
      <c r="A2" s="18" t="s">
        <v>190</v>
      </c>
      <c r="B2" s="479">
        <v>44286</v>
      </c>
      <c r="C2" s="30"/>
      <c r="D2" s="19"/>
      <c r="E2" s="12"/>
      <c r="F2" s="12"/>
      <c r="G2" s="12"/>
      <c r="H2" s="12"/>
    </row>
    <row r="3" spans="1:8" ht="15">
      <c r="A3" s="18"/>
      <c r="B3" s="17"/>
      <c r="C3" s="30"/>
      <c r="D3" s="19"/>
      <c r="E3" s="12"/>
      <c r="F3" s="12"/>
      <c r="G3" s="12"/>
      <c r="H3" s="12"/>
    </row>
    <row r="4" spans="1:8" ht="15" customHeight="1" thickBot="1">
      <c r="A4" s="215" t="s">
        <v>410</v>
      </c>
      <c r="B4" s="216" t="s">
        <v>188</v>
      </c>
      <c r="C4" s="217" t="s">
        <v>94</v>
      </c>
    </row>
    <row r="5" spans="1:8" ht="15" customHeight="1">
      <c r="A5" s="213" t="s">
        <v>27</v>
      </c>
      <c r="B5" s="214"/>
      <c r="C5" s="480" t="s">
        <v>970</v>
      </c>
      <c r="D5" s="480" t="s">
        <v>971</v>
      </c>
      <c r="E5" s="480" t="s">
        <v>972</v>
      </c>
      <c r="F5" s="480" t="s">
        <v>973</v>
      </c>
      <c r="G5" s="480" t="s">
        <v>974</v>
      </c>
    </row>
    <row r="6" spans="1:8" ht="15" customHeight="1">
      <c r="A6" s="402">
        <v>1</v>
      </c>
      <c r="B6" s="463" t="s">
        <v>193</v>
      </c>
      <c r="C6" s="403">
        <f>C7+C9+C10</f>
        <v>676238484.48240006</v>
      </c>
      <c r="D6" s="466">
        <f>D7+D9+D10</f>
        <v>632275456.70140004</v>
      </c>
      <c r="E6" s="404">
        <f>E7+E9+E10</f>
        <v>592723830.91860008</v>
      </c>
      <c r="F6" s="403">
        <f>F7+F9+F10</f>
        <v>556703144.77279997</v>
      </c>
      <c r="G6" s="467">
        <f>G7+G9+G10</f>
        <v>477677941.315</v>
      </c>
    </row>
    <row r="7" spans="1:8" ht="15" customHeight="1">
      <c r="A7" s="402">
        <v>1.1000000000000001</v>
      </c>
      <c r="B7" s="405" t="s">
        <v>607</v>
      </c>
      <c r="C7" s="406">
        <v>665186615.74240005</v>
      </c>
      <c r="D7" s="468">
        <v>621161460.57840002</v>
      </c>
      <c r="E7" s="406">
        <v>585557871.23259997</v>
      </c>
      <c r="F7" s="406">
        <v>547255824.30379987</v>
      </c>
      <c r="G7" s="469">
        <v>469768959.25</v>
      </c>
    </row>
    <row r="8" spans="1:8" ht="25.5">
      <c r="A8" s="402" t="s">
        <v>253</v>
      </c>
      <c r="B8" s="407" t="s">
        <v>404</v>
      </c>
      <c r="C8" s="406"/>
      <c r="D8" s="468"/>
      <c r="E8" s="406"/>
      <c r="F8" s="406"/>
      <c r="G8" s="469"/>
    </row>
    <row r="9" spans="1:8" ht="15" customHeight="1">
      <c r="A9" s="402">
        <v>1.2</v>
      </c>
      <c r="B9" s="405" t="s">
        <v>23</v>
      </c>
      <c r="C9" s="406">
        <v>10596420.16</v>
      </c>
      <c r="D9" s="468">
        <v>10865955.663000003</v>
      </c>
      <c r="E9" s="406">
        <v>6926020.3660000004</v>
      </c>
      <c r="F9" s="406">
        <v>9113852.6490000021</v>
      </c>
      <c r="G9" s="469">
        <v>7746531.0649999995</v>
      </c>
    </row>
    <row r="10" spans="1:8" ht="15" customHeight="1">
      <c r="A10" s="402">
        <v>1.3</v>
      </c>
      <c r="B10" s="464" t="s">
        <v>78</v>
      </c>
      <c r="C10" s="408">
        <v>455448.58</v>
      </c>
      <c r="D10" s="468">
        <v>248040.46</v>
      </c>
      <c r="E10" s="408">
        <v>239939.32</v>
      </c>
      <c r="F10" s="406">
        <v>333467.82</v>
      </c>
      <c r="G10" s="470">
        <v>162451</v>
      </c>
    </row>
    <row r="11" spans="1:8" ht="15" customHeight="1">
      <c r="A11" s="402">
        <v>2</v>
      </c>
      <c r="B11" s="463" t="s">
        <v>194</v>
      </c>
      <c r="C11" s="406">
        <v>2625098.253032499</v>
      </c>
      <c r="D11" s="468">
        <v>2484647.6071396791</v>
      </c>
      <c r="E11" s="406">
        <v>1154698.7382352357</v>
      </c>
      <c r="F11" s="406">
        <v>927762.13157808932</v>
      </c>
      <c r="G11" s="469">
        <v>1802986.3189091068</v>
      </c>
    </row>
    <row r="12" spans="1:8" ht="15" customHeight="1">
      <c r="A12" s="419">
        <v>3</v>
      </c>
      <c r="B12" s="465" t="s">
        <v>192</v>
      </c>
      <c r="C12" s="408">
        <v>51351879.743750006</v>
      </c>
      <c r="D12" s="468">
        <v>51351879.743750006</v>
      </c>
      <c r="E12" s="408">
        <v>51351879.743750006</v>
      </c>
      <c r="F12" s="406">
        <v>49679861.618749999</v>
      </c>
      <c r="G12" s="470">
        <v>49679861.618749999</v>
      </c>
    </row>
    <row r="13" spans="1:8" ht="15" customHeight="1" thickBot="1">
      <c r="A13" s="133">
        <v>4</v>
      </c>
      <c r="B13" s="473" t="s">
        <v>254</v>
      </c>
      <c r="C13" s="274">
        <f>C6+C11+C12</f>
        <v>730215462.47918248</v>
      </c>
      <c r="D13" s="471">
        <f>D6+D11+D12</f>
        <v>686111984.05228972</v>
      </c>
      <c r="E13" s="275">
        <f>E6+E11+E12</f>
        <v>645230409.40058529</v>
      </c>
      <c r="F13" s="274">
        <f>F6+F11+F12</f>
        <v>607310768.52312803</v>
      </c>
      <c r="G13" s="472">
        <f>G6+G11+G12</f>
        <v>529160789.25265908</v>
      </c>
    </row>
    <row r="14" spans="1:8">
      <c r="B14" s="24"/>
    </row>
    <row r="15" spans="1:8" ht="25.5">
      <c r="B15" s="106" t="s">
        <v>608</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activeCell="P40" sqref="P40"/>
      <selection pane="topRight" activeCell="P40" sqref="P40"/>
      <selection pane="bottomLeft" activeCell="P40" sqref="P40"/>
      <selection pane="bottomRight" activeCell="P40" sqref="P40"/>
    </sheetView>
  </sheetViews>
  <sheetFormatPr defaultRowHeight="15"/>
  <cols>
    <col min="1" max="1" width="9.5703125" style="2" bestFit="1" customWidth="1"/>
    <col min="2" max="2" width="58.85546875" style="2" customWidth="1"/>
    <col min="3" max="3" width="34.28515625" style="2" customWidth="1"/>
  </cols>
  <sheetData>
    <row r="1" spans="1:8">
      <c r="A1" s="2" t="s">
        <v>189</v>
      </c>
      <c r="B1" s="357" t="str">
        <f>Info!C2</f>
        <v>სს "ხალიკ ბანკი საქართველო"</v>
      </c>
    </row>
    <row r="2" spans="1:8">
      <c r="A2" s="2" t="s">
        <v>190</v>
      </c>
      <c r="B2" s="497">
        <f>'1. key ratios'!B2</f>
        <v>44377</v>
      </c>
    </row>
    <row r="4" spans="1:8" ht="25.5" customHeight="1" thickBot="1">
      <c r="A4" s="238" t="s">
        <v>411</v>
      </c>
      <c r="B4" s="62" t="s">
        <v>150</v>
      </c>
      <c r="C4" s="14"/>
    </row>
    <row r="5" spans="1:8" ht="15.75">
      <c r="A5" s="11"/>
      <c r="B5" s="458" t="s">
        <v>151</v>
      </c>
      <c r="C5" s="477" t="s">
        <v>622</v>
      </c>
    </row>
    <row r="6" spans="1:8">
      <c r="A6" s="15">
        <v>1</v>
      </c>
      <c r="B6" s="63" t="s">
        <v>975</v>
      </c>
      <c r="C6" s="474" t="s">
        <v>976</v>
      </c>
    </row>
    <row r="7" spans="1:8">
      <c r="A7" s="15">
        <v>2</v>
      </c>
      <c r="B7" s="63" t="s">
        <v>977</v>
      </c>
      <c r="C7" s="474" t="s">
        <v>978</v>
      </c>
    </row>
    <row r="8" spans="1:8">
      <c r="A8" s="15">
        <v>3</v>
      </c>
      <c r="B8" s="63" t="s">
        <v>979</v>
      </c>
      <c r="C8" s="474" t="s">
        <v>978</v>
      </c>
    </row>
    <row r="9" spans="1:8">
      <c r="A9" s="15">
        <v>4</v>
      </c>
      <c r="B9" s="63" t="s">
        <v>980</v>
      </c>
      <c r="C9" s="474" t="s">
        <v>978</v>
      </c>
    </row>
    <row r="10" spans="1:8">
      <c r="A10" s="15">
        <v>5</v>
      </c>
      <c r="B10" s="63" t="s">
        <v>981</v>
      </c>
      <c r="C10" s="474" t="s">
        <v>976</v>
      </c>
    </row>
    <row r="11" spans="1:8">
      <c r="A11" s="15">
        <v>6</v>
      </c>
      <c r="B11" s="63"/>
      <c r="C11" s="474"/>
    </row>
    <row r="12" spans="1:8">
      <c r="A12" s="15">
        <v>7</v>
      </c>
      <c r="B12" s="63"/>
      <c r="C12" s="474"/>
      <c r="H12" s="4"/>
    </row>
    <row r="13" spans="1:8">
      <c r="A13" s="15">
        <v>8</v>
      </c>
      <c r="B13" s="63"/>
      <c r="C13" s="474"/>
    </row>
    <row r="14" spans="1:8">
      <c r="A14" s="15">
        <v>9</v>
      </c>
      <c r="B14" s="63"/>
      <c r="C14" s="474"/>
    </row>
    <row r="15" spans="1:8">
      <c r="A15" s="15">
        <v>10</v>
      </c>
      <c r="B15" s="63"/>
      <c r="C15" s="474"/>
    </row>
    <row r="16" spans="1:8">
      <c r="A16" s="15"/>
      <c r="B16" s="740"/>
      <c r="C16" s="741"/>
    </row>
    <row r="17" spans="1:3" ht="60">
      <c r="A17" s="15"/>
      <c r="B17" s="459" t="s">
        <v>152</v>
      </c>
      <c r="C17" s="478" t="s">
        <v>623</v>
      </c>
    </row>
    <row r="18" spans="1:3" ht="45">
      <c r="A18" s="15">
        <v>1</v>
      </c>
      <c r="B18" s="684" t="s">
        <v>968</v>
      </c>
      <c r="C18" s="685" t="s">
        <v>982</v>
      </c>
    </row>
    <row r="19" spans="1:3" ht="45">
      <c r="A19" s="15">
        <v>2</v>
      </c>
      <c r="B19" s="684" t="s">
        <v>983</v>
      </c>
      <c r="C19" s="685" t="s">
        <v>984</v>
      </c>
    </row>
    <row r="20" spans="1:3" ht="45">
      <c r="A20" s="15">
        <v>3</v>
      </c>
      <c r="B20" s="684" t="s">
        <v>985</v>
      </c>
      <c r="C20" s="685" t="s">
        <v>986</v>
      </c>
    </row>
    <row r="21" spans="1:3" ht="60">
      <c r="A21" s="15">
        <v>4</v>
      </c>
      <c r="B21" s="684" t="s">
        <v>987</v>
      </c>
      <c r="C21" s="685" t="s">
        <v>988</v>
      </c>
    </row>
    <row r="22" spans="1:3" ht="60">
      <c r="A22" s="15">
        <v>5</v>
      </c>
      <c r="B22" s="684" t="s">
        <v>989</v>
      </c>
      <c r="C22" s="685" t="s">
        <v>990</v>
      </c>
    </row>
    <row r="23" spans="1:3" ht="15.75">
      <c r="A23" s="15">
        <v>6</v>
      </c>
      <c r="B23" s="28"/>
      <c r="C23" s="475"/>
    </row>
    <row r="24" spans="1:3" ht="15.75">
      <c r="A24" s="15">
        <v>7</v>
      </c>
      <c r="B24" s="28"/>
      <c r="C24" s="475"/>
    </row>
    <row r="25" spans="1:3" ht="15.75">
      <c r="A25" s="15">
        <v>8</v>
      </c>
      <c r="B25" s="28"/>
      <c r="C25" s="475"/>
    </row>
    <row r="26" spans="1:3" ht="15.75">
      <c r="A26" s="15">
        <v>9</v>
      </c>
      <c r="B26" s="28"/>
      <c r="C26" s="475"/>
    </row>
    <row r="27" spans="1:3" ht="15.75" customHeight="1">
      <c r="A27" s="15">
        <v>10</v>
      </c>
      <c r="B27" s="28"/>
      <c r="C27" s="476"/>
    </row>
    <row r="28" spans="1:3" ht="15.75" customHeight="1">
      <c r="A28" s="15"/>
      <c r="B28" s="28"/>
      <c r="C28" s="29"/>
    </row>
    <row r="29" spans="1:3" ht="30" customHeight="1">
      <c r="A29" s="15"/>
      <c r="B29" s="742" t="s">
        <v>153</v>
      </c>
      <c r="C29" s="743"/>
    </row>
    <row r="30" spans="1:3">
      <c r="A30" s="15">
        <v>1</v>
      </c>
      <c r="B30" s="63" t="s">
        <v>991</v>
      </c>
      <c r="C30" s="681">
        <v>1</v>
      </c>
    </row>
    <row r="31" spans="1:3" ht="15.75" customHeight="1">
      <c r="A31" s="15"/>
      <c r="B31" s="63"/>
      <c r="C31" s="64"/>
    </row>
    <row r="32" spans="1:3" ht="29.25" customHeight="1">
      <c r="A32" s="15"/>
      <c r="B32" s="742" t="s">
        <v>274</v>
      </c>
      <c r="C32" s="743"/>
    </row>
    <row r="33" spans="1:3">
      <c r="A33" s="15">
        <v>1</v>
      </c>
      <c r="B33" s="63" t="s">
        <v>992</v>
      </c>
      <c r="C33" s="682">
        <v>0.32259257945332248</v>
      </c>
    </row>
    <row r="34" spans="1:3" ht="16.5" thickBot="1">
      <c r="A34" s="16">
        <v>2</v>
      </c>
      <c r="B34" s="65" t="s">
        <v>993</v>
      </c>
      <c r="C34" s="683">
        <v>0.32259257945332248</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2"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189</v>
      </c>
      <c r="B1" s="17" t="str">
        <f>Info!C2</f>
        <v>სს "ხალიკ ბანკი საქართველო"</v>
      </c>
    </row>
    <row r="2" spans="1:7" s="22" customFormat="1" ht="15.75" customHeight="1">
      <c r="A2" s="22" t="s">
        <v>190</v>
      </c>
      <c r="B2" s="497">
        <f>'1. key ratios'!B2</f>
        <v>44377</v>
      </c>
    </row>
    <row r="3" spans="1:7" s="22" customFormat="1" ht="15.75" customHeight="1"/>
    <row r="4" spans="1:7" s="22" customFormat="1" ht="15.75" customHeight="1" thickBot="1">
      <c r="A4" s="239" t="s">
        <v>412</v>
      </c>
      <c r="B4" s="240" t="s">
        <v>264</v>
      </c>
      <c r="C4" s="192"/>
      <c r="D4" s="192"/>
      <c r="E4" s="193" t="s">
        <v>94</v>
      </c>
    </row>
    <row r="5" spans="1:7" s="121" customFormat="1" ht="17.45" customHeight="1">
      <c r="A5" s="371"/>
      <c r="B5" s="372"/>
      <c r="C5" s="191" t="s">
        <v>0</v>
      </c>
      <c r="D5" s="191" t="s">
        <v>1</v>
      </c>
      <c r="E5" s="373" t="s">
        <v>2</v>
      </c>
    </row>
    <row r="6" spans="1:7" s="157" customFormat="1" ht="14.45" customHeight="1">
      <c r="A6" s="374"/>
      <c r="B6" s="744" t="s">
        <v>232</v>
      </c>
      <c r="C6" s="744" t="s">
        <v>231</v>
      </c>
      <c r="D6" s="745" t="s">
        <v>230</v>
      </c>
      <c r="E6" s="746"/>
      <c r="G6"/>
    </row>
    <row r="7" spans="1:7" s="157" customFormat="1" ht="99.6" customHeight="1">
      <c r="A7" s="374"/>
      <c r="B7" s="744"/>
      <c r="C7" s="744"/>
      <c r="D7" s="368" t="s">
        <v>229</v>
      </c>
      <c r="E7" s="369" t="s">
        <v>524</v>
      </c>
      <c r="G7"/>
    </row>
    <row r="8" spans="1:7">
      <c r="A8" s="375">
        <v>1</v>
      </c>
      <c r="B8" s="376" t="s">
        <v>155</v>
      </c>
      <c r="C8" s="377">
        <v>11933945</v>
      </c>
      <c r="D8" s="377"/>
      <c r="E8" s="378">
        <v>11933945</v>
      </c>
    </row>
    <row r="9" spans="1:7">
      <c r="A9" s="375">
        <v>2</v>
      </c>
      <c r="B9" s="376" t="s">
        <v>156</v>
      </c>
      <c r="C9" s="377">
        <v>98232439</v>
      </c>
      <c r="D9" s="377"/>
      <c r="E9" s="378">
        <v>98232439</v>
      </c>
    </row>
    <row r="10" spans="1:7">
      <c r="A10" s="375">
        <v>3</v>
      </c>
      <c r="B10" s="376" t="s">
        <v>228</v>
      </c>
      <c r="C10" s="377">
        <v>44878925</v>
      </c>
      <c r="D10" s="377"/>
      <c r="E10" s="378">
        <v>44878925</v>
      </c>
    </row>
    <row r="11" spans="1:7" ht="25.5">
      <c r="A11" s="375">
        <v>4</v>
      </c>
      <c r="B11" s="376" t="s">
        <v>186</v>
      </c>
      <c r="C11" s="377"/>
      <c r="D11" s="377"/>
      <c r="E11" s="378">
        <v>0</v>
      </c>
    </row>
    <row r="12" spans="1:7">
      <c r="A12" s="375">
        <v>5</v>
      </c>
      <c r="B12" s="376" t="s">
        <v>158</v>
      </c>
      <c r="C12" s="377">
        <v>16593783</v>
      </c>
      <c r="D12" s="377"/>
      <c r="E12" s="378">
        <v>16593783</v>
      </c>
    </row>
    <row r="13" spans="1:7">
      <c r="A13" s="375">
        <v>6.1</v>
      </c>
      <c r="B13" s="376" t="s">
        <v>159</v>
      </c>
      <c r="C13" s="379">
        <v>565717670</v>
      </c>
      <c r="D13" s="377"/>
      <c r="E13" s="378">
        <v>565717670</v>
      </c>
    </row>
    <row r="14" spans="1:7">
      <c r="A14" s="375">
        <v>6.2</v>
      </c>
      <c r="B14" s="380" t="s">
        <v>160</v>
      </c>
      <c r="C14" s="379">
        <v>-45065048</v>
      </c>
      <c r="D14" s="377"/>
      <c r="E14" s="378">
        <v>-45065048</v>
      </c>
    </row>
    <row r="15" spans="1:7">
      <c r="A15" s="375">
        <v>6</v>
      </c>
      <c r="B15" s="376" t="s">
        <v>227</v>
      </c>
      <c r="C15" s="377">
        <v>520652622</v>
      </c>
      <c r="D15" s="377"/>
      <c r="E15" s="378">
        <v>520652622</v>
      </c>
    </row>
    <row r="16" spans="1:7" ht="25.5">
      <c r="A16" s="375">
        <v>7</v>
      </c>
      <c r="B16" s="376" t="s">
        <v>162</v>
      </c>
      <c r="C16" s="377">
        <v>7342242</v>
      </c>
      <c r="D16" s="377"/>
      <c r="E16" s="378">
        <v>7342242</v>
      </c>
    </row>
    <row r="17" spans="1:7">
      <c r="A17" s="375">
        <v>8</v>
      </c>
      <c r="B17" s="376" t="s">
        <v>163</v>
      </c>
      <c r="C17" s="377">
        <v>10567632.439999999</v>
      </c>
      <c r="D17" s="377"/>
      <c r="E17" s="378">
        <v>10567632.439999999</v>
      </c>
      <c r="F17" s="6"/>
      <c r="G17" s="6"/>
    </row>
    <row r="18" spans="1:7">
      <c r="A18" s="375">
        <v>9</v>
      </c>
      <c r="B18" s="376" t="s">
        <v>164</v>
      </c>
      <c r="C18" s="377">
        <v>54000</v>
      </c>
      <c r="D18" s="377"/>
      <c r="E18" s="378">
        <v>54000</v>
      </c>
      <c r="G18" s="6"/>
    </row>
    <row r="19" spans="1:7" ht="25.5">
      <c r="A19" s="375">
        <v>10</v>
      </c>
      <c r="B19" s="376" t="s">
        <v>165</v>
      </c>
      <c r="C19" s="377">
        <v>20570741</v>
      </c>
      <c r="D19" s="377">
        <v>4660006</v>
      </c>
      <c r="E19" s="378">
        <v>15910735</v>
      </c>
      <c r="G19" s="6"/>
    </row>
    <row r="20" spans="1:7">
      <c r="A20" s="375">
        <v>11</v>
      </c>
      <c r="B20" s="376" t="s">
        <v>166</v>
      </c>
      <c r="C20" s="377">
        <v>5699275.7699999809</v>
      </c>
      <c r="D20" s="377"/>
      <c r="E20" s="378">
        <v>5699275.7699999809</v>
      </c>
    </row>
    <row r="21" spans="1:7" ht="51.75" thickBot="1">
      <c r="A21" s="381"/>
      <c r="B21" s="382" t="s">
        <v>487</v>
      </c>
      <c r="C21" s="328">
        <f>SUM(C8:C12, C15:C20)</f>
        <v>736525605.21000004</v>
      </c>
      <c r="D21" s="328">
        <f>SUM(D8:D12, D15:D20)</f>
        <v>4660006</v>
      </c>
      <c r="E21" s="383">
        <f>SUM(E8:E12, E15:E20)</f>
        <v>731865599.21000004</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189</v>
      </c>
      <c r="B1" s="17" t="str">
        <f>Info!C2</f>
        <v>სს "ხალიკ ბანკი საქართველო"</v>
      </c>
    </row>
    <row r="2" spans="1:6" s="22" customFormat="1" ht="15.75" customHeight="1">
      <c r="A2" s="22" t="s">
        <v>190</v>
      </c>
      <c r="B2" s="497">
        <f>'1. key ratios'!B2</f>
        <v>44377</v>
      </c>
      <c r="C2"/>
      <c r="D2"/>
      <c r="E2"/>
      <c r="F2"/>
    </row>
    <row r="3" spans="1:6" s="22" customFormat="1" ht="15.75" customHeight="1">
      <c r="C3"/>
      <c r="D3"/>
      <c r="E3"/>
      <c r="F3"/>
    </row>
    <row r="4" spans="1:6" s="22" customFormat="1" ht="26.25" thickBot="1">
      <c r="A4" s="22" t="s">
        <v>413</v>
      </c>
      <c r="B4" s="199" t="s">
        <v>267</v>
      </c>
      <c r="C4" s="193" t="s">
        <v>94</v>
      </c>
      <c r="D4"/>
      <c r="E4"/>
      <c r="F4"/>
    </row>
    <row r="5" spans="1:6" ht="26.25">
      <c r="A5" s="194">
        <v>1</v>
      </c>
      <c r="B5" s="195" t="s">
        <v>435</v>
      </c>
      <c r="C5" s="276">
        <f>'7. LI1'!E21</f>
        <v>731865599.21000004</v>
      </c>
    </row>
    <row r="6" spans="1:6" s="184" customFormat="1">
      <c r="A6" s="120">
        <v>2.1</v>
      </c>
      <c r="B6" s="201" t="s">
        <v>268</v>
      </c>
      <c r="C6" s="277">
        <v>40968550.019999996</v>
      </c>
    </row>
    <row r="7" spans="1:6" s="4" customFormat="1" ht="25.5" outlineLevel="1">
      <c r="A7" s="200">
        <v>2.2000000000000002</v>
      </c>
      <c r="B7" s="196" t="s">
        <v>269</v>
      </c>
      <c r="C7" s="278"/>
    </row>
    <row r="8" spans="1:6" s="4" customFormat="1" ht="26.25">
      <c r="A8" s="200">
        <v>3</v>
      </c>
      <c r="B8" s="197" t="s">
        <v>436</v>
      </c>
      <c r="C8" s="279">
        <f>SUM(C5:C7)</f>
        <v>772834149.23000002</v>
      </c>
    </row>
    <row r="9" spans="1:6" s="184" customFormat="1">
      <c r="A9" s="120">
        <v>4</v>
      </c>
      <c r="B9" s="204" t="s">
        <v>265</v>
      </c>
      <c r="C9" s="277">
        <v>8278356.96</v>
      </c>
    </row>
    <row r="10" spans="1:6" s="4" customFormat="1" ht="25.5" outlineLevel="1">
      <c r="A10" s="200">
        <v>5.0999999999999996</v>
      </c>
      <c r="B10" s="196" t="s">
        <v>275</v>
      </c>
      <c r="C10" s="278">
        <v>-30302759.209999993</v>
      </c>
    </row>
    <row r="11" spans="1:6" s="4" customFormat="1" ht="25.5" outlineLevel="1">
      <c r="A11" s="200">
        <v>5.2</v>
      </c>
      <c r="B11" s="196" t="s">
        <v>276</v>
      </c>
      <c r="C11" s="278"/>
    </row>
    <row r="12" spans="1:6" s="4" customFormat="1">
      <c r="A12" s="200">
        <v>6</v>
      </c>
      <c r="B12" s="202" t="s">
        <v>609</v>
      </c>
      <c r="C12" s="384">
        <v>8419264.3200000003</v>
      </c>
    </row>
    <row r="13" spans="1:6" s="4" customFormat="1" ht="15.75" thickBot="1">
      <c r="A13" s="203">
        <v>7</v>
      </c>
      <c r="B13" s="198" t="s">
        <v>266</v>
      </c>
      <c r="C13" s="280">
        <f>SUM(C8:C12)</f>
        <v>759229011.30000007</v>
      </c>
    </row>
    <row r="15" spans="1:6" ht="26.25">
      <c r="B15" s="24" t="s">
        <v>610</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TD9ye4jqhp8/NNud67kDaur+qfHQi1yxKZ3OrnES7as=</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NaQppJJsBHRvXpoGfCcM/owIO0dyWiHU3DScbKbRses=</DigestValue>
    </Reference>
  </SignedInfo>
  <SignatureValue>UzZ2eiJT1xykdxJyo7zbUrucGgj5q/8UP5qsAWMl35F48LSVRdBfPy+WrN5WPvsXQM9P4h/VXVCf
oSVcPYibeoq5tsaF4Np5+4ICSO+/gMHEPdrbkcU0sRU3noJO0V8n3cO3WxOeVtQIqxH+3jr8WoDa
fDFb3aKgEiKyflRkfXZP+e2XCSAxibVXY3vmksuho+jKo+e701CiqEeuRKFWUHTSoiOZzho6b6Ba
75eh22cNZukvUm8MMKLv05xUdXVgRPIK6qbF6oFbITmxMSLnBiZjITQrPXKtAW9Q1v46Z0KaYyQY
JWexsi6CO8K0spoc2wff3Hfpl7+djg3+h2+TyQ==</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l6YFqr3bYnQgWIINsXwDqrWtJIFZX8hd0bKrRosxyvw=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2l4AZBszmhqnI0+JJE5+zrIjPcZ7I5UxaoLKn8U+sh8=</DigestValue>
      </Reference>
      <Reference URI="/xl/printerSettings/printerSettings1.bin?ContentType=application/vnd.openxmlformats-officedocument.spreadsheetml.printerSettings">
        <DigestMethod Algorithm="http://www.w3.org/2001/04/xmlenc#sha256"/>
        <DigestValue>w3R2a2TH0mvynzh9ROYkWc+SYqicEnPO1CxWJbBH01Y=</DigestValue>
      </Reference>
      <Reference URI="/xl/printerSettings/printerSettings10.bin?ContentType=application/vnd.openxmlformats-officedocument.spreadsheetml.printerSettings">
        <DigestMethod Algorithm="http://www.w3.org/2001/04/xmlenc#sha256"/>
        <DigestValue>w3R2a2TH0mvynzh9ROYkWc+SYqicEnPO1CxWJbBH01Y=</DigestValue>
      </Reference>
      <Reference URI="/xl/printerSettings/printerSettings11.bin?ContentType=application/vnd.openxmlformats-officedocument.spreadsheetml.printerSettings">
        <DigestMethod Algorithm="http://www.w3.org/2001/04/xmlenc#sha256"/>
        <DigestValue>w3R2a2TH0mvynzh9ROYkWc+SYqicEnPO1CxWJbBH01Y=</DigestValue>
      </Reference>
      <Reference URI="/xl/printerSettings/printerSettings12.bin?ContentType=application/vnd.openxmlformats-officedocument.spreadsheetml.printerSettings">
        <DigestMethod Algorithm="http://www.w3.org/2001/04/xmlenc#sha256"/>
        <DigestValue>w3R2a2TH0mvynzh9ROYkWc+SYqicEnPO1CxWJbBH01Y=</DigestValue>
      </Reference>
      <Reference URI="/xl/printerSettings/printerSettings13.bin?ContentType=application/vnd.openxmlformats-officedocument.spreadsheetml.printerSettings">
        <DigestMethod Algorithm="http://www.w3.org/2001/04/xmlenc#sha256"/>
        <DigestValue>w3R2a2TH0mvynzh9ROYkWc+SYqicEnPO1CxWJbBH01Y=</DigestValue>
      </Reference>
      <Reference URI="/xl/printerSettings/printerSettings14.bin?ContentType=application/vnd.openxmlformats-officedocument.spreadsheetml.printerSettings">
        <DigestMethod Algorithm="http://www.w3.org/2001/04/xmlenc#sha256"/>
        <DigestValue>w3R2a2TH0mvynzh9ROYkWc+SYqicEnPO1CxWJbBH01Y=</DigestValue>
      </Reference>
      <Reference URI="/xl/printerSettings/printerSettings15.bin?ContentType=application/vnd.openxmlformats-officedocument.spreadsheetml.printerSettings">
        <DigestMethod Algorithm="http://www.w3.org/2001/04/xmlenc#sha256"/>
        <DigestValue>w3R2a2TH0mvynzh9ROYkWc+SYqicEnPO1CxWJbBH01Y=</DigestValue>
      </Reference>
      <Reference URI="/xl/printerSettings/printerSettings16.bin?ContentType=application/vnd.openxmlformats-officedocument.spreadsheetml.printerSettings">
        <DigestMethod Algorithm="http://www.w3.org/2001/04/xmlenc#sha256"/>
        <DigestValue>w3R2a2TH0mvynzh9ROYkWc+SYqicEnPO1CxWJbBH01Y=</DigestValue>
      </Reference>
      <Reference URI="/xl/printerSettings/printerSettings17.bin?ContentType=application/vnd.openxmlformats-officedocument.spreadsheetml.printerSettings">
        <DigestMethod Algorithm="http://www.w3.org/2001/04/xmlenc#sha256"/>
        <DigestValue>TXKQnpA+Os8TtSVo16gwF30MqyFNbJaJKpSO/kwokGo=</DigestValue>
      </Reference>
      <Reference URI="/xl/printerSettings/printerSettings18.bin?ContentType=application/vnd.openxmlformats-officedocument.spreadsheetml.printerSettings">
        <DigestMethod Algorithm="http://www.w3.org/2001/04/xmlenc#sha256"/>
        <DigestValue>TXKQnpA+Os8TtSVo16gwF30MqyFNbJaJKpSO/kwokGo=</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20.bin?ContentType=application/vnd.openxmlformats-officedocument.spreadsheetml.printerSettings">
        <DigestMethod Algorithm="http://www.w3.org/2001/04/xmlenc#sha256"/>
        <DigestValue>w3R2a2TH0mvynzh9ROYkWc+SYqicEnPO1CxWJbBH01Y=</DigestValue>
      </Reference>
      <Reference URI="/xl/printerSettings/printerSettings21.bin?ContentType=application/vnd.openxmlformats-officedocument.spreadsheetml.printerSettings">
        <DigestMethod Algorithm="http://www.w3.org/2001/04/xmlenc#sha256"/>
        <DigestValue>TXKQnpA+Os8TtSVo16gwF30MqyFNbJaJKpSO/kwokGo=</DigestValue>
      </Reference>
      <Reference URI="/xl/printerSettings/printerSettings22.bin?ContentType=application/vnd.openxmlformats-officedocument.spreadsheetml.printerSettings">
        <DigestMethod Algorithm="http://www.w3.org/2001/04/xmlenc#sha256"/>
        <DigestValue>TXKQnpA+Os8TtSVo16gwF30MqyFNbJaJKpSO/kwokGo=</DigestValue>
      </Reference>
      <Reference URI="/xl/printerSettings/printerSettings23.bin?ContentType=application/vnd.openxmlformats-officedocument.spreadsheetml.printerSettings">
        <DigestMethod Algorithm="http://www.w3.org/2001/04/xmlenc#sha256"/>
        <DigestValue>TXKQnpA+Os8TtSVo16gwF30MqyFNbJaJKpSO/kwokGo=</DigestValue>
      </Reference>
      <Reference URI="/xl/printerSettings/printerSettings24.bin?ContentType=application/vnd.openxmlformats-officedocument.spreadsheetml.printerSettings">
        <DigestMethod Algorithm="http://www.w3.org/2001/04/xmlenc#sha256"/>
        <DigestValue>TXKQnpA+Os8TtSVo16gwF30MqyFNbJaJKpSO/kwokGo=</DigestValue>
      </Reference>
      <Reference URI="/xl/printerSettings/printerSettings25.bin?ContentType=application/vnd.openxmlformats-officedocument.spreadsheetml.printerSettings">
        <DigestMethod Algorithm="http://www.w3.org/2001/04/xmlenc#sha256"/>
        <DigestValue>TJMw575ssyvNzxn/b3yISQK0IOGRLq+Azz+Tc7pzdFU=</DigestValue>
      </Reference>
      <Reference URI="/xl/printerSettings/printerSettings3.bin?ContentType=application/vnd.openxmlformats-officedocument.spreadsheetml.printerSettings">
        <DigestMethod Algorithm="http://www.w3.org/2001/04/xmlenc#sha256"/>
        <DigestValue>w3R2a2TH0mvynzh9ROYkWc+SYqicEnPO1CxWJbBH01Y=</DigestValue>
      </Reference>
      <Reference URI="/xl/printerSettings/printerSettings4.bin?ContentType=application/vnd.openxmlformats-officedocument.spreadsheetml.printerSettings">
        <DigestMethod Algorithm="http://www.w3.org/2001/04/xmlenc#sha256"/>
        <DigestValue>w3R2a2TH0mvynzh9ROYkWc+SYqicEnPO1CxWJbBH01Y=</DigestValue>
      </Reference>
      <Reference URI="/xl/printerSettings/printerSettings5.bin?ContentType=application/vnd.openxmlformats-officedocument.spreadsheetml.printerSettings">
        <DigestMethod Algorithm="http://www.w3.org/2001/04/xmlenc#sha256"/>
        <DigestValue>w3R2a2TH0mvynzh9ROYkWc+SYqicEnPO1CxWJbBH01Y=</DigestValue>
      </Reference>
      <Reference URI="/xl/printerSettings/printerSettings6.bin?ContentType=application/vnd.openxmlformats-officedocument.spreadsheetml.printerSettings">
        <DigestMethod Algorithm="http://www.w3.org/2001/04/xmlenc#sha256"/>
        <DigestValue>w3R2a2TH0mvynzh9ROYkWc+SYqicEnPO1CxWJbBH01Y=</DigestValue>
      </Reference>
      <Reference URI="/xl/printerSettings/printerSettings7.bin?ContentType=application/vnd.openxmlformats-officedocument.spreadsheetml.printerSettings">
        <DigestMethod Algorithm="http://www.w3.org/2001/04/xmlenc#sha256"/>
        <DigestValue>TXKQnpA+Os8TtSVo16gwF30MqyFNbJaJKpSO/kwokGo=</DigestValue>
      </Reference>
      <Reference URI="/xl/printerSettings/printerSettings8.bin?ContentType=application/vnd.openxmlformats-officedocument.spreadsheetml.printerSettings">
        <DigestMethod Algorithm="http://www.w3.org/2001/04/xmlenc#sha256"/>
        <DigestValue>w3R2a2TH0mvynzh9ROYkWc+SYqicEnPO1CxWJbBH01Y=</DigestValue>
      </Reference>
      <Reference URI="/xl/printerSettings/printerSettings9.bin?ContentType=application/vnd.openxmlformats-officedocument.spreadsheetml.printerSettings">
        <DigestMethod Algorithm="http://www.w3.org/2001/04/xmlenc#sha256"/>
        <DigestValue>w3R2a2TH0mvynzh9ROYkWc+SYqicEnPO1CxWJbBH01Y=</DigestValue>
      </Reference>
      <Reference URI="/xl/sharedStrings.xml?ContentType=application/vnd.openxmlformats-officedocument.spreadsheetml.sharedStrings+xml">
        <DigestMethod Algorithm="http://www.w3.org/2001/04/xmlenc#sha256"/>
        <DigestValue>Lz1pxR6NgP2hI1CBrusigDV2o67ezOINwd32BcP9nd8=</DigestValue>
      </Reference>
      <Reference URI="/xl/styles.xml?ContentType=application/vnd.openxmlformats-officedocument.spreadsheetml.styles+xml">
        <DigestMethod Algorithm="http://www.w3.org/2001/04/xmlenc#sha256"/>
        <DigestValue>JIFYKMGV7s8x2HlUiL55SW739Hhful2ewqj7Rxa0O1M=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zScwXOzEZgPrvNKkEjSh0bdGHCB2nRsuaELDjjTLNPQ=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zPBWczdcNy213oAy1twpzkxvOMwfnsNlbYloXjLrIi0=</DigestValue>
      </Reference>
      <Reference URI="/xl/worksheets/sheet10.xml?ContentType=application/vnd.openxmlformats-officedocument.spreadsheetml.worksheet+xml">
        <DigestMethod Algorithm="http://www.w3.org/2001/04/xmlenc#sha256"/>
        <DigestValue>9pGsKjx/f3pT/to2O1DG4EL+Ai3P/Wbn3GbMpqfTF6g=</DigestValue>
      </Reference>
      <Reference URI="/xl/worksheets/sheet11.xml?ContentType=application/vnd.openxmlformats-officedocument.spreadsheetml.worksheet+xml">
        <DigestMethod Algorithm="http://www.w3.org/2001/04/xmlenc#sha256"/>
        <DigestValue>YSKCN04TuUaUq3py0pjIO/vJ3oGwhVUfcGLy97BbeNw=</DigestValue>
      </Reference>
      <Reference URI="/xl/worksheets/sheet12.xml?ContentType=application/vnd.openxmlformats-officedocument.spreadsheetml.worksheet+xml">
        <DigestMethod Algorithm="http://www.w3.org/2001/04/xmlenc#sha256"/>
        <DigestValue>cCYOX5D9QUxt+nj0D8G4ji1GlPdDYn9ElKnPDOE8DXg=</DigestValue>
      </Reference>
      <Reference URI="/xl/worksheets/sheet13.xml?ContentType=application/vnd.openxmlformats-officedocument.spreadsheetml.worksheet+xml">
        <DigestMethod Algorithm="http://www.w3.org/2001/04/xmlenc#sha256"/>
        <DigestValue>vjcm1lZaBWAlSYAW+xzlJOOLoPBe2QArhZ8LqK426A8=</DigestValue>
      </Reference>
      <Reference URI="/xl/worksheets/sheet14.xml?ContentType=application/vnd.openxmlformats-officedocument.spreadsheetml.worksheet+xml">
        <DigestMethod Algorithm="http://www.w3.org/2001/04/xmlenc#sha256"/>
        <DigestValue>30eNT6datw65qnXr11IfOmanKpiTU4QbCjQGpQxEeBI=</DigestValue>
      </Reference>
      <Reference URI="/xl/worksheets/sheet15.xml?ContentType=application/vnd.openxmlformats-officedocument.spreadsheetml.worksheet+xml">
        <DigestMethod Algorithm="http://www.w3.org/2001/04/xmlenc#sha256"/>
        <DigestValue>6LiTg1+YRtR//DmQccoQec02hx7Z7mHFBm2PZmkGHLQ=</DigestValue>
      </Reference>
      <Reference URI="/xl/worksheets/sheet16.xml?ContentType=application/vnd.openxmlformats-officedocument.spreadsheetml.worksheet+xml">
        <DigestMethod Algorithm="http://www.w3.org/2001/04/xmlenc#sha256"/>
        <DigestValue>Qk2OQ1w5EKsE6U986ddsb75aSSn3V/V8qDRBShSlwR8=</DigestValue>
      </Reference>
      <Reference URI="/xl/worksheets/sheet17.xml?ContentType=application/vnd.openxmlformats-officedocument.spreadsheetml.worksheet+xml">
        <DigestMethod Algorithm="http://www.w3.org/2001/04/xmlenc#sha256"/>
        <DigestValue>3G7LNwgJlSSYVA6yimf7Nc3jcJC5EIKjMlO57vzEvaI=</DigestValue>
      </Reference>
      <Reference URI="/xl/worksheets/sheet18.xml?ContentType=application/vnd.openxmlformats-officedocument.spreadsheetml.worksheet+xml">
        <DigestMethod Algorithm="http://www.w3.org/2001/04/xmlenc#sha256"/>
        <DigestValue>9aplt+zKA8Y6j9rrzAH1VLEY3EXx74rUUComH5trbpY=</DigestValue>
      </Reference>
      <Reference URI="/xl/worksheets/sheet19.xml?ContentType=application/vnd.openxmlformats-officedocument.spreadsheetml.worksheet+xml">
        <DigestMethod Algorithm="http://www.w3.org/2001/04/xmlenc#sha256"/>
        <DigestValue>zbgPPZiWDVketC69r2A8V9+iC3R15PIjI4FdAXlPbzU=</DigestValue>
      </Reference>
      <Reference URI="/xl/worksheets/sheet2.xml?ContentType=application/vnd.openxmlformats-officedocument.spreadsheetml.worksheet+xml">
        <DigestMethod Algorithm="http://www.w3.org/2001/04/xmlenc#sha256"/>
        <DigestValue>2Dm1p+g9PbowyAnImtR6+wgsvNk7C12n8CRNk6Hp4d0=</DigestValue>
      </Reference>
      <Reference URI="/xl/worksheets/sheet20.xml?ContentType=application/vnd.openxmlformats-officedocument.spreadsheetml.worksheet+xml">
        <DigestMethod Algorithm="http://www.w3.org/2001/04/xmlenc#sha256"/>
        <DigestValue>T9y/L1EhisIyvW/lkxfcpNMFL3HY5Y8Uwrg11BsAF58=</DigestValue>
      </Reference>
      <Reference URI="/xl/worksheets/sheet21.xml?ContentType=application/vnd.openxmlformats-officedocument.spreadsheetml.worksheet+xml">
        <DigestMethod Algorithm="http://www.w3.org/2001/04/xmlenc#sha256"/>
        <DigestValue>N4XsI5a5TQbMpAjJoecrJwI2IGnbxk4oasqyATHLteU=</DigestValue>
      </Reference>
      <Reference URI="/xl/worksheets/sheet22.xml?ContentType=application/vnd.openxmlformats-officedocument.spreadsheetml.worksheet+xml">
        <DigestMethod Algorithm="http://www.w3.org/2001/04/xmlenc#sha256"/>
        <DigestValue>A4bCB5ROr3IAvW2Zke4kS8UWj8cWEGHtCpAUK669nDY=</DigestValue>
      </Reference>
      <Reference URI="/xl/worksheets/sheet23.xml?ContentType=application/vnd.openxmlformats-officedocument.spreadsheetml.worksheet+xml">
        <DigestMethod Algorithm="http://www.w3.org/2001/04/xmlenc#sha256"/>
        <DigestValue>6DXOY1Sg0W0ucZJSpJ2TiB0c3jld50D2YjIqqoeO9zw=</DigestValue>
      </Reference>
      <Reference URI="/xl/worksheets/sheet24.xml?ContentType=application/vnd.openxmlformats-officedocument.spreadsheetml.worksheet+xml">
        <DigestMethod Algorithm="http://www.w3.org/2001/04/xmlenc#sha256"/>
        <DigestValue>bCChAXYV2ulIdiWUIxPJe6O5776by4G2H3VlsckQ/0k=</DigestValue>
      </Reference>
      <Reference URI="/xl/worksheets/sheet25.xml?ContentType=application/vnd.openxmlformats-officedocument.spreadsheetml.worksheet+xml">
        <DigestMethod Algorithm="http://www.w3.org/2001/04/xmlenc#sha256"/>
        <DigestValue>87BgbhgtzNuI4ZvxdDxqjBT55rSVIDyfVEBzbqnLUdk=</DigestValue>
      </Reference>
      <Reference URI="/xl/worksheets/sheet26.xml?ContentType=application/vnd.openxmlformats-officedocument.spreadsheetml.worksheet+xml">
        <DigestMethod Algorithm="http://www.w3.org/2001/04/xmlenc#sha256"/>
        <DigestValue>DFvxwX7UGD3aQh1WUEcEG8NJTdwgSfHI3rxDWndWhiQ=</DigestValue>
      </Reference>
      <Reference URI="/xl/worksheets/sheet27.xml?ContentType=application/vnd.openxmlformats-officedocument.spreadsheetml.worksheet+xml">
        <DigestMethod Algorithm="http://www.w3.org/2001/04/xmlenc#sha256"/>
        <DigestValue>hrgo4Yv7iZapGc1oWxh02X361PcQiEsaS7c4Umbm2oE=</DigestValue>
      </Reference>
      <Reference URI="/xl/worksheets/sheet28.xml?ContentType=application/vnd.openxmlformats-officedocument.spreadsheetml.worksheet+xml">
        <DigestMethod Algorithm="http://www.w3.org/2001/04/xmlenc#sha256"/>
        <DigestValue>dm/JvowS8MjcosTir876KouwjmvYSQqH9VCS9c6vy5E=</DigestValue>
      </Reference>
      <Reference URI="/xl/worksheets/sheet29.xml?ContentType=application/vnd.openxmlformats-officedocument.spreadsheetml.worksheet+xml">
        <DigestMethod Algorithm="http://www.w3.org/2001/04/xmlenc#sha256"/>
        <DigestValue>LSdcOPN/m8obWL7x5LQPb2CPkp9rjjTI7rrEbLIz0lg=</DigestValue>
      </Reference>
      <Reference URI="/xl/worksheets/sheet3.xml?ContentType=application/vnd.openxmlformats-officedocument.spreadsheetml.worksheet+xml">
        <DigestMethod Algorithm="http://www.w3.org/2001/04/xmlenc#sha256"/>
        <DigestValue>ZKff9dnjkr895+lke4Jd7+PO39iSFzEOWd+BKCRSlFw=</DigestValue>
      </Reference>
      <Reference URI="/xl/worksheets/sheet4.xml?ContentType=application/vnd.openxmlformats-officedocument.spreadsheetml.worksheet+xml">
        <DigestMethod Algorithm="http://www.w3.org/2001/04/xmlenc#sha256"/>
        <DigestValue>NIDAl9IxLhh2hk15BM9at/VNTIkZLktKwNuOlTYlE/0=</DigestValue>
      </Reference>
      <Reference URI="/xl/worksheets/sheet5.xml?ContentType=application/vnd.openxmlformats-officedocument.spreadsheetml.worksheet+xml">
        <DigestMethod Algorithm="http://www.w3.org/2001/04/xmlenc#sha256"/>
        <DigestValue>B2K7MgYwiePqkyGUn11Qux74jS0SGYSn3WtqxV45VEc=</DigestValue>
      </Reference>
      <Reference URI="/xl/worksheets/sheet6.xml?ContentType=application/vnd.openxmlformats-officedocument.spreadsheetml.worksheet+xml">
        <DigestMethod Algorithm="http://www.w3.org/2001/04/xmlenc#sha256"/>
        <DigestValue>sjdydvXgxsNEG17RitLvPU6l9hDJExdRjwJHXGIOzuY=</DigestValue>
      </Reference>
      <Reference URI="/xl/worksheets/sheet7.xml?ContentType=application/vnd.openxmlformats-officedocument.spreadsheetml.worksheet+xml">
        <DigestMethod Algorithm="http://www.w3.org/2001/04/xmlenc#sha256"/>
        <DigestValue>A8xitcYSwpTEq3wULiTXAvMPf5I4N+H+Jz19WoPHa6Q=</DigestValue>
      </Reference>
      <Reference URI="/xl/worksheets/sheet8.xml?ContentType=application/vnd.openxmlformats-officedocument.spreadsheetml.worksheet+xml">
        <DigestMethod Algorithm="http://www.w3.org/2001/04/xmlenc#sha256"/>
        <DigestValue>/2V8ilKjZ5hOzTISXhdyJK8CeF1ga9g8/OcbYdcn56I=</DigestValue>
      </Reference>
      <Reference URI="/xl/worksheets/sheet9.xml?ContentType=application/vnd.openxmlformats-officedocument.spreadsheetml.worksheet+xml">
        <DigestMethod Algorithm="http://www.w3.org/2001/04/xmlenc#sha256"/>
        <DigestValue>w8NSB1fBYbJN6SZtQqVEvjjnOcz9O1vgk1kJmr7aZn0=</DigestValue>
      </Reference>
    </Manifest>
    <SignatureProperties>
      <SignatureProperty Id="idSignatureTime" Target="#idPackageSignature">
        <mdssi:SignatureTime xmlns:mdssi="http://schemas.openxmlformats.org/package/2006/digital-signature">
          <mdssi:Format>YYYY-MM-DDThh:mm:ssTZD</mdssi:Format>
          <mdssi:Value>2023-02-20T14:48:41Z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2023-02-20T14:48:41Z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2QgLBEV6BuojdBSHB726BU9Y5oHZlhZmpebROTg5hr8=</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7SL51WDvNeJ0S6J3Z9NUEHL7cZn3UiJMT/EScBr036o=</DigestValue>
    </Reference>
  </SignedInfo>
  <SignatureValue>00cWxI1AGKHOqFsGmojHYS0cNAUdgGKyS1970SpH1Y7MtFLYHQ9iX1ia/4Byc2AXGmFR9FC+gudH
bcR7Wy0x2mo/lGluDLiHXL0Ay0SYzhdCxhV9EUqpNJt6N/i1WyXPD0cfsGUYEmo5DyWrqoT5eaPY
HLbl9mCYdGU3BdJfpWvRMmzvsS6HN/uTIWXBZEFdOPy1z3HE+rc6BecZsYtI5A+6au7xMS873s+s
x8304r7DsM+7ELDXuiat2MG8tUiNBu+Nq6+y+BtfEtDUxnh1696h8py5lT18Ah84pbGXdfj/n1V+
iEYwwh2Bw8jR7LCiYN1W8VASGWdmIMDO4V5i+g==</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l6YFqr3bYnQgWIINsXwDqrWtJIFZX8hd0bKrRosxyvw=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2l4AZBszmhqnI0+JJE5+zrIjPcZ7I5UxaoLKn8U+sh8=</DigestValue>
      </Reference>
      <Reference URI="/xl/printerSettings/printerSettings1.bin?ContentType=application/vnd.openxmlformats-officedocument.spreadsheetml.printerSettings">
        <DigestMethod Algorithm="http://www.w3.org/2001/04/xmlenc#sha256"/>
        <DigestValue>w3R2a2TH0mvynzh9ROYkWc+SYqicEnPO1CxWJbBH01Y=</DigestValue>
      </Reference>
      <Reference URI="/xl/printerSettings/printerSettings10.bin?ContentType=application/vnd.openxmlformats-officedocument.spreadsheetml.printerSettings">
        <DigestMethod Algorithm="http://www.w3.org/2001/04/xmlenc#sha256"/>
        <DigestValue>w3R2a2TH0mvynzh9ROYkWc+SYqicEnPO1CxWJbBH01Y=</DigestValue>
      </Reference>
      <Reference URI="/xl/printerSettings/printerSettings11.bin?ContentType=application/vnd.openxmlformats-officedocument.spreadsheetml.printerSettings">
        <DigestMethod Algorithm="http://www.w3.org/2001/04/xmlenc#sha256"/>
        <DigestValue>w3R2a2TH0mvynzh9ROYkWc+SYqicEnPO1CxWJbBH01Y=</DigestValue>
      </Reference>
      <Reference URI="/xl/printerSettings/printerSettings12.bin?ContentType=application/vnd.openxmlformats-officedocument.spreadsheetml.printerSettings">
        <DigestMethod Algorithm="http://www.w3.org/2001/04/xmlenc#sha256"/>
        <DigestValue>w3R2a2TH0mvynzh9ROYkWc+SYqicEnPO1CxWJbBH01Y=</DigestValue>
      </Reference>
      <Reference URI="/xl/printerSettings/printerSettings13.bin?ContentType=application/vnd.openxmlformats-officedocument.spreadsheetml.printerSettings">
        <DigestMethod Algorithm="http://www.w3.org/2001/04/xmlenc#sha256"/>
        <DigestValue>w3R2a2TH0mvynzh9ROYkWc+SYqicEnPO1CxWJbBH01Y=</DigestValue>
      </Reference>
      <Reference URI="/xl/printerSettings/printerSettings14.bin?ContentType=application/vnd.openxmlformats-officedocument.spreadsheetml.printerSettings">
        <DigestMethod Algorithm="http://www.w3.org/2001/04/xmlenc#sha256"/>
        <DigestValue>w3R2a2TH0mvynzh9ROYkWc+SYqicEnPO1CxWJbBH01Y=</DigestValue>
      </Reference>
      <Reference URI="/xl/printerSettings/printerSettings15.bin?ContentType=application/vnd.openxmlformats-officedocument.spreadsheetml.printerSettings">
        <DigestMethod Algorithm="http://www.w3.org/2001/04/xmlenc#sha256"/>
        <DigestValue>w3R2a2TH0mvynzh9ROYkWc+SYqicEnPO1CxWJbBH01Y=</DigestValue>
      </Reference>
      <Reference URI="/xl/printerSettings/printerSettings16.bin?ContentType=application/vnd.openxmlformats-officedocument.spreadsheetml.printerSettings">
        <DigestMethod Algorithm="http://www.w3.org/2001/04/xmlenc#sha256"/>
        <DigestValue>w3R2a2TH0mvynzh9ROYkWc+SYqicEnPO1CxWJbBH01Y=</DigestValue>
      </Reference>
      <Reference URI="/xl/printerSettings/printerSettings17.bin?ContentType=application/vnd.openxmlformats-officedocument.spreadsheetml.printerSettings">
        <DigestMethod Algorithm="http://www.w3.org/2001/04/xmlenc#sha256"/>
        <DigestValue>TXKQnpA+Os8TtSVo16gwF30MqyFNbJaJKpSO/kwokGo=</DigestValue>
      </Reference>
      <Reference URI="/xl/printerSettings/printerSettings18.bin?ContentType=application/vnd.openxmlformats-officedocument.spreadsheetml.printerSettings">
        <DigestMethod Algorithm="http://www.w3.org/2001/04/xmlenc#sha256"/>
        <DigestValue>TXKQnpA+Os8TtSVo16gwF30MqyFNbJaJKpSO/kwokGo=</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20.bin?ContentType=application/vnd.openxmlformats-officedocument.spreadsheetml.printerSettings">
        <DigestMethod Algorithm="http://www.w3.org/2001/04/xmlenc#sha256"/>
        <DigestValue>w3R2a2TH0mvynzh9ROYkWc+SYqicEnPO1CxWJbBH01Y=</DigestValue>
      </Reference>
      <Reference URI="/xl/printerSettings/printerSettings21.bin?ContentType=application/vnd.openxmlformats-officedocument.spreadsheetml.printerSettings">
        <DigestMethod Algorithm="http://www.w3.org/2001/04/xmlenc#sha256"/>
        <DigestValue>TXKQnpA+Os8TtSVo16gwF30MqyFNbJaJKpSO/kwokGo=</DigestValue>
      </Reference>
      <Reference URI="/xl/printerSettings/printerSettings22.bin?ContentType=application/vnd.openxmlformats-officedocument.spreadsheetml.printerSettings">
        <DigestMethod Algorithm="http://www.w3.org/2001/04/xmlenc#sha256"/>
        <DigestValue>TXKQnpA+Os8TtSVo16gwF30MqyFNbJaJKpSO/kwokGo=</DigestValue>
      </Reference>
      <Reference URI="/xl/printerSettings/printerSettings23.bin?ContentType=application/vnd.openxmlformats-officedocument.spreadsheetml.printerSettings">
        <DigestMethod Algorithm="http://www.w3.org/2001/04/xmlenc#sha256"/>
        <DigestValue>TXKQnpA+Os8TtSVo16gwF30MqyFNbJaJKpSO/kwokGo=</DigestValue>
      </Reference>
      <Reference URI="/xl/printerSettings/printerSettings24.bin?ContentType=application/vnd.openxmlformats-officedocument.spreadsheetml.printerSettings">
        <DigestMethod Algorithm="http://www.w3.org/2001/04/xmlenc#sha256"/>
        <DigestValue>TXKQnpA+Os8TtSVo16gwF30MqyFNbJaJKpSO/kwokGo=</DigestValue>
      </Reference>
      <Reference URI="/xl/printerSettings/printerSettings25.bin?ContentType=application/vnd.openxmlformats-officedocument.spreadsheetml.printerSettings">
        <DigestMethod Algorithm="http://www.w3.org/2001/04/xmlenc#sha256"/>
        <DigestValue>TJMw575ssyvNzxn/b3yISQK0IOGRLq+Azz+Tc7pzdFU=</DigestValue>
      </Reference>
      <Reference URI="/xl/printerSettings/printerSettings3.bin?ContentType=application/vnd.openxmlformats-officedocument.spreadsheetml.printerSettings">
        <DigestMethod Algorithm="http://www.w3.org/2001/04/xmlenc#sha256"/>
        <DigestValue>w3R2a2TH0mvynzh9ROYkWc+SYqicEnPO1CxWJbBH01Y=</DigestValue>
      </Reference>
      <Reference URI="/xl/printerSettings/printerSettings4.bin?ContentType=application/vnd.openxmlformats-officedocument.spreadsheetml.printerSettings">
        <DigestMethod Algorithm="http://www.w3.org/2001/04/xmlenc#sha256"/>
        <DigestValue>w3R2a2TH0mvynzh9ROYkWc+SYqicEnPO1CxWJbBH01Y=</DigestValue>
      </Reference>
      <Reference URI="/xl/printerSettings/printerSettings5.bin?ContentType=application/vnd.openxmlformats-officedocument.spreadsheetml.printerSettings">
        <DigestMethod Algorithm="http://www.w3.org/2001/04/xmlenc#sha256"/>
        <DigestValue>w3R2a2TH0mvynzh9ROYkWc+SYqicEnPO1CxWJbBH01Y=</DigestValue>
      </Reference>
      <Reference URI="/xl/printerSettings/printerSettings6.bin?ContentType=application/vnd.openxmlformats-officedocument.spreadsheetml.printerSettings">
        <DigestMethod Algorithm="http://www.w3.org/2001/04/xmlenc#sha256"/>
        <DigestValue>w3R2a2TH0mvynzh9ROYkWc+SYqicEnPO1CxWJbBH01Y=</DigestValue>
      </Reference>
      <Reference URI="/xl/printerSettings/printerSettings7.bin?ContentType=application/vnd.openxmlformats-officedocument.spreadsheetml.printerSettings">
        <DigestMethod Algorithm="http://www.w3.org/2001/04/xmlenc#sha256"/>
        <DigestValue>TXKQnpA+Os8TtSVo16gwF30MqyFNbJaJKpSO/kwokGo=</DigestValue>
      </Reference>
      <Reference URI="/xl/printerSettings/printerSettings8.bin?ContentType=application/vnd.openxmlformats-officedocument.spreadsheetml.printerSettings">
        <DigestMethod Algorithm="http://www.w3.org/2001/04/xmlenc#sha256"/>
        <DigestValue>w3R2a2TH0mvynzh9ROYkWc+SYqicEnPO1CxWJbBH01Y=</DigestValue>
      </Reference>
      <Reference URI="/xl/printerSettings/printerSettings9.bin?ContentType=application/vnd.openxmlformats-officedocument.spreadsheetml.printerSettings">
        <DigestMethod Algorithm="http://www.w3.org/2001/04/xmlenc#sha256"/>
        <DigestValue>w3R2a2TH0mvynzh9ROYkWc+SYqicEnPO1CxWJbBH01Y=</DigestValue>
      </Reference>
      <Reference URI="/xl/sharedStrings.xml?ContentType=application/vnd.openxmlformats-officedocument.spreadsheetml.sharedStrings+xml">
        <DigestMethod Algorithm="http://www.w3.org/2001/04/xmlenc#sha256"/>
        <DigestValue>Lz1pxR6NgP2hI1CBrusigDV2o67ezOINwd32BcP9nd8=</DigestValue>
      </Reference>
      <Reference URI="/xl/styles.xml?ContentType=application/vnd.openxmlformats-officedocument.spreadsheetml.styles+xml">
        <DigestMethod Algorithm="http://www.w3.org/2001/04/xmlenc#sha256"/>
        <DigestValue>JIFYKMGV7s8x2HlUiL55SW739Hhful2ewqj7Rxa0O1M=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zScwXOzEZgPrvNKkEjSh0bdGHCB2nRsuaELDjjTLNPQ=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zPBWczdcNy213oAy1twpzkxvOMwfnsNlbYloXjLrIi0=</DigestValue>
      </Reference>
      <Reference URI="/xl/worksheets/sheet10.xml?ContentType=application/vnd.openxmlformats-officedocument.spreadsheetml.worksheet+xml">
        <DigestMethod Algorithm="http://www.w3.org/2001/04/xmlenc#sha256"/>
        <DigestValue>9pGsKjx/f3pT/to2O1DG4EL+Ai3P/Wbn3GbMpqfTF6g=</DigestValue>
      </Reference>
      <Reference URI="/xl/worksheets/sheet11.xml?ContentType=application/vnd.openxmlformats-officedocument.spreadsheetml.worksheet+xml">
        <DigestMethod Algorithm="http://www.w3.org/2001/04/xmlenc#sha256"/>
        <DigestValue>YSKCN04TuUaUq3py0pjIO/vJ3oGwhVUfcGLy97BbeNw=</DigestValue>
      </Reference>
      <Reference URI="/xl/worksheets/sheet12.xml?ContentType=application/vnd.openxmlformats-officedocument.spreadsheetml.worksheet+xml">
        <DigestMethod Algorithm="http://www.w3.org/2001/04/xmlenc#sha256"/>
        <DigestValue>cCYOX5D9QUxt+nj0D8G4ji1GlPdDYn9ElKnPDOE8DXg=</DigestValue>
      </Reference>
      <Reference URI="/xl/worksheets/sheet13.xml?ContentType=application/vnd.openxmlformats-officedocument.spreadsheetml.worksheet+xml">
        <DigestMethod Algorithm="http://www.w3.org/2001/04/xmlenc#sha256"/>
        <DigestValue>vjcm1lZaBWAlSYAW+xzlJOOLoPBe2QArhZ8LqK426A8=</DigestValue>
      </Reference>
      <Reference URI="/xl/worksheets/sheet14.xml?ContentType=application/vnd.openxmlformats-officedocument.spreadsheetml.worksheet+xml">
        <DigestMethod Algorithm="http://www.w3.org/2001/04/xmlenc#sha256"/>
        <DigestValue>30eNT6datw65qnXr11IfOmanKpiTU4QbCjQGpQxEeBI=</DigestValue>
      </Reference>
      <Reference URI="/xl/worksheets/sheet15.xml?ContentType=application/vnd.openxmlformats-officedocument.spreadsheetml.worksheet+xml">
        <DigestMethod Algorithm="http://www.w3.org/2001/04/xmlenc#sha256"/>
        <DigestValue>6LiTg1+YRtR//DmQccoQec02hx7Z7mHFBm2PZmkGHLQ=</DigestValue>
      </Reference>
      <Reference URI="/xl/worksheets/sheet16.xml?ContentType=application/vnd.openxmlformats-officedocument.spreadsheetml.worksheet+xml">
        <DigestMethod Algorithm="http://www.w3.org/2001/04/xmlenc#sha256"/>
        <DigestValue>Qk2OQ1w5EKsE6U986ddsb75aSSn3V/V8qDRBShSlwR8=</DigestValue>
      </Reference>
      <Reference URI="/xl/worksheets/sheet17.xml?ContentType=application/vnd.openxmlformats-officedocument.spreadsheetml.worksheet+xml">
        <DigestMethod Algorithm="http://www.w3.org/2001/04/xmlenc#sha256"/>
        <DigestValue>3G7LNwgJlSSYVA6yimf7Nc3jcJC5EIKjMlO57vzEvaI=</DigestValue>
      </Reference>
      <Reference URI="/xl/worksheets/sheet18.xml?ContentType=application/vnd.openxmlformats-officedocument.spreadsheetml.worksheet+xml">
        <DigestMethod Algorithm="http://www.w3.org/2001/04/xmlenc#sha256"/>
        <DigestValue>9aplt+zKA8Y6j9rrzAH1VLEY3EXx74rUUComH5trbpY=</DigestValue>
      </Reference>
      <Reference URI="/xl/worksheets/sheet19.xml?ContentType=application/vnd.openxmlformats-officedocument.spreadsheetml.worksheet+xml">
        <DigestMethod Algorithm="http://www.w3.org/2001/04/xmlenc#sha256"/>
        <DigestValue>zbgPPZiWDVketC69r2A8V9+iC3R15PIjI4FdAXlPbzU=</DigestValue>
      </Reference>
      <Reference URI="/xl/worksheets/sheet2.xml?ContentType=application/vnd.openxmlformats-officedocument.spreadsheetml.worksheet+xml">
        <DigestMethod Algorithm="http://www.w3.org/2001/04/xmlenc#sha256"/>
        <DigestValue>2Dm1p+g9PbowyAnImtR6+wgsvNk7C12n8CRNk6Hp4d0=</DigestValue>
      </Reference>
      <Reference URI="/xl/worksheets/sheet20.xml?ContentType=application/vnd.openxmlformats-officedocument.spreadsheetml.worksheet+xml">
        <DigestMethod Algorithm="http://www.w3.org/2001/04/xmlenc#sha256"/>
        <DigestValue>T9y/L1EhisIyvW/lkxfcpNMFL3HY5Y8Uwrg11BsAF58=</DigestValue>
      </Reference>
      <Reference URI="/xl/worksheets/sheet21.xml?ContentType=application/vnd.openxmlformats-officedocument.spreadsheetml.worksheet+xml">
        <DigestMethod Algorithm="http://www.w3.org/2001/04/xmlenc#sha256"/>
        <DigestValue>N4XsI5a5TQbMpAjJoecrJwI2IGnbxk4oasqyATHLteU=</DigestValue>
      </Reference>
      <Reference URI="/xl/worksheets/sheet22.xml?ContentType=application/vnd.openxmlformats-officedocument.spreadsheetml.worksheet+xml">
        <DigestMethod Algorithm="http://www.w3.org/2001/04/xmlenc#sha256"/>
        <DigestValue>A4bCB5ROr3IAvW2Zke4kS8UWj8cWEGHtCpAUK669nDY=</DigestValue>
      </Reference>
      <Reference URI="/xl/worksheets/sheet23.xml?ContentType=application/vnd.openxmlformats-officedocument.spreadsheetml.worksheet+xml">
        <DigestMethod Algorithm="http://www.w3.org/2001/04/xmlenc#sha256"/>
        <DigestValue>6DXOY1Sg0W0ucZJSpJ2TiB0c3jld50D2YjIqqoeO9zw=</DigestValue>
      </Reference>
      <Reference URI="/xl/worksheets/sheet24.xml?ContentType=application/vnd.openxmlformats-officedocument.spreadsheetml.worksheet+xml">
        <DigestMethod Algorithm="http://www.w3.org/2001/04/xmlenc#sha256"/>
        <DigestValue>bCChAXYV2ulIdiWUIxPJe6O5776by4G2H3VlsckQ/0k=</DigestValue>
      </Reference>
      <Reference URI="/xl/worksheets/sheet25.xml?ContentType=application/vnd.openxmlformats-officedocument.spreadsheetml.worksheet+xml">
        <DigestMethod Algorithm="http://www.w3.org/2001/04/xmlenc#sha256"/>
        <DigestValue>87BgbhgtzNuI4ZvxdDxqjBT55rSVIDyfVEBzbqnLUdk=</DigestValue>
      </Reference>
      <Reference URI="/xl/worksheets/sheet26.xml?ContentType=application/vnd.openxmlformats-officedocument.spreadsheetml.worksheet+xml">
        <DigestMethod Algorithm="http://www.w3.org/2001/04/xmlenc#sha256"/>
        <DigestValue>DFvxwX7UGD3aQh1WUEcEG8NJTdwgSfHI3rxDWndWhiQ=</DigestValue>
      </Reference>
      <Reference URI="/xl/worksheets/sheet27.xml?ContentType=application/vnd.openxmlformats-officedocument.spreadsheetml.worksheet+xml">
        <DigestMethod Algorithm="http://www.w3.org/2001/04/xmlenc#sha256"/>
        <DigestValue>hrgo4Yv7iZapGc1oWxh02X361PcQiEsaS7c4Umbm2oE=</DigestValue>
      </Reference>
      <Reference URI="/xl/worksheets/sheet28.xml?ContentType=application/vnd.openxmlformats-officedocument.spreadsheetml.worksheet+xml">
        <DigestMethod Algorithm="http://www.w3.org/2001/04/xmlenc#sha256"/>
        <DigestValue>dm/JvowS8MjcosTir876KouwjmvYSQqH9VCS9c6vy5E=</DigestValue>
      </Reference>
      <Reference URI="/xl/worksheets/sheet29.xml?ContentType=application/vnd.openxmlformats-officedocument.spreadsheetml.worksheet+xml">
        <DigestMethod Algorithm="http://www.w3.org/2001/04/xmlenc#sha256"/>
        <DigestValue>LSdcOPN/m8obWL7x5LQPb2CPkp9rjjTI7rrEbLIz0lg=</DigestValue>
      </Reference>
      <Reference URI="/xl/worksheets/sheet3.xml?ContentType=application/vnd.openxmlformats-officedocument.spreadsheetml.worksheet+xml">
        <DigestMethod Algorithm="http://www.w3.org/2001/04/xmlenc#sha256"/>
        <DigestValue>ZKff9dnjkr895+lke4Jd7+PO39iSFzEOWd+BKCRSlFw=</DigestValue>
      </Reference>
      <Reference URI="/xl/worksheets/sheet4.xml?ContentType=application/vnd.openxmlformats-officedocument.spreadsheetml.worksheet+xml">
        <DigestMethod Algorithm="http://www.w3.org/2001/04/xmlenc#sha256"/>
        <DigestValue>NIDAl9IxLhh2hk15BM9at/VNTIkZLktKwNuOlTYlE/0=</DigestValue>
      </Reference>
      <Reference URI="/xl/worksheets/sheet5.xml?ContentType=application/vnd.openxmlformats-officedocument.spreadsheetml.worksheet+xml">
        <DigestMethod Algorithm="http://www.w3.org/2001/04/xmlenc#sha256"/>
        <DigestValue>B2K7MgYwiePqkyGUn11Qux74jS0SGYSn3WtqxV45VEc=</DigestValue>
      </Reference>
      <Reference URI="/xl/worksheets/sheet6.xml?ContentType=application/vnd.openxmlformats-officedocument.spreadsheetml.worksheet+xml">
        <DigestMethod Algorithm="http://www.w3.org/2001/04/xmlenc#sha256"/>
        <DigestValue>sjdydvXgxsNEG17RitLvPU6l9hDJExdRjwJHXGIOzuY=</DigestValue>
      </Reference>
      <Reference URI="/xl/worksheets/sheet7.xml?ContentType=application/vnd.openxmlformats-officedocument.spreadsheetml.worksheet+xml">
        <DigestMethod Algorithm="http://www.w3.org/2001/04/xmlenc#sha256"/>
        <DigestValue>A8xitcYSwpTEq3wULiTXAvMPf5I4N+H+Jz19WoPHa6Q=</DigestValue>
      </Reference>
      <Reference URI="/xl/worksheets/sheet8.xml?ContentType=application/vnd.openxmlformats-officedocument.spreadsheetml.worksheet+xml">
        <DigestMethod Algorithm="http://www.w3.org/2001/04/xmlenc#sha256"/>
        <DigestValue>/2V8ilKjZ5hOzTISXhdyJK8CeF1ga9g8/OcbYdcn56I=</DigestValue>
      </Reference>
      <Reference URI="/xl/worksheets/sheet9.xml?ContentType=application/vnd.openxmlformats-officedocument.spreadsheetml.worksheet+xml">
        <DigestMethod Algorithm="http://www.w3.org/2001/04/xmlenc#sha256"/>
        <DigestValue>w8NSB1fBYbJN6SZtQqVEvjjnOcz9O1vgk1kJmr7aZn0=</DigestValue>
      </Reference>
    </Manifest>
    <SignatureProperties>
      <SignatureProperty Id="idSignatureTime" Target="#idPackageSignature">
        <mdssi:SignatureTime xmlns:mdssi="http://schemas.openxmlformats.org/package/2006/digital-signature">
          <mdssi:Format>YYYY-MM-DDThh:mm:ssTZD</mdssi:Format>
          <mdssi:Value>2023-02-20T14:51:10Z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2023-02-20T14:51:10Z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2023-02-20T14:08:12Z</dcterms:modified>
</cp:coreProperties>
</file>