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815" firstSheet="6" activeTab="1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90"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Instruction!#REF!</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F14" i="62" l="1"/>
  <c r="G14" i="62"/>
  <c r="H14" i="62"/>
  <c r="D14" i="62"/>
  <c r="E14" i="62"/>
  <c r="C14" i="62"/>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H14" i="74"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C34" i="53"/>
  <c r="C45" i="53" s="1"/>
  <c r="C54" i="53" s="1"/>
  <c r="D54" i="53" l="1"/>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5" i="69" l="1"/>
  <c r="C37" i="69"/>
  <c r="C25" i="69"/>
</calcChain>
</file>

<file path=xl/sharedStrings.xml><?xml version="1.0" encoding="utf-8"?>
<sst xmlns="http://schemas.openxmlformats.org/spreadsheetml/2006/main" count="917" uniqueCount="653">
  <si>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</si>
  <si>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</si>
  <si>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</si>
  <si>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</si>
  <si>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</si>
  <si>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</si>
  <si>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</si>
  <si>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</si>
  <si>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</si>
  <si>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</si>
  <si>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</si>
  <si>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</si>
  <si>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</si>
  <si>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</si>
  <si>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</si>
  <si>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</si>
  <si>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</si>
  <si>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</si>
  <si>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</si>
  <si>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</si>
  <si>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</si>
  <si>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</si>
  <si>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</si>
  <si>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</si>
  <si>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</si>
  <si>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</si>
  <si>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</si>
  <si>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</si>
  <si>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</si>
  <si>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</si>
  <si>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</si>
  <si>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</si>
  <si>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</si>
  <si>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</si>
  <si>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</si>
  <si>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</si>
  <si>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</si>
  <si>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</si>
  <si>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</si>
  <si>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</si>
  <si>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</si>
  <si>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</si>
  <si>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</si>
  <si>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</si>
  <si>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</si>
  <si>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</si>
  <si>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</si>
  <si>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</si>
  <si>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</si>
  <si>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</si>
  <si>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</si>
  <si>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</si>
  <si>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</si>
  <si>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</si>
  <si>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</si>
  <si>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</si>
  <si>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</si>
  <si>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</si>
  <si>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</si>
  <si>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</si>
  <si>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</si>
  <si>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</si>
  <si>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</si>
  <si>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</si>
  <si>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</si>
  <si>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</si>
  <si>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</si>
  <si>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</si>
  <si>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</si>
  <si>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</si>
  <si>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</si>
  <si>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</si>
  <si>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</si>
  <si>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</si>
  <si>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</si>
  <si>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</si>
  <si>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</si>
  <si>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</si>
  <si>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</si>
  <si>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</si>
  <si>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</si>
  <si>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</si>
  <si>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</si>
  <si>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</si>
  <si>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</si>
  <si>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</si>
  <si>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</si>
  <si>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</si>
  <si>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</si>
  <si>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</si>
  <si>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</si>
  <si>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</si>
  <si>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</si>
  <si>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</si>
  <si>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</si>
  <si>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</si>
  <si>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</si>
  <si>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</si>
  <si>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</si>
  <si>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</si>
  <si>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</si>
  <si>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</si>
  <si>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</si>
  <si>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</si>
  <si>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</si>
  <si>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</si>
  <si>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</si>
  <si>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</si>
  <si>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</si>
  <si>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</si>
  <si>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</si>
  <si>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</si>
  <si>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</si>
  <si>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</si>
  <si>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</si>
  <si>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</si>
  <si>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</si>
  <si>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</si>
  <si>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</si>
  <si>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</si>
  <si>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</si>
  <si>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</si>
  <si>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</si>
  <si>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</si>
  <si>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</si>
  <si>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</si>
  <si>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</si>
  <si>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</si>
  <si>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</si>
  <si>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</si>
  <si>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</si>
  <si>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</si>
  <si>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</si>
  <si>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</si>
  <si>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</si>
  <si>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</si>
  <si>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</si>
  <si>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</si>
  <si>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</si>
  <si>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</si>
  <si>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</si>
  <si>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</si>
  <si>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</si>
  <si>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</si>
  <si>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</si>
  <si>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</si>
  <si>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</si>
  <si>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</si>
  <si>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</si>
  <si>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</si>
  <si>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</si>
  <si>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</si>
  <si>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</si>
  <si>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</si>
  <si>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</si>
  <si>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</si>
  <si>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</si>
  <si>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</si>
  <si>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</si>
  <si>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</si>
  <si>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</si>
  <si>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</si>
  <si>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</si>
  <si>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</si>
  <si>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</si>
  <si>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</si>
  <si>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</si>
  <si>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</si>
  <si>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</si>
  <si>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</si>
  <si>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</si>
  <si>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</si>
  <si>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</si>
  <si>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</si>
  <si>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</si>
  <si>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</si>
  <si>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</si>
  <si>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</si>
  <si>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</si>
  <si>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</si>
  <si>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</si>
  <si>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</si>
  <si>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</si>
  <si>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</si>
  <si>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</si>
  <si>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</si>
  <si>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</si>
  <si>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</si>
  <si>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</si>
  <si>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</si>
  <si>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</si>
  <si>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</si>
  <si>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</si>
  <si>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</si>
  <si>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</si>
  <si>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</si>
  <si>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</si>
  <si>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</si>
  <si>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</si>
  <si>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</si>
  <si>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</si>
  <si>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</si>
  <si>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</si>
  <si>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</si>
  <si>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</si>
  <si>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</si>
  <si>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</si>
  <si>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</si>
  <si>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</si>
  <si>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</si>
  <si>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</si>
  <si>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</si>
  <si>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</si>
  <si>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</si>
  <si>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</si>
  <si>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</si>
  <si>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</si>
  <si>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</si>
  <si>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</si>
  <si>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</si>
  <si>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</si>
  <si>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</si>
  <si>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</si>
  <si>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</si>
  <si>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</si>
  <si>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</si>
  <si>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</si>
  <si>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</si>
  <si>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</si>
  <si>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</si>
  <si>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</si>
  <si>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</si>
  <si>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</si>
  <si>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</si>
  <si>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</si>
  <si>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</si>
  <si>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</si>
  <si>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</si>
  <si>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</si>
  <si>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</si>
  <si>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</si>
  <si>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</si>
  <si>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</si>
  <si>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</si>
  <si>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</si>
  <si>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</si>
  <si>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</si>
  <si>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</si>
  <si>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</si>
  <si>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</si>
  <si>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</si>
  <si>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</si>
  <si>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</si>
  <si>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</si>
  <si>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</si>
  <si>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</si>
  <si>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</si>
  <si>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</si>
  <si>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</si>
  <si>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</si>
  <si>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</si>
  <si>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</si>
  <si>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</si>
  <si>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</si>
  <si>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</si>
  <si>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</si>
  <si>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</si>
  <si>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</si>
  <si>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</si>
  <si>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</si>
  <si>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</si>
  <si>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</si>
  <si>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</si>
  <si>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</si>
  <si>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</si>
  <si>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</si>
  <si>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</si>
  <si>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</si>
  <si>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</si>
  <si>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</si>
  <si>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</si>
  <si>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</si>
  <si>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</si>
  <si>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</si>
  <si>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</si>
  <si>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</si>
  <si>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</si>
  <si>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</si>
  <si>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</si>
  <si>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</si>
  <si>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</si>
  <si>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</si>
  <si>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</si>
  <si>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</si>
  <si>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</si>
  <si>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</si>
  <si>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</si>
  <si>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</si>
  <si>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</si>
  <si>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</si>
  <si>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</si>
  <si>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</si>
  <si>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</si>
  <si>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</si>
  <si>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</si>
  <si>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</si>
  <si>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</si>
  <si>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</si>
  <si>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</si>
  <si>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</si>
  <si>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</si>
  <si>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</si>
  <si>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</si>
  <si>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</si>
  <si>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</si>
  <si>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</si>
  <si>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</si>
  <si>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</si>
  <si>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</si>
  <si>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</si>
  <si>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</si>
  <si>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</si>
  <si>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</si>
  <si>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</si>
  <si>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</si>
  <si>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</si>
  <si>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</si>
  <si>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</si>
  <si>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</si>
  <si>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</si>
  <si>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</si>
  <si>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</si>
  <si>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</si>
  <si>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</si>
  <si>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</si>
  <si>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</si>
  <si>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</si>
  <si>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</si>
  <si>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</si>
  <si>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</si>
  <si>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</si>
  <si>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</si>
  <si>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</si>
  <si>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</si>
  <si>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</si>
  <si>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</si>
  <si>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</si>
  <si>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</si>
  <si>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</si>
  <si>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</si>
  <si>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</si>
  <si>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</si>
  <si>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</si>
  <si>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</si>
  <si>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</si>
  <si>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</si>
  <si>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</si>
  <si>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</si>
  <si>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</si>
  <si>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</si>
  <si>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</si>
  <si>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</si>
  <si>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</si>
  <si>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</si>
  <si>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</si>
  <si>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</si>
  <si>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</si>
  <si>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</si>
  <si>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</si>
  <si>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</si>
  <si>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</si>
  <si>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</si>
  <si>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</si>
  <si>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</si>
  <si>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</si>
  <si>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</si>
  <si>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</si>
  <si>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</si>
  <si>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</si>
  <si>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</si>
  <si>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</si>
  <si>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</si>
  <si>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</si>
  <si>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</si>
  <si>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</si>
  <si>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</si>
  <si>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</si>
  <si>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</si>
  <si>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</si>
  <si>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</si>
  <si>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</si>
  <si>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</si>
  <si>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</si>
  <si>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</si>
  <si>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</si>
  <si>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</si>
  <si>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</si>
  <si>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</si>
  <si>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</si>
  <si>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</si>
  <si>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</si>
  <si>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</si>
  <si>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</si>
  <si>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</si>
  <si>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</si>
  <si>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</si>
  <si>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</si>
  <si>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</si>
  <si>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</si>
  <si>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</si>
  <si>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</si>
  <si>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</si>
  <si>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</si>
  <si>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</si>
  <si>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</si>
  <si>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</si>
  <si>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</si>
  <si>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</si>
  <si>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</si>
  <si>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</si>
  <si>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</si>
  <si>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</si>
  <si>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</si>
  <si>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</si>
  <si>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</si>
  <si>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</si>
  <si>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</si>
  <si>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</si>
  <si>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</si>
  <si>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</si>
  <si>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</si>
  <si>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</si>
  <si>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</si>
  <si>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</si>
  <si>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</si>
  <si>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</si>
  <si>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</si>
  <si>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</si>
  <si>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</si>
  <si>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</si>
  <si>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</si>
  <si>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</si>
  <si>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</si>
  <si>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</si>
  <si>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</si>
  <si>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</si>
  <si>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</si>
  <si>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</si>
  <si>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</si>
  <si>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</si>
  <si>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</si>
  <si>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</si>
  <si>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</si>
  <si>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</si>
  <si>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</si>
  <si>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</si>
  <si>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</si>
  <si>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</si>
  <si>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</si>
  <si>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</si>
  <si>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</si>
  <si>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</si>
  <si>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</si>
  <si>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</si>
  <si>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</si>
  <si>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</si>
  <si>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</si>
  <si>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</si>
  <si>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</si>
  <si>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</si>
  <si>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</si>
  <si>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</si>
  <si>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</si>
  <si>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</si>
  <si>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</si>
  <si>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</si>
  <si>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</si>
  <si>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</si>
  <si>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</si>
  <si>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</si>
  <si>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</si>
  <si>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</si>
  <si>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</si>
  <si>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</si>
  <si>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</si>
  <si>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</si>
  <si>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</si>
  <si>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</si>
  <si>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</si>
  <si>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</si>
  <si>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</si>
  <si>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</si>
  <si>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</si>
  <si>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</si>
  <si>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</si>
  <si>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</si>
  <si>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</si>
  <si>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</si>
  <si>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</si>
  <si>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</si>
  <si>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</si>
  <si>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</si>
  <si>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</si>
  <si>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</si>
  <si>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</si>
  <si>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</si>
  <si>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</si>
  <si>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</si>
  <si>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</si>
  <si>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</si>
  <si>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</si>
  <si>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</si>
  <si>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</si>
  <si>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</si>
  <si>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</si>
  <si>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</si>
  <si>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</si>
  <si>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</si>
  <si>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</si>
  <si>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</si>
  <si>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</si>
  <si>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</si>
  <si>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</si>
  <si>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</si>
  <si>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</si>
  <si>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</si>
  <si>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</si>
  <si>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</si>
  <si>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</si>
  <si>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</si>
  <si>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</si>
  <si>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</si>
  <si>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</si>
  <si>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</si>
  <si>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</si>
  <si>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</si>
  <si>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</si>
  <si>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</si>
  <si>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</si>
  <si>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</si>
  <si>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</si>
  <si>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</si>
  <si>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</si>
  <si>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</si>
  <si>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</si>
  <si>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</si>
  <si>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</si>
  <si>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</si>
  <si>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</si>
  <si>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</si>
  <si>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</si>
  <si>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</si>
  <si>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</si>
  <si>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</si>
  <si>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</si>
  <si>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</si>
  <si>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</si>
  <si>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</si>
  <si>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</si>
  <si>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</si>
  <si>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</si>
  <si>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</si>
  <si>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</si>
  <si>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</si>
  <si>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</si>
  <si>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</si>
  <si>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</si>
  <si>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</si>
  <si>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</si>
  <si>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</si>
  <si>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</si>
  <si>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</si>
  <si>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</si>
  <si>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</si>
  <si>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</si>
  <si>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</si>
  <si>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</si>
  <si>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</si>
  <si>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</si>
  <si>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</si>
  <si>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</si>
  <si>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</si>
  <si>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</si>
  <si>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</si>
  <si>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</si>
  <si>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</si>
  <si>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</si>
  <si>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</si>
  <si>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</si>
  <si>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</si>
  <si>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</si>
  <si>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</si>
  <si>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</si>
  <si>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</si>
  <si>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</si>
  <si>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</si>
  <si>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</si>
  <si>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</si>
  <si>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</si>
  <si>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</si>
  <si>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</si>
  <si>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</si>
  <si>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</si>
  <si>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</si>
  <si>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</si>
  <si>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</si>
  <si>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</si>
  <si>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</si>
  <si>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</si>
  <si>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</si>
  <si>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</si>
  <si>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</si>
  <si>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</si>
  <si>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</si>
  <si>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</si>
  <si>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</si>
  <si>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</si>
  <si>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</si>
  <si>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</si>
  <si>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</si>
  <si>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</si>
  <si>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</si>
  <si>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</si>
  <si>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</si>
  <si>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</si>
  <si>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</si>
  <si>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</si>
  <si>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</si>
  <si>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</si>
  <si>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</si>
  <si>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"ხალიკ ბანკი საქართველო"</t>
  </si>
  <si>
    <t>არმან დუნაევი</t>
  </si>
  <si>
    <t>ნიკოლოზ გეგუჩაძე</t>
  </si>
  <si>
    <t>www.Halykbank.ge</t>
  </si>
  <si>
    <t xml:space="preserve">არმან დუნაევი </t>
  </si>
  <si>
    <t>დამოუკიდებელი წევრი</t>
  </si>
  <si>
    <t>ევგენია შაიმერდენი</t>
  </si>
  <si>
    <t>არადამოუკიდებელ წევრი</t>
  </si>
  <si>
    <t xml:space="preserve">ალია კარპიკოვა </t>
  </si>
  <si>
    <t xml:space="preserve">ვიქტორ სკრილი </t>
  </si>
  <si>
    <t>ნანა ღვალაძე</t>
  </si>
  <si>
    <t>გენერალური დირექტორი/ უსაფრთხოება, AML, კადრები, მარკეტინგი, შეფასება</t>
  </si>
  <si>
    <t xml:space="preserve">კონსტანტინე გორდეზიანი </t>
  </si>
  <si>
    <t>გენერალური დირექტორის მოადგილე/რისკები, საკრედიტო ადმინისტრირება</t>
  </si>
  <si>
    <t>შოთა ჭყოიძე</t>
  </si>
  <si>
    <t>გენერალური დირექტორის მოადგილე/IT, საცალო გაყიდვები, საბანკო ბარათები, კონტაქტ-ცენტრი</t>
  </si>
  <si>
    <t>მარინა ტანკაროვა</t>
  </si>
  <si>
    <t>გენერალური დირექტორის მოადგილე/ფინანსები, ბუღალტერია, საოპერაციო, სამეურნეო, კანცელარია</t>
  </si>
  <si>
    <t>თამარ გოდერძიშვილი</t>
  </si>
  <si>
    <t>გენერალური დირექტორის მოადგილე/ კორპორატიული, მცირე, საშუალო ბიზნესის დაკრედიტება, ხაზინა</t>
  </si>
  <si>
    <t>ტიმურ ყულიბაევი</t>
  </si>
  <si>
    <t>დინარა ყულიბაევა</t>
  </si>
  <si>
    <t>სს "ყაზახეთის სახალხო 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</si>
</sst>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61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1" xfId="20" applyBorder="1"/>
    <xf numFmtId="0" fontId="4" fillId="0" borderId="7" xfId="0" applyFont="1" applyFill="1" applyBorder="1" applyAlignment="1">
      <alignment vertical="center"/>
    </xf>
    <xf numFmtId="0" fontId="4" fillId="0" borderId="59" xfId="0" applyFont="1" applyFill="1" applyBorder="1" applyAlignment="1">
      <alignment vertical="center"/>
    </xf>
    <xf numFmtId="0" fontId="4" fillId="0" borderId="108" xfId="0" applyFont="1" applyFill="1" applyBorder="1" applyAlignment="1">
      <alignment vertical="center"/>
    </xf>
    <xf numFmtId="0" fontId="4" fillId="0" borderId="109"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vertical="center"/>
    </xf>
    <xf numFmtId="0" fontId="4" fillId="0" borderId="103" xfId="0" applyFont="1" applyFill="1" applyBorder="1" applyAlignment="1">
      <alignment vertical="center"/>
    </xf>
    <xf numFmtId="0" fontId="4" fillId="0" borderId="104" xfId="0" applyFont="1" applyFill="1" applyBorder="1" applyAlignment="1">
      <alignment vertical="center"/>
    </xf>
    <xf numFmtId="0" fontId="4" fillId="0" borderId="105" xfId="0" applyFont="1" applyFill="1" applyBorder="1" applyAlignment="1">
      <alignment vertical="center"/>
    </xf>
    <xf numFmtId="0" fontId="4" fillId="0" borderId="73" xfId="0"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vertical="center"/>
    </xf>
    <xf numFmtId="0" fontId="4" fillId="0" borderId="116" xfId="0" applyFont="1" applyFill="1" applyBorder="1" applyAlignment="1">
      <alignment horizontal="center" vertical="center"/>
    </xf>
    <xf numFmtId="0" fontId="4" fillId="0" borderId="117" xfId="0" applyFont="1" applyFill="1" applyBorder="1" applyAlignment="1">
      <alignment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4" fillId="0" borderId="123" xfId="0" applyFont="1" applyFill="1" applyBorder="1" applyAlignment="1">
      <alignment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0" fontId="4" fillId="0" borderId="27"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4"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5" xfId="0" applyFont="1" applyBorder="1" applyAlignment="1">
      <alignment horizontal="right" vertical="center" wrapText="1"/>
    </xf>
    <xf numFmtId="0" fontId="9" fillId="0" borderId="125" xfId="0" applyFont="1" applyFill="1" applyBorder="1" applyAlignment="1">
      <alignment horizontal="right" vertical="center" wrapText="1"/>
    </xf>
    <xf numFmtId="0" fontId="7" fillId="0" borderId="108" xfId="0" applyFont="1" applyFill="1" applyBorder="1" applyAlignment="1">
      <alignment vertical="center" wrapText="1"/>
    </xf>
    <xf numFmtId="0" fontId="4" fillId="0" borderId="108" xfId="0" applyFont="1" applyBorder="1" applyAlignment="1">
      <alignment vertical="center" wrapText="1"/>
    </xf>
    <xf numFmtId="0" fontId="4" fillId="0" borderId="108" xfId="0" applyFont="1" applyFill="1" applyBorder="1" applyAlignment="1">
      <alignment horizontal="left" vertical="center" wrapText="1" indent="2"/>
    </xf>
    <xf numFmtId="0" fontId="4" fillId="0" borderId="108" xfId="0" applyFont="1" applyFill="1" applyBorder="1" applyAlignment="1">
      <alignment vertical="center" wrapText="1"/>
    </xf>
    <xf numFmtId="3" fontId="23" fillId="36" borderId="10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9"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3" xfId="0" applyFont="1" applyBorder="1" applyAlignment="1"/>
    <xf numFmtId="0" fontId="9" fillId="0" borderId="123" xfId="0" applyFont="1" applyBorder="1" applyAlignment="1"/>
    <xf numFmtId="0" fontId="9" fillId="0" borderId="123" xfId="0" applyFont="1" applyBorder="1" applyAlignment="1">
      <alignment wrapText="1"/>
    </xf>
    <xf numFmtId="0" fontId="10" fillId="0" borderId="21" xfId="0" applyFont="1" applyBorder="1" applyAlignment="1">
      <alignment horizontal="center"/>
    </xf>
    <xf numFmtId="0" fontId="10" fillId="0" borderId="123"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5" xfId="0" applyFont="1" applyFill="1" applyBorder="1" applyAlignment="1">
      <alignment horizontal="center" vertical="center" wrapText="1"/>
    </xf>
    <xf numFmtId="0" fontId="15" fillId="0" borderId="108" xfId="0" applyFont="1" applyFill="1" applyBorder="1" applyAlignment="1">
      <alignment horizontal="center" vertical="center" wrapText="1"/>
    </xf>
    <xf numFmtId="0" fontId="16" fillId="0" borderId="108" xfId="0" applyFont="1" applyFill="1" applyBorder="1" applyAlignment="1">
      <alignment horizontal="left" vertical="center" wrapText="1"/>
    </xf>
    <xf numFmtId="193" fontId="7" fillId="0" borderId="108" xfId="0" applyNumberFormat="1" applyFont="1" applyFill="1" applyBorder="1" applyAlignment="1" applyProtection="1">
      <alignment vertical="center" wrapText="1"/>
      <protection locked="0"/>
    </xf>
    <xf numFmtId="193" fontId="4" fillId="0" borderId="108" xfId="0" applyNumberFormat="1" applyFont="1" applyFill="1" applyBorder="1" applyAlignment="1" applyProtection="1">
      <alignment vertical="center" wrapText="1"/>
      <protection locked="0"/>
    </xf>
    <xf numFmtId="193" fontId="4" fillId="0" borderId="123" xfId="0" applyNumberFormat="1" applyFont="1" applyFill="1" applyBorder="1" applyAlignment="1" applyProtection="1">
      <alignment vertical="center" wrapText="1"/>
      <protection locked="0"/>
    </xf>
    <xf numFmtId="193" fontId="7" fillId="0" borderId="108" xfId="0" applyNumberFormat="1" applyFont="1" applyFill="1" applyBorder="1" applyAlignment="1" applyProtection="1">
      <alignment horizontal="right" vertical="center" wrapText="1"/>
      <protection locked="0"/>
    </xf>
    <xf numFmtId="0" fontId="7" fillId="0" borderId="108" xfId="0" applyFont="1" applyBorder="1" applyAlignment="1">
      <alignment vertical="center" wrapText="1"/>
    </xf>
    <xf numFmtId="0" fontId="9" fillId="2" borderId="125" xfId="0" applyFont="1" applyFill="1" applyBorder="1" applyAlignment="1">
      <alignment horizontal="right" vertical="center"/>
    </xf>
    <xf numFmtId="0" fontId="9" fillId="2" borderId="108" xfId="0" applyFont="1" applyFill="1" applyBorder="1" applyAlignment="1">
      <alignment vertical="center"/>
    </xf>
    <xf numFmtId="193" fontId="9" fillId="2" borderId="108" xfId="0" applyNumberFormat="1" applyFont="1" applyFill="1" applyBorder="1" applyAlignment="1" applyProtection="1">
      <alignment vertical="center"/>
      <protection locked="0"/>
    </xf>
    <xf numFmtId="193" fontId="17" fillId="2" borderId="108" xfId="0" applyNumberFormat="1" applyFont="1" applyFill="1" applyBorder="1" applyAlignment="1" applyProtection="1">
      <alignment vertical="center"/>
      <protection locked="0"/>
    </xf>
    <xf numFmtId="193" fontId="17" fillId="2" borderId="123" xfId="0" applyNumberFormat="1" applyFont="1" applyFill="1" applyBorder="1" applyAlignment="1" applyProtection="1">
      <alignment vertical="center"/>
      <protection locked="0"/>
    </xf>
    <xf numFmtId="193" fontId="9" fillId="2" borderId="123" xfId="0" applyNumberFormat="1" applyFont="1" applyFill="1" applyBorder="1" applyAlignment="1" applyProtection="1">
      <alignment vertical="center"/>
      <protection locked="0"/>
    </xf>
    <xf numFmtId="0" fontId="15" fillId="0" borderId="125" xfId="0" applyFont="1" applyFill="1" applyBorder="1" applyAlignment="1">
      <alignment horizontal="center" vertical="center" wrapText="1"/>
    </xf>
    <xf numFmtId="14" fontId="4" fillId="0" borderId="0" xfId="0" applyNumberFormat="1" applyFont="1"/>
    <xf numFmtId="10" fontId="4" fillId="0" borderId="108" xfId="20961" applyNumberFormat="1" applyFont="1" applyFill="1" applyBorder="1" applyAlignment="1" applyProtection="1">
      <alignment horizontal="right" vertical="center" wrapText="1"/>
      <protection locked="0"/>
    </xf>
    <xf numFmtId="10" fontId="4" fillId="0" borderId="108" xfId="20961" applyNumberFormat="1" applyFont="1" applyBorder="1" applyAlignment="1" applyProtection="1">
      <alignment vertical="center" wrapText="1"/>
      <protection locked="0"/>
    </xf>
    <xf numFmtId="10" fontId="4" fillId="0" borderId="123" xfId="20961" applyNumberFormat="1" applyFont="1" applyBorder="1" applyAlignment="1" applyProtection="1">
      <alignment vertical="center" wrapText="1"/>
      <protection locked="0"/>
    </xf>
    <xf numFmtId="0" fontId="9" fillId="2" borderId="116" xfId="0" applyFont="1" applyFill="1" applyBorder="1" applyAlignment="1">
      <alignment horizontal="right" vertical="center"/>
    </xf>
    <xf numFmtId="0" fontId="9" fillId="2" borderId="103" xfId="0" applyFont="1" applyFill="1" applyBorder="1" applyAlignment="1">
      <alignment vertical="center"/>
    </xf>
    <xf numFmtId="193" fontId="9" fillId="2" borderId="103"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17" xfId="0" applyNumberFormat="1" applyFont="1" applyFill="1" applyBorder="1" applyAlignment="1" applyProtection="1">
      <alignment vertical="center"/>
      <protection locked="0"/>
    </xf>
    <xf numFmtId="0" fontId="9" fillId="0" borderId="108" xfId="0" applyFont="1" applyFill="1" applyBorder="1" applyAlignment="1">
      <alignment horizontal="left" vertical="center" wrapText="1"/>
    </xf>
    <xf numFmtId="0" fontId="108" fillId="0" borderId="95" xfId="0" applyFont="1" applyFill="1" applyBorder="1" applyAlignment="1">
      <alignment horizontal="left" vertical="center"/>
    </xf>
    <xf numFmtId="0" fontId="108" fillId="0" borderId="93" xfId="0" applyFont="1" applyFill="1" applyBorder="1" applyAlignment="1">
      <alignment vertical="center" wrapText="1"/>
    </xf>
    <xf numFmtId="0" fontId="108" fillId="0" borderId="93" xfId="0" applyFont="1" applyFill="1" applyBorder="1" applyAlignment="1">
      <alignment horizontal="left" vertical="center" wrapText="1"/>
    </xf>
    <xf numFmtId="49" fontId="108" fillId="0" borderId="108" xfId="0" applyNumberFormat="1" applyFont="1" applyFill="1" applyBorder="1" applyAlignment="1">
      <alignment horizontal="right" vertical="center"/>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108"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3" borderId="109" xfId="0" applyFont="1" applyFill="1" applyBorder="1" applyAlignment="1">
      <alignment vertical="center" wrapText="1"/>
    </xf>
    <xf numFmtId="0" fontId="108" fillId="3" borderId="107" xfId="0" applyFont="1" applyFill="1" applyBorder="1" applyAlignment="1">
      <alignment vertical="center" wrapText="1"/>
    </xf>
    <xf numFmtId="0" fontId="108" fillId="0" borderId="109" xfId="0" applyFont="1" applyFill="1" applyBorder="1" applyAlignment="1">
      <alignment horizontal="left"/>
    </xf>
    <xf numFmtId="0" fontId="108" fillId="0" borderId="107" xfId="0" applyFont="1" applyFill="1" applyBorder="1" applyAlignment="1">
      <alignment horizontal="left"/>
    </xf>
    <xf numFmtId="0" fontId="108" fillId="0" borderId="109" xfId="0" applyFont="1" applyFill="1" applyBorder="1" applyAlignment="1">
      <alignment vertical="center" wrapText="1"/>
    </xf>
    <xf numFmtId="0" fontId="108" fillId="0" borderId="107"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3" borderId="109" xfId="0" applyFont="1" applyFill="1" applyBorder="1" applyAlignment="1">
      <alignment horizontal="left" vertical="center" wrapText="1"/>
    </xf>
    <xf numFmtId="0" fontId="108" fillId="3"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78" borderId="109" xfId="0" applyFont="1" applyFill="1" applyBorder="1" applyAlignment="1">
      <alignment vertical="center" wrapText="1"/>
    </xf>
    <xf numFmtId="0" fontId="108" fillId="78" borderId="107" xfId="0" applyFont="1" applyFill="1" applyBorder="1" applyAlignment="1">
      <alignmen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9" fontId="9" fillId="2" borderId="108" xfId="20961" applyFont="1" applyFill="1" applyBorder="1" applyAlignment="1" applyProtection="1">
      <alignment vertical="center"/>
      <protection locked="0"/>
    </xf>
    <xf numFmtId="9" fontId="17" fillId="2" borderId="108" xfId="20961" applyFont="1" applyFill="1" applyBorder="1" applyAlignment="1" applyProtection="1">
      <alignment vertical="center"/>
      <protection locked="0"/>
    </xf>
    <xf numFmtId="9" fontId="17" fillId="2" borderId="123" xfId="20961" applyFont="1" applyFill="1" applyBorder="1" applyAlignment="1" applyProtection="1">
      <alignment vertical="center"/>
      <protection locked="0"/>
    </xf>
    <xf numFmtId="9" fontId="9" fillId="2" borderId="123" xfId="2096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3" fontId="9" fillId="36" borderId="108" xfId="7" applyNumberFormat="1" applyFont="1" applyFill="1" applyBorder="1" applyAlignment="1" applyProtection="1">
      <alignment horizontal="right"/>
    </xf>
    <xf numFmtId="9" fontId="4" fillId="0" borderId="123" xfId="20961" applyFont="1" applyBorder="1" applyAlignment="1"/>
    <xf numFmtId="9" fontId="4" fillId="0" borderId="27" xfId="20961" applyFont="1" applyBorder="1" applyAlignment="1"/>
    <xf numFmtId="9" fontId="4" fillId="0" borderId="24" xfId="20961" applyFont="1" applyBorder="1" applyAlignment="1"/>
    <xf numFmtId="43" fontId="4" fillId="0" borderId="3" xfId="7" applyFont="1" applyBorder="1" applyAlignment="1"/>
    <xf numFmtId="43" fontId="4" fillId="0" borderId="8" xfId="7" applyFont="1" applyBorder="1" applyAlignment="1"/>
    <xf numFmtId="9" fontId="4" fillId="0" borderId="102" xfId="20961" applyFont="1" applyFill="1" applyBorder="1" applyAlignment="1">
      <alignment vertical="center"/>
    </xf>
    <xf numFmtId="9" fontId="4" fillId="0" borderId="119" xfId="20961" applyFont="1" applyFill="1" applyBorder="1" applyAlignment="1">
      <alignment vertical="center"/>
    </xf>
    <xf numFmtId="9" fontId="115" fillId="80" borderId="108" xfId="20961" applyFont="1" applyFill="1" applyBorder="1" applyAlignment="1" applyProtection="1">
      <alignment horizontal="right"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4"/>
  <sheetViews>
    <sheetView workbookViewId="0">
      <pane xSplit="1" ySplit="7" topLeftCell="B8" activePane="bottomRight" state="frozen"/>
      <selection pane="topRight" activeCell="B1" sqref="B1"/>
      <selection pane="bottomLeft" activeCell="A8" sqref="A8"/>
      <selection pane="bottomRight" activeCell="C13" sqref="C13"/>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8" t="s">
        <v>255</v>
      </c>
      <c r="C1" s="94"/>
    </row>
    <row r="2" spans="1:3" s="185" customFormat="1" ht="15.75">
      <c r="A2" s="241">
        <v>1</v>
      </c>
      <c r="B2" s="186" t="s">
        <v>256</v>
      </c>
      <c r="C2" s="183" t="s">
        <v>630</v>
      </c>
    </row>
    <row r="3" spans="1:3" s="185" customFormat="1" ht="15.75">
      <c r="A3" s="241">
        <v>2</v>
      </c>
      <c r="B3" s="187" t="s">
        <v>257</v>
      </c>
      <c r="C3" s="183" t="s">
        <v>631</v>
      </c>
    </row>
    <row r="4" spans="1:3" s="185" customFormat="1" ht="15.75">
      <c r="A4" s="241">
        <v>3</v>
      </c>
      <c r="B4" s="187" t="s">
        <v>258</v>
      </c>
      <c r="C4" s="183" t="s">
        <v>632</v>
      </c>
    </row>
    <row r="5" spans="1:3" s="185" customFormat="1" ht="15.75">
      <c r="A5" s="242">
        <v>4</v>
      </c>
      <c r="B5" s="190" t="s">
        <v>259</v>
      </c>
      <c r="C5" s="183" t="s">
        <v>633</v>
      </c>
    </row>
    <row r="6" spans="1:3" s="189" customFormat="1" ht="65.25" customHeight="1">
      <c r="A6" s="518" t="s">
        <v>492</v>
      </c>
      <c r="B6" s="519"/>
      <c r="C6" s="519"/>
    </row>
    <row r="7" spans="1:3">
      <c r="A7" s="417" t="s">
        <v>405</v>
      </c>
      <c r="B7" s="418" t="s">
        <v>260</v>
      </c>
    </row>
    <row r="8" spans="1:3">
      <c r="A8" s="419">
        <v>1</v>
      </c>
      <c r="B8" s="415" t="s">
        <v>224</v>
      </c>
    </row>
    <row r="9" spans="1:3">
      <c r="A9" s="419">
        <v>2</v>
      </c>
      <c r="B9" s="415" t="s">
        <v>261</v>
      </c>
    </row>
    <row r="10" spans="1:3">
      <c r="A10" s="419">
        <v>3</v>
      </c>
      <c r="B10" s="415" t="s">
        <v>262</v>
      </c>
    </row>
    <row r="11" spans="1:3">
      <c r="A11" s="419">
        <v>4</v>
      </c>
      <c r="B11" s="415" t="s">
        <v>263</v>
      </c>
      <c r="C11" s="184"/>
    </row>
    <row r="12" spans="1:3">
      <c r="A12" s="419">
        <v>5</v>
      </c>
      <c r="B12" s="415" t="s">
        <v>188</v>
      </c>
    </row>
    <row r="13" spans="1:3">
      <c r="A13" s="419">
        <v>6</v>
      </c>
      <c r="B13" s="420" t="s">
        <v>150</v>
      </c>
    </row>
    <row r="14" spans="1:3">
      <c r="A14" s="419">
        <v>7</v>
      </c>
      <c r="B14" s="415" t="s">
        <v>264</v>
      </c>
    </row>
    <row r="15" spans="1:3">
      <c r="A15" s="419">
        <v>8</v>
      </c>
      <c r="B15" s="415" t="s">
        <v>267</v>
      </c>
    </row>
    <row r="16" spans="1:3">
      <c r="A16" s="419">
        <v>9</v>
      </c>
      <c r="B16" s="415" t="s">
        <v>89</v>
      </c>
    </row>
    <row r="17" spans="1:2">
      <c r="A17" s="421" t="s">
        <v>549</v>
      </c>
      <c r="B17" s="415" t="s">
        <v>529</v>
      </c>
    </row>
    <row r="18" spans="1:2">
      <c r="A18" s="419">
        <v>10</v>
      </c>
      <c r="B18" s="415" t="s">
        <v>270</v>
      </c>
    </row>
    <row r="19" spans="1:2">
      <c r="A19" s="419">
        <v>11</v>
      </c>
      <c r="B19" s="420" t="s">
        <v>251</v>
      </c>
    </row>
    <row r="20" spans="1:2">
      <c r="A20" s="419">
        <v>12</v>
      </c>
      <c r="B20" s="420" t="s">
        <v>248</v>
      </c>
    </row>
    <row r="21" spans="1:2">
      <c r="A21" s="419">
        <v>13</v>
      </c>
      <c r="B21" s="422" t="s">
        <v>462</v>
      </c>
    </row>
    <row r="22" spans="1:2">
      <c r="A22" s="419">
        <v>14</v>
      </c>
      <c r="B22" s="423" t="s">
        <v>522</v>
      </c>
    </row>
    <row r="23" spans="1:2">
      <c r="A23" s="424">
        <v>15</v>
      </c>
      <c r="B23" s="420" t="s">
        <v>78</v>
      </c>
    </row>
    <row r="24" spans="1:2">
      <c r="A24" s="424">
        <v>15.1</v>
      </c>
      <c r="B24" s="415" t="s">
        <v>558</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2" activePane="bottomRight" state="frozen"/>
      <selection pane="topRight" activeCell="B1" sqref="B1"/>
      <selection pane="bottomLeft" activeCell="A5" sqref="A5"/>
      <selection pane="bottomRight" activeCell="C1" sqref="C1:C1048576"/>
    </sheetView>
  </sheetViews>
  <sheetFormatPr defaultRowHeight="15"/>
  <cols>
    <col min="1" max="1" width="9.5703125" style="5" bestFit="1" customWidth="1"/>
    <col min="2" max="2" width="132.42578125" style="2" customWidth="1"/>
    <col min="3" max="3" width="18.42578125" style="2" customWidth="1"/>
  </cols>
  <sheetData>
    <row r="1" spans="1:6" ht="15.75">
      <c r="A1" s="18" t="s">
        <v>189</v>
      </c>
      <c r="B1" s="17" t="str">
        <f>Info!C2</f>
        <v>სს "ხალიკ ბანკი საქართველო"</v>
      </c>
      <c r="D1" s="2"/>
      <c r="E1" s="2"/>
      <c r="F1" s="2"/>
    </row>
    <row r="2" spans="1:6" s="22" customFormat="1" ht="15.75" customHeight="1">
      <c r="A2" s="22" t="s">
        <v>190</v>
      </c>
      <c r="B2" s="504">
        <f>'1. key ratios'!B2</f>
        <v>44286</v>
      </c>
    </row>
    <row r="3" spans="1:6" s="22" customFormat="1" ht="15.75" customHeight="1"/>
    <row r="4" spans="1:6" ht="15.75" thickBot="1">
      <c r="A4" s="5" t="s">
        <v>414</v>
      </c>
      <c r="B4" s="61" t="s">
        <v>89</v>
      </c>
    </row>
    <row r="5" spans="1:6">
      <c r="A5" s="135" t="s">
        <v>27</v>
      </c>
      <c r="B5" s="136"/>
      <c r="C5" s="137" t="s">
        <v>28</v>
      </c>
    </row>
    <row r="6" spans="1:6">
      <c r="A6" s="138">
        <v>1</v>
      </c>
      <c r="B6" s="83" t="s">
        <v>29</v>
      </c>
      <c r="C6" s="281">
        <f>SUM(C7:C11)</f>
        <v>99818019</v>
      </c>
    </row>
    <row r="7" spans="1:6">
      <c r="A7" s="138">
        <v>2</v>
      </c>
      <c r="B7" s="80" t="s">
        <v>30</v>
      </c>
      <c r="C7" s="282">
        <v>76000000</v>
      </c>
    </row>
    <row r="8" spans="1:6">
      <c r="A8" s="138">
        <v>3</v>
      </c>
      <c r="B8" s="74" t="s">
        <v>31</v>
      </c>
      <c r="C8" s="282"/>
    </row>
    <row r="9" spans="1:6">
      <c r="A9" s="138">
        <v>4</v>
      </c>
      <c r="B9" s="74" t="s">
        <v>32</v>
      </c>
      <c r="C9" s="282">
        <v>1976058</v>
      </c>
    </row>
    <row r="10" spans="1:6">
      <c r="A10" s="138">
        <v>5</v>
      </c>
      <c r="B10" s="74" t="s">
        <v>33</v>
      </c>
      <c r="C10" s="282"/>
    </row>
    <row r="11" spans="1:6">
      <c r="A11" s="138">
        <v>6</v>
      </c>
      <c r="B11" s="81" t="s">
        <v>34</v>
      </c>
      <c r="C11" s="282">
        <v>21841961</v>
      </c>
    </row>
    <row r="12" spans="1:6" s="4" customFormat="1">
      <c r="A12" s="138">
        <v>7</v>
      </c>
      <c r="B12" s="83" t="s">
        <v>35</v>
      </c>
      <c r="C12" s="283">
        <f>SUM(C13:C27)</f>
        <v>6359137</v>
      </c>
    </row>
    <row r="13" spans="1:6" s="4" customFormat="1">
      <c r="A13" s="138">
        <v>8</v>
      </c>
      <c r="B13" s="82" t="s">
        <v>36</v>
      </c>
      <c r="C13" s="284">
        <v>1976058</v>
      </c>
    </row>
    <row r="14" spans="1:6" s="4" customFormat="1" ht="25.5">
      <c r="A14" s="138">
        <v>9</v>
      </c>
      <c r="B14" s="75" t="s">
        <v>37</v>
      </c>
      <c r="C14" s="284"/>
    </row>
    <row r="15" spans="1:6" s="4" customFormat="1">
      <c r="A15" s="138">
        <v>10</v>
      </c>
      <c r="B15" s="76" t="s">
        <v>38</v>
      </c>
      <c r="C15" s="284">
        <v>4383079</v>
      </c>
    </row>
    <row r="16" spans="1:6" s="4" customFormat="1">
      <c r="A16" s="138">
        <v>11</v>
      </c>
      <c r="B16" s="77" t="s">
        <v>39</v>
      </c>
      <c r="C16" s="284"/>
    </row>
    <row r="17" spans="1:3" s="4" customFormat="1">
      <c r="A17" s="138">
        <v>12</v>
      </c>
      <c r="B17" s="76" t="s">
        <v>40</v>
      </c>
      <c r="C17" s="284"/>
    </row>
    <row r="18" spans="1:3" s="4" customFormat="1">
      <c r="A18" s="138">
        <v>13</v>
      </c>
      <c r="B18" s="76" t="s">
        <v>41</v>
      </c>
      <c r="C18" s="284"/>
    </row>
    <row r="19" spans="1:3" s="4" customFormat="1">
      <c r="A19" s="138">
        <v>14</v>
      </c>
      <c r="B19" s="76" t="s">
        <v>42</v>
      </c>
      <c r="C19" s="284"/>
    </row>
    <row r="20" spans="1:3" s="4" customFormat="1" ht="25.5">
      <c r="A20" s="138">
        <v>15</v>
      </c>
      <c r="B20" s="76" t="s">
        <v>43</v>
      </c>
      <c r="C20" s="284"/>
    </row>
    <row r="21" spans="1:3" s="4" customFormat="1" ht="25.5">
      <c r="A21" s="138">
        <v>16</v>
      </c>
      <c r="B21" s="75" t="s">
        <v>44</v>
      </c>
      <c r="C21" s="284"/>
    </row>
    <row r="22" spans="1:3" s="4" customFormat="1">
      <c r="A22" s="138">
        <v>17</v>
      </c>
      <c r="B22" s="139" t="s">
        <v>45</v>
      </c>
      <c r="C22" s="284"/>
    </row>
    <row r="23" spans="1:3" s="4" customFormat="1" ht="25.5">
      <c r="A23" s="138">
        <v>18</v>
      </c>
      <c r="B23" s="75" t="s">
        <v>46</v>
      </c>
      <c r="C23" s="284"/>
    </row>
    <row r="24" spans="1:3" s="4" customFormat="1" ht="25.5">
      <c r="A24" s="138">
        <v>19</v>
      </c>
      <c r="B24" s="75" t="s">
        <v>47</v>
      </c>
      <c r="C24" s="284"/>
    </row>
    <row r="25" spans="1:3" s="4" customFormat="1" ht="25.5">
      <c r="A25" s="138">
        <v>20</v>
      </c>
      <c r="B25" s="78" t="s">
        <v>48</v>
      </c>
      <c r="C25" s="284"/>
    </row>
    <row r="26" spans="1:3" s="4" customFormat="1">
      <c r="A26" s="138">
        <v>21</v>
      </c>
      <c r="B26" s="78" t="s">
        <v>49</v>
      </c>
      <c r="C26" s="284"/>
    </row>
    <row r="27" spans="1:3" s="4" customFormat="1" ht="25.5">
      <c r="A27" s="138">
        <v>22</v>
      </c>
      <c r="B27" s="78" t="s">
        <v>50</v>
      </c>
      <c r="C27" s="284"/>
    </row>
    <row r="28" spans="1:3" s="4" customFormat="1">
      <c r="A28" s="138">
        <v>23</v>
      </c>
      <c r="B28" s="84" t="s">
        <v>24</v>
      </c>
      <c r="C28" s="283">
        <f>C6-C12</f>
        <v>93458882</v>
      </c>
    </row>
    <row r="29" spans="1:3" s="4" customFormat="1">
      <c r="A29" s="140"/>
      <c r="B29" s="79"/>
      <c r="C29" s="284"/>
    </row>
    <row r="30" spans="1:3" s="4" customFormat="1">
      <c r="A30" s="140">
        <v>24</v>
      </c>
      <c r="B30" s="84" t="s">
        <v>51</v>
      </c>
      <c r="C30" s="283">
        <f>C31+C34</f>
        <v>0</v>
      </c>
    </row>
    <row r="31" spans="1:3" s="4" customFormat="1">
      <c r="A31" s="140">
        <v>25</v>
      </c>
      <c r="B31" s="74" t="s">
        <v>52</v>
      </c>
      <c r="C31" s="285">
        <f>C32+C33</f>
        <v>0</v>
      </c>
    </row>
    <row r="32" spans="1:3" s="4" customFormat="1">
      <c r="A32" s="140">
        <v>26</v>
      </c>
      <c r="B32" s="181" t="s">
        <v>53</v>
      </c>
      <c r="C32" s="284"/>
    </row>
    <row r="33" spans="1:3" s="4" customFormat="1">
      <c r="A33" s="140">
        <v>27</v>
      </c>
      <c r="B33" s="181" t="s">
        <v>54</v>
      </c>
      <c r="C33" s="284"/>
    </row>
    <row r="34" spans="1:3" s="4" customFormat="1">
      <c r="A34" s="140">
        <v>28</v>
      </c>
      <c r="B34" s="74" t="s">
        <v>55</v>
      </c>
      <c r="C34" s="284"/>
    </row>
    <row r="35" spans="1:3" s="4" customFormat="1">
      <c r="A35" s="140">
        <v>29</v>
      </c>
      <c r="B35" s="84" t="s">
        <v>56</v>
      </c>
      <c r="C35" s="283">
        <f>SUM(C36:C40)</f>
        <v>0</v>
      </c>
    </row>
    <row r="36" spans="1:3" s="4" customFormat="1">
      <c r="A36" s="140">
        <v>30</v>
      </c>
      <c r="B36" s="75" t="s">
        <v>57</v>
      </c>
      <c r="C36" s="284"/>
    </row>
    <row r="37" spans="1:3" s="4" customFormat="1">
      <c r="A37" s="140">
        <v>31</v>
      </c>
      <c r="B37" s="76" t="s">
        <v>58</v>
      </c>
      <c r="C37" s="284"/>
    </row>
    <row r="38" spans="1:3" s="4" customFormat="1" ht="25.5">
      <c r="A38" s="140">
        <v>32</v>
      </c>
      <c r="B38" s="75" t="s">
        <v>59</v>
      </c>
      <c r="C38" s="284"/>
    </row>
    <row r="39" spans="1:3" s="4" customFormat="1" ht="25.5">
      <c r="A39" s="140">
        <v>33</v>
      </c>
      <c r="B39" s="75" t="s">
        <v>47</v>
      </c>
      <c r="C39" s="284"/>
    </row>
    <row r="40" spans="1:3" s="4" customFormat="1" ht="25.5">
      <c r="A40" s="140">
        <v>34</v>
      </c>
      <c r="B40" s="78" t="s">
        <v>60</v>
      </c>
      <c r="C40" s="284"/>
    </row>
    <row r="41" spans="1:3" s="4" customFormat="1">
      <c r="A41" s="140">
        <v>35</v>
      </c>
      <c r="B41" s="84" t="s">
        <v>25</v>
      </c>
      <c r="C41" s="283">
        <f>C30-C35</f>
        <v>0</v>
      </c>
    </row>
    <row r="42" spans="1:3" s="4" customFormat="1">
      <c r="A42" s="140"/>
      <c r="B42" s="79"/>
      <c r="C42" s="284"/>
    </row>
    <row r="43" spans="1:3" s="4" customFormat="1">
      <c r="A43" s="140">
        <v>36</v>
      </c>
      <c r="B43" s="85" t="s">
        <v>61</v>
      </c>
      <c r="C43" s="283">
        <f>SUM(C44:C46)</f>
        <v>41749057.850000001</v>
      </c>
    </row>
    <row r="44" spans="1:3" s="4" customFormat="1">
      <c r="A44" s="140">
        <v>37</v>
      </c>
      <c r="B44" s="74" t="s">
        <v>62</v>
      </c>
      <c r="C44" s="284">
        <v>34118000</v>
      </c>
    </row>
    <row r="45" spans="1:3" s="4" customFormat="1">
      <c r="A45" s="140">
        <v>38</v>
      </c>
      <c r="B45" s="74" t="s">
        <v>63</v>
      </c>
      <c r="C45" s="284"/>
    </row>
    <row r="46" spans="1:3" s="4" customFormat="1">
      <c r="A46" s="140">
        <v>39</v>
      </c>
      <c r="B46" s="74" t="s">
        <v>64</v>
      </c>
      <c r="C46" s="284">
        <v>7631057.8499999996</v>
      </c>
    </row>
    <row r="47" spans="1:3" s="4" customFormat="1">
      <c r="A47" s="140">
        <v>40</v>
      </c>
      <c r="B47" s="85" t="s">
        <v>65</v>
      </c>
      <c r="C47" s="283">
        <f>SUM(C48:C51)</f>
        <v>0</v>
      </c>
    </row>
    <row r="48" spans="1:3" s="4" customFormat="1">
      <c r="A48" s="140">
        <v>41</v>
      </c>
      <c r="B48" s="75" t="s">
        <v>66</v>
      </c>
      <c r="C48" s="284"/>
    </row>
    <row r="49" spans="1:3" s="4" customFormat="1">
      <c r="A49" s="140">
        <v>42</v>
      </c>
      <c r="B49" s="76" t="s">
        <v>67</v>
      </c>
      <c r="C49" s="284"/>
    </row>
    <row r="50" spans="1:3" s="4" customFormat="1" ht="25.5">
      <c r="A50" s="140">
        <v>43</v>
      </c>
      <c r="B50" s="75" t="s">
        <v>68</v>
      </c>
      <c r="C50" s="284"/>
    </row>
    <row r="51" spans="1:3" s="4" customFormat="1" ht="25.5">
      <c r="A51" s="140">
        <v>44</v>
      </c>
      <c r="B51" s="75" t="s">
        <v>47</v>
      </c>
      <c r="C51" s="284"/>
    </row>
    <row r="52" spans="1:3" s="4" customFormat="1" ht="15.75" thickBot="1">
      <c r="A52" s="141">
        <v>45</v>
      </c>
      <c r="B52" s="142" t="s">
        <v>26</v>
      </c>
      <c r="C52" s="286">
        <f>C43-C47</f>
        <v>41749057.850000001</v>
      </c>
    </row>
    <row r="55" spans="1:3">
      <c r="B55" s="2" t="s">
        <v>226</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 sqref="C1:D1048576"/>
    </sheetView>
  </sheetViews>
  <sheetFormatPr defaultColWidth="9.140625" defaultRowHeight="12.75"/>
  <cols>
    <col min="1" max="1" width="10.85546875" style="360" bestFit="1" customWidth="1"/>
    <col min="2" max="2" width="59" style="360" customWidth="1"/>
    <col min="3" max="3" width="16.7109375" style="360" bestFit="1" customWidth="1"/>
    <col min="4" max="4" width="22.140625" style="360" customWidth="1"/>
    <col min="5" max="16384" width="9.140625" style="360"/>
  </cols>
  <sheetData>
    <row r="1" spans="1:4" ht="15">
      <c r="A1" s="18" t="s">
        <v>189</v>
      </c>
      <c r="B1" s="17" t="str">
        <f>Info!C2</f>
        <v>სს "ხალიკ ბანკი საქართველო"</v>
      </c>
    </row>
    <row r="2" spans="1:4" s="22" customFormat="1" ht="15.75" customHeight="1">
      <c r="A2" s="22" t="s">
        <v>190</v>
      </c>
      <c r="B2" s="504">
        <f>'1. key ratios'!B2</f>
        <v>44286</v>
      </c>
    </row>
    <row r="3" spans="1:4" s="22" customFormat="1" ht="15.75" customHeight="1"/>
    <row r="4" spans="1:4" ht="13.5" thickBot="1">
      <c r="A4" s="361" t="s">
        <v>528</v>
      </c>
      <c r="B4" s="402" t="s">
        <v>529</v>
      </c>
    </row>
    <row r="5" spans="1:4" s="403" customFormat="1">
      <c r="A5" s="537" t="s">
        <v>530</v>
      </c>
      <c r="B5" s="538"/>
      <c r="C5" s="392" t="s">
        <v>531</v>
      </c>
      <c r="D5" s="393" t="s">
        <v>532</v>
      </c>
    </row>
    <row r="6" spans="1:4" s="404" customFormat="1">
      <c r="A6" s="394">
        <v>1</v>
      </c>
      <c r="B6" s="395" t="s">
        <v>533</v>
      </c>
      <c r="C6" s="395"/>
      <c r="D6" s="396"/>
    </row>
    <row r="7" spans="1:4" s="404" customFormat="1">
      <c r="A7" s="397" t="s">
        <v>534</v>
      </c>
      <c r="B7" s="398" t="s">
        <v>535</v>
      </c>
      <c r="C7" s="456">
        <v>4.4999999999999998E-2</v>
      </c>
      <c r="D7" s="451">
        <f>C7*'5. RWA'!$C$13</f>
        <v>30875039.282353036</v>
      </c>
    </row>
    <row r="8" spans="1:4" s="404" customFormat="1">
      <c r="A8" s="397" t="s">
        <v>536</v>
      </c>
      <c r="B8" s="398" t="s">
        <v>537</v>
      </c>
      <c r="C8" s="457">
        <v>0.06</v>
      </c>
      <c r="D8" s="451">
        <f>C8*'5. RWA'!$C$13</f>
        <v>41166719.043137379</v>
      </c>
    </row>
    <row r="9" spans="1:4" s="404" customFormat="1">
      <c r="A9" s="397" t="s">
        <v>538</v>
      </c>
      <c r="B9" s="398" t="s">
        <v>539</v>
      </c>
      <c r="C9" s="457">
        <v>0.08</v>
      </c>
      <c r="D9" s="451">
        <f>C9*'5. RWA'!$C$13</f>
        <v>54888958.724183179</v>
      </c>
    </row>
    <row r="10" spans="1:4" s="404" customFormat="1">
      <c r="A10" s="394" t="s">
        <v>540</v>
      </c>
      <c r="B10" s="395" t="s">
        <v>541</v>
      </c>
      <c r="C10" s="458"/>
      <c r="D10" s="452"/>
    </row>
    <row r="11" spans="1:4" s="405" customFormat="1">
      <c r="A11" s="399" t="s">
        <v>542</v>
      </c>
      <c r="B11" s="400" t="s">
        <v>604</v>
      </c>
      <c r="C11" s="459">
        <v>0</v>
      </c>
      <c r="D11" s="453">
        <f>C11*'5. RWA'!$C$13</f>
        <v>0</v>
      </c>
    </row>
    <row r="12" spans="1:4" s="405" customFormat="1">
      <c r="A12" s="399" t="s">
        <v>543</v>
      </c>
      <c r="B12" s="400" t="s">
        <v>544</v>
      </c>
      <c r="C12" s="459">
        <v>0</v>
      </c>
      <c r="D12" s="453">
        <f>C12*'5. RWA'!$C$13</f>
        <v>0</v>
      </c>
    </row>
    <row r="13" spans="1:4" s="405" customFormat="1">
      <c r="A13" s="399" t="s">
        <v>545</v>
      </c>
      <c r="B13" s="400" t="s">
        <v>546</v>
      </c>
      <c r="C13" s="459"/>
      <c r="D13" s="453">
        <f>C13*'5. RWA'!$C$13</f>
        <v>0</v>
      </c>
    </row>
    <row r="14" spans="1:4" s="404" customFormat="1">
      <c r="A14" s="394" t="s">
        <v>547</v>
      </c>
      <c r="B14" s="395" t="s">
        <v>602</v>
      </c>
      <c r="C14" s="460"/>
      <c r="D14" s="452"/>
    </row>
    <row r="15" spans="1:4" s="404" customFormat="1">
      <c r="A15" s="416" t="s">
        <v>550</v>
      </c>
      <c r="B15" s="400" t="s">
        <v>603</v>
      </c>
      <c r="C15" s="459">
        <v>1.720877014552754E-2</v>
      </c>
      <c r="D15" s="453">
        <f>C15*'5. RWA'!$C$13</f>
        <v>11807143.427647712</v>
      </c>
    </row>
    <row r="16" spans="1:4" s="404" customFormat="1">
      <c r="A16" s="416" t="s">
        <v>551</v>
      </c>
      <c r="B16" s="400" t="s">
        <v>553</v>
      </c>
      <c r="C16" s="459">
        <v>2.2977929431885549E-2</v>
      </c>
      <c r="D16" s="453">
        <f>C16*'5. RWA'!$C$13</f>
        <v>15765432.751924496</v>
      </c>
    </row>
    <row r="17" spans="1:6" s="404" customFormat="1">
      <c r="A17" s="416" t="s">
        <v>552</v>
      </c>
      <c r="B17" s="400" t="s">
        <v>600</v>
      </c>
      <c r="C17" s="459">
        <v>4.8807898644396955E-2</v>
      </c>
      <c r="D17" s="453">
        <f>C17*'5. RWA'!$C$13</f>
        <v>33487684.176330257</v>
      </c>
    </row>
    <row r="18" spans="1:6" s="403" customFormat="1">
      <c r="A18" s="539" t="s">
        <v>601</v>
      </c>
      <c r="B18" s="540"/>
      <c r="C18" s="461" t="s">
        <v>531</v>
      </c>
      <c r="D18" s="454" t="s">
        <v>532</v>
      </c>
    </row>
    <row r="19" spans="1:6" s="404" customFormat="1">
      <c r="A19" s="401">
        <v>4</v>
      </c>
      <c r="B19" s="400" t="s">
        <v>24</v>
      </c>
      <c r="C19" s="459">
        <f>C7+C11+C12+C13+C15</f>
        <v>6.2208770145527538E-2</v>
      </c>
      <c r="D19" s="451">
        <f>C19*'5. RWA'!$C$13</f>
        <v>42682182.710000746</v>
      </c>
    </row>
    <row r="20" spans="1:6" s="404" customFormat="1">
      <c r="A20" s="401">
        <v>5</v>
      </c>
      <c r="B20" s="400" t="s">
        <v>90</v>
      </c>
      <c r="C20" s="459">
        <f>C8+C11+C12+C13+C16</f>
        <v>8.2977929431885547E-2</v>
      </c>
      <c r="D20" s="451">
        <f>C20*'5. RWA'!$C$13</f>
        <v>56932151.795061879</v>
      </c>
    </row>
    <row r="21" spans="1:6" s="404" customFormat="1" ht="13.5" thickBot="1">
      <c r="A21" s="406" t="s">
        <v>548</v>
      </c>
      <c r="B21" s="407" t="s">
        <v>89</v>
      </c>
      <c r="C21" s="462">
        <f>C9+C11+C12+C13+C17</f>
        <v>0.12880789864439696</v>
      </c>
      <c r="D21" s="455">
        <f>C21*'5. RWA'!$C$13</f>
        <v>88376642.90051344</v>
      </c>
    </row>
    <row r="22" spans="1:6">
      <c r="F22" s="361"/>
    </row>
    <row r="23" spans="1:6" ht="63.75">
      <c r="B23" s="24" t="s">
        <v>605</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1" sqref="C1:C1048576"/>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8" t="s">
        <v>189</v>
      </c>
      <c r="B1" s="20" t="str">
        <f>Info!C2</f>
        <v>სს "ხალიკ ბანკი საქართველო"</v>
      </c>
      <c r="E1" s="2"/>
      <c r="F1" s="2"/>
    </row>
    <row r="2" spans="1:6" s="22" customFormat="1" ht="15.75" customHeight="1">
      <c r="A2" s="22" t="s">
        <v>190</v>
      </c>
      <c r="B2" s="504">
        <f>'1. key ratios'!B2</f>
        <v>44286</v>
      </c>
    </row>
    <row r="3" spans="1:6" s="22" customFormat="1" ht="15.75" customHeight="1">
      <c r="A3" s="27"/>
    </row>
    <row r="4" spans="1:6" s="22" customFormat="1" ht="15.75" customHeight="1" thickBot="1">
      <c r="A4" s="22" t="s">
        <v>415</v>
      </c>
      <c r="B4" s="205" t="s">
        <v>270</v>
      </c>
      <c r="D4" s="207" t="s">
        <v>94</v>
      </c>
    </row>
    <row r="5" spans="1:6" ht="38.25">
      <c r="A5" s="154" t="s">
        <v>27</v>
      </c>
      <c r="B5" s="155" t="s">
        <v>232</v>
      </c>
      <c r="C5" s="156" t="s">
        <v>238</v>
      </c>
      <c r="D5" s="206" t="s">
        <v>271</v>
      </c>
    </row>
    <row r="6" spans="1:6">
      <c r="A6" s="143">
        <v>1</v>
      </c>
      <c r="B6" s="86" t="s">
        <v>155</v>
      </c>
      <c r="C6" s="287">
        <v>10458664</v>
      </c>
      <c r="D6" s="144"/>
      <c r="E6" s="8"/>
    </row>
    <row r="7" spans="1:6">
      <c r="A7" s="143">
        <v>2</v>
      </c>
      <c r="B7" s="87" t="s">
        <v>156</v>
      </c>
      <c r="C7" s="288">
        <v>77573876</v>
      </c>
      <c r="D7" s="145"/>
      <c r="E7" s="8"/>
    </row>
    <row r="8" spans="1:6">
      <c r="A8" s="143">
        <v>3</v>
      </c>
      <c r="B8" s="87" t="s">
        <v>157</v>
      </c>
      <c r="C8" s="288">
        <v>33987236</v>
      </c>
      <c r="D8" s="145"/>
      <c r="E8" s="8"/>
    </row>
    <row r="9" spans="1:6">
      <c r="A9" s="143">
        <v>4</v>
      </c>
      <c r="B9" s="87" t="s">
        <v>186</v>
      </c>
      <c r="C9" s="288"/>
      <c r="D9" s="145"/>
      <c r="E9" s="8"/>
    </row>
    <row r="10" spans="1:6">
      <c r="A10" s="143">
        <v>5</v>
      </c>
      <c r="B10" s="87" t="s">
        <v>158</v>
      </c>
      <c r="C10" s="288">
        <v>16590651</v>
      </c>
      <c r="D10" s="145"/>
      <c r="E10" s="8"/>
    </row>
    <row r="11" spans="1:6">
      <c r="A11" s="143">
        <v>6.1</v>
      </c>
      <c r="B11" s="87" t="s">
        <v>159</v>
      </c>
      <c r="C11" s="289">
        <v>536620532.67999995</v>
      </c>
      <c r="D11" s="146"/>
      <c r="E11" s="9"/>
    </row>
    <row r="12" spans="1:6">
      <c r="A12" s="143">
        <v>6.2</v>
      </c>
      <c r="B12" s="88" t="s">
        <v>160</v>
      </c>
      <c r="C12" s="289">
        <v>-46598985</v>
      </c>
      <c r="D12" s="146"/>
      <c r="E12" s="9"/>
    </row>
    <row r="13" spans="1:6">
      <c r="A13" s="143" t="s">
        <v>489</v>
      </c>
      <c r="B13" s="89" t="s">
        <v>490</v>
      </c>
      <c r="C13" s="289">
        <v>7498284.9999999944</v>
      </c>
      <c r="D13" s="146"/>
      <c r="E13" s="9"/>
    </row>
    <row r="14" spans="1:6">
      <c r="A14" s="143" t="s">
        <v>624</v>
      </c>
      <c r="B14" s="89" t="s">
        <v>613</v>
      </c>
      <c r="C14" s="289">
        <v>8606445.1799999997</v>
      </c>
      <c r="D14" s="146"/>
      <c r="E14" s="9"/>
    </row>
    <row r="15" spans="1:6">
      <c r="A15" s="143">
        <v>6</v>
      </c>
      <c r="B15" s="87" t="s">
        <v>161</v>
      </c>
      <c r="C15" s="295">
        <v>490021547.67999995</v>
      </c>
      <c r="D15" s="146"/>
      <c r="E15" s="8"/>
    </row>
    <row r="16" spans="1:6">
      <c r="A16" s="143">
        <v>7</v>
      </c>
      <c r="B16" s="87" t="s">
        <v>162</v>
      </c>
      <c r="C16" s="288">
        <v>7574497</v>
      </c>
      <c r="D16" s="145"/>
      <c r="E16" s="8"/>
    </row>
    <row r="17" spans="1:5">
      <c r="A17" s="143">
        <v>8</v>
      </c>
      <c r="B17" s="87" t="s">
        <v>163</v>
      </c>
      <c r="C17" s="288">
        <v>10634157</v>
      </c>
      <c r="D17" s="145"/>
      <c r="E17" s="8"/>
    </row>
    <row r="18" spans="1:5">
      <c r="A18" s="143">
        <v>9</v>
      </c>
      <c r="B18" s="87" t="s">
        <v>164</v>
      </c>
      <c r="C18" s="288">
        <v>54000</v>
      </c>
      <c r="D18" s="145"/>
      <c r="E18" s="8"/>
    </row>
    <row r="19" spans="1:5">
      <c r="A19" s="143">
        <v>9.1</v>
      </c>
      <c r="B19" s="89" t="s">
        <v>247</v>
      </c>
      <c r="C19" s="289"/>
      <c r="D19" s="145"/>
      <c r="E19" s="8"/>
    </row>
    <row r="20" spans="1:5">
      <c r="A20" s="143">
        <v>9.1999999999999993</v>
      </c>
      <c r="B20" s="89" t="s">
        <v>237</v>
      </c>
      <c r="C20" s="289"/>
      <c r="D20" s="145"/>
      <c r="E20" s="8"/>
    </row>
    <row r="21" spans="1:5">
      <c r="A21" s="143">
        <v>9.3000000000000007</v>
      </c>
      <c r="B21" s="89" t="s">
        <v>236</v>
      </c>
      <c r="C21" s="289"/>
      <c r="D21" s="145"/>
      <c r="E21" s="8"/>
    </row>
    <row r="22" spans="1:5">
      <c r="A22" s="143">
        <v>10</v>
      </c>
      <c r="B22" s="87" t="s">
        <v>165</v>
      </c>
      <c r="C22" s="288">
        <v>20680334</v>
      </c>
      <c r="D22" s="145"/>
      <c r="E22" s="8"/>
    </row>
    <row r="23" spans="1:5">
      <c r="A23" s="143">
        <v>10.1</v>
      </c>
      <c r="B23" s="89" t="s">
        <v>235</v>
      </c>
      <c r="C23" s="288">
        <v>4383079</v>
      </c>
      <c r="D23" s="243" t="s">
        <v>442</v>
      </c>
      <c r="E23" s="8"/>
    </row>
    <row r="24" spans="1:5">
      <c r="A24" s="143">
        <v>11</v>
      </c>
      <c r="B24" s="90" t="s">
        <v>166</v>
      </c>
      <c r="C24" s="290">
        <v>5887191.6200000001</v>
      </c>
      <c r="D24" s="147"/>
      <c r="E24" s="8"/>
    </row>
    <row r="25" spans="1:5">
      <c r="A25" s="143">
        <v>12</v>
      </c>
      <c r="B25" s="92" t="s">
        <v>167</v>
      </c>
      <c r="C25" s="291">
        <f>SUM(C6:C10,C15:C18,C22,C24)</f>
        <v>673462154.29999995</v>
      </c>
      <c r="D25" s="148"/>
      <c r="E25" s="7"/>
    </row>
    <row r="26" spans="1:5">
      <c r="A26" s="143">
        <v>13</v>
      </c>
      <c r="B26" s="87" t="s">
        <v>168</v>
      </c>
      <c r="C26" s="292">
        <v>96016729</v>
      </c>
      <c r="D26" s="149"/>
      <c r="E26" s="8"/>
    </row>
    <row r="27" spans="1:5">
      <c r="A27" s="143">
        <v>14</v>
      </c>
      <c r="B27" s="87" t="s">
        <v>169</v>
      </c>
      <c r="C27" s="288">
        <v>111226969.94000004</v>
      </c>
      <c r="D27" s="145"/>
      <c r="E27" s="8"/>
    </row>
    <row r="28" spans="1:5">
      <c r="A28" s="143">
        <v>15</v>
      </c>
      <c r="B28" s="87" t="s">
        <v>170</v>
      </c>
      <c r="C28" s="288">
        <v>21217822.900000006</v>
      </c>
      <c r="D28" s="145"/>
      <c r="E28" s="8"/>
    </row>
    <row r="29" spans="1:5">
      <c r="A29" s="143">
        <v>16</v>
      </c>
      <c r="B29" s="87" t="s">
        <v>171</v>
      </c>
      <c r="C29" s="288">
        <v>69133394.460000008</v>
      </c>
      <c r="D29" s="145"/>
      <c r="E29" s="8"/>
    </row>
    <row r="30" spans="1:5">
      <c r="A30" s="143">
        <v>17</v>
      </c>
      <c r="B30" s="87" t="s">
        <v>172</v>
      </c>
      <c r="C30" s="288">
        <v>0</v>
      </c>
      <c r="D30" s="145"/>
      <c r="E30" s="8"/>
    </row>
    <row r="31" spans="1:5">
      <c r="A31" s="143">
        <v>18</v>
      </c>
      <c r="B31" s="87" t="s">
        <v>173</v>
      </c>
      <c r="C31" s="288">
        <v>226475560</v>
      </c>
      <c r="D31" s="145"/>
      <c r="E31" s="8"/>
    </row>
    <row r="32" spans="1:5">
      <c r="A32" s="143">
        <v>19</v>
      </c>
      <c r="B32" s="87" t="s">
        <v>174</v>
      </c>
      <c r="C32" s="288">
        <v>8731672</v>
      </c>
      <c r="D32" s="145"/>
      <c r="E32" s="8"/>
    </row>
    <row r="33" spans="1:5">
      <c r="A33" s="143">
        <v>20</v>
      </c>
      <c r="B33" s="87" t="s">
        <v>96</v>
      </c>
      <c r="C33" s="288">
        <v>6723987</v>
      </c>
      <c r="D33" s="145"/>
      <c r="E33" s="8"/>
    </row>
    <row r="34" spans="1:5">
      <c r="A34" s="143">
        <v>20.100000000000001</v>
      </c>
      <c r="B34" s="91" t="s">
        <v>488</v>
      </c>
      <c r="C34" s="290"/>
      <c r="D34" s="147"/>
      <c r="E34" s="8"/>
    </row>
    <row r="35" spans="1:5">
      <c r="A35" s="143">
        <v>21</v>
      </c>
      <c r="B35" s="90" t="s">
        <v>175</v>
      </c>
      <c r="C35" s="290">
        <v>34118000</v>
      </c>
      <c r="D35" s="147"/>
      <c r="E35" s="8"/>
    </row>
    <row r="36" spans="1:5">
      <c r="A36" s="143">
        <v>21.1</v>
      </c>
      <c r="B36" s="91" t="s">
        <v>234</v>
      </c>
      <c r="C36" s="293">
        <v>34118000</v>
      </c>
      <c r="D36" s="150"/>
      <c r="E36" s="8"/>
    </row>
    <row r="37" spans="1:5">
      <c r="A37" s="143">
        <v>22</v>
      </c>
      <c r="B37" s="92" t="s">
        <v>176</v>
      </c>
      <c r="C37" s="291">
        <f>SUM(C26:C35)</f>
        <v>573644135.30000007</v>
      </c>
      <c r="D37" s="148"/>
      <c r="E37" s="7"/>
    </row>
    <row r="38" spans="1:5">
      <c r="A38" s="143">
        <v>23</v>
      </c>
      <c r="B38" s="90" t="s">
        <v>177</v>
      </c>
      <c r="C38" s="288">
        <v>76000000</v>
      </c>
      <c r="D38" s="145"/>
      <c r="E38" s="8"/>
    </row>
    <row r="39" spans="1:5">
      <c r="A39" s="143">
        <v>24</v>
      </c>
      <c r="B39" s="90" t="s">
        <v>178</v>
      </c>
      <c r="C39" s="288"/>
      <c r="D39" s="145"/>
      <c r="E39" s="8"/>
    </row>
    <row r="40" spans="1:5">
      <c r="A40" s="143">
        <v>25</v>
      </c>
      <c r="B40" s="90" t="s">
        <v>233</v>
      </c>
      <c r="C40" s="288"/>
      <c r="D40" s="145"/>
      <c r="E40" s="8"/>
    </row>
    <row r="41" spans="1:5">
      <c r="A41" s="143">
        <v>26</v>
      </c>
      <c r="B41" s="90" t="s">
        <v>180</v>
      </c>
      <c r="C41" s="288"/>
      <c r="D41" s="145"/>
      <c r="E41" s="8"/>
    </row>
    <row r="42" spans="1:5">
      <c r="A42" s="143">
        <v>27</v>
      </c>
      <c r="B42" s="90" t="s">
        <v>181</v>
      </c>
      <c r="C42" s="288"/>
      <c r="D42" s="145"/>
      <c r="E42" s="8"/>
    </row>
    <row r="43" spans="1:5">
      <c r="A43" s="143">
        <v>28</v>
      </c>
      <c r="B43" s="90" t="s">
        <v>182</v>
      </c>
      <c r="C43" s="288">
        <v>21841961</v>
      </c>
      <c r="D43" s="145"/>
      <c r="E43" s="8"/>
    </row>
    <row r="44" spans="1:5">
      <c r="A44" s="143">
        <v>29</v>
      </c>
      <c r="B44" s="90" t="s">
        <v>36</v>
      </c>
      <c r="C44" s="288">
        <v>1976058</v>
      </c>
      <c r="D44" s="145"/>
      <c r="E44" s="8"/>
    </row>
    <row r="45" spans="1:5" ht="16.5" thickBot="1">
      <c r="A45" s="151">
        <v>30</v>
      </c>
      <c r="B45" s="152" t="s">
        <v>183</v>
      </c>
      <c r="C45" s="294">
        <f>SUM(C38:C44)</f>
        <v>99818019</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3.5703125" style="2" bestFit="1" customWidth="1"/>
    <col min="4" max="4" width="13.28515625" style="2" bestFit="1" customWidth="1"/>
    <col min="5" max="5" width="13.5703125" style="2" bestFit="1" customWidth="1"/>
    <col min="6" max="6" width="13.28515625" style="2" bestFit="1" customWidth="1"/>
    <col min="7" max="7" width="9.42578125" style="2" bestFit="1" customWidth="1"/>
    <col min="8" max="8" width="13.28515625" style="2" bestFit="1" customWidth="1"/>
    <col min="9" max="9" width="13.5703125" style="2" bestFit="1" customWidth="1"/>
    <col min="10" max="10" width="13.28515625" style="2" bestFit="1" customWidth="1"/>
    <col min="11" max="11" width="9.42578125" style="2" bestFit="1" customWidth="1"/>
    <col min="12" max="12" width="13.28515625" style="2" bestFit="1" customWidth="1"/>
    <col min="13" max="13" width="14.5703125" style="2" bestFit="1" customWidth="1"/>
    <col min="14" max="14" width="13.5703125" style="2" bestFit="1" customWidth="1"/>
    <col min="15" max="15" width="11"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189</v>
      </c>
      <c r="B1" s="360" t="str">
        <f>Info!C2</f>
        <v>სს "ხალიკ ბანკი საქართველო"</v>
      </c>
    </row>
    <row r="2" spans="1:19">
      <c r="A2" s="2" t="s">
        <v>190</v>
      </c>
      <c r="B2" s="504">
        <f>'1. key ratios'!B2</f>
        <v>44286</v>
      </c>
    </row>
    <row r="4" spans="1:19" ht="39" thickBot="1">
      <c r="A4" s="69" t="s">
        <v>416</v>
      </c>
      <c r="B4" s="322" t="s">
        <v>459</v>
      </c>
    </row>
    <row r="5" spans="1:19">
      <c r="A5" s="132"/>
      <c r="B5" s="134"/>
      <c r="C5" s="118" t="s">
        <v>0</v>
      </c>
      <c r="D5" s="118" t="s">
        <v>1</v>
      </c>
      <c r="E5" s="118" t="s">
        <v>2</v>
      </c>
      <c r="F5" s="118" t="s">
        <v>3</v>
      </c>
      <c r="G5" s="118" t="s">
        <v>4</v>
      </c>
      <c r="H5" s="118" t="s">
        <v>6</v>
      </c>
      <c r="I5" s="118" t="s">
        <v>239</v>
      </c>
      <c r="J5" s="118" t="s">
        <v>240</v>
      </c>
      <c r="K5" s="118" t="s">
        <v>241</v>
      </c>
      <c r="L5" s="118" t="s">
        <v>242</v>
      </c>
      <c r="M5" s="118" t="s">
        <v>243</v>
      </c>
      <c r="N5" s="118" t="s">
        <v>244</v>
      </c>
      <c r="O5" s="118" t="s">
        <v>446</v>
      </c>
      <c r="P5" s="118" t="s">
        <v>447</v>
      </c>
      <c r="Q5" s="118" t="s">
        <v>448</v>
      </c>
      <c r="R5" s="314" t="s">
        <v>449</v>
      </c>
      <c r="S5" s="119" t="s">
        <v>450</v>
      </c>
    </row>
    <row r="6" spans="1:19" ht="46.5" customHeight="1">
      <c r="A6" s="158"/>
      <c r="B6" s="545" t="s">
        <v>451</v>
      </c>
      <c r="C6" s="543">
        <v>0</v>
      </c>
      <c r="D6" s="544"/>
      <c r="E6" s="543">
        <v>0.2</v>
      </c>
      <c r="F6" s="544"/>
      <c r="G6" s="543">
        <v>0.35</v>
      </c>
      <c r="H6" s="544"/>
      <c r="I6" s="543">
        <v>0.5</v>
      </c>
      <c r="J6" s="544"/>
      <c r="K6" s="543">
        <v>0.75</v>
      </c>
      <c r="L6" s="544"/>
      <c r="M6" s="543">
        <v>1</v>
      </c>
      <c r="N6" s="544"/>
      <c r="O6" s="543">
        <v>1.5</v>
      </c>
      <c r="P6" s="544"/>
      <c r="Q6" s="543">
        <v>2.5</v>
      </c>
      <c r="R6" s="544"/>
      <c r="S6" s="541" t="s">
        <v>252</v>
      </c>
    </row>
    <row r="7" spans="1:19">
      <c r="A7" s="158"/>
      <c r="B7" s="546"/>
      <c r="C7" s="321" t="s">
        <v>444</v>
      </c>
      <c r="D7" s="321" t="s">
        <v>445</v>
      </c>
      <c r="E7" s="321" t="s">
        <v>444</v>
      </c>
      <c r="F7" s="321" t="s">
        <v>445</v>
      </c>
      <c r="G7" s="321" t="s">
        <v>444</v>
      </c>
      <c r="H7" s="321" t="s">
        <v>445</v>
      </c>
      <c r="I7" s="321" t="s">
        <v>444</v>
      </c>
      <c r="J7" s="321" t="s">
        <v>445</v>
      </c>
      <c r="K7" s="321" t="s">
        <v>444</v>
      </c>
      <c r="L7" s="321" t="s">
        <v>445</v>
      </c>
      <c r="M7" s="321" t="s">
        <v>444</v>
      </c>
      <c r="N7" s="321" t="s">
        <v>445</v>
      </c>
      <c r="O7" s="321" t="s">
        <v>444</v>
      </c>
      <c r="P7" s="321" t="s">
        <v>445</v>
      </c>
      <c r="Q7" s="321" t="s">
        <v>444</v>
      </c>
      <c r="R7" s="321" t="s">
        <v>445</v>
      </c>
      <c r="S7" s="542"/>
    </row>
    <row r="8" spans="1:19" s="162" customFormat="1">
      <c r="A8" s="122">
        <v>1</v>
      </c>
      <c r="B8" s="180" t="s">
        <v>217</v>
      </c>
      <c r="C8" s="614">
        <v>16912629</v>
      </c>
      <c r="D8" s="614"/>
      <c r="E8" s="614"/>
      <c r="F8" s="615"/>
      <c r="G8" s="614"/>
      <c r="H8" s="614"/>
      <c r="I8" s="614"/>
      <c r="J8" s="614"/>
      <c r="K8" s="614"/>
      <c r="L8" s="614"/>
      <c r="M8" s="614">
        <v>77251898</v>
      </c>
      <c r="N8" s="614"/>
      <c r="O8" s="614"/>
      <c r="P8" s="614"/>
      <c r="Q8" s="614"/>
      <c r="R8" s="615"/>
      <c r="S8" s="327">
        <f>$C$6*SUM(C8:D8)+$E$6*SUM(E8:F8)+$G$6*SUM(G8:H8)+$I$6*SUM(I8:J8)+$K$6*SUM(K8:L8)+$M$6*SUM(M8:N8)+$O$6*SUM(O8:P8)+$Q$6*SUM(Q8:R8)</f>
        <v>77251898</v>
      </c>
    </row>
    <row r="9" spans="1:19" s="162" customFormat="1">
      <c r="A9" s="122">
        <v>2</v>
      </c>
      <c r="B9" s="180" t="s">
        <v>218</v>
      </c>
      <c r="C9" s="614"/>
      <c r="D9" s="614"/>
      <c r="E9" s="614"/>
      <c r="F9" s="614"/>
      <c r="G9" s="614"/>
      <c r="H9" s="614"/>
      <c r="I9" s="614"/>
      <c r="J9" s="614"/>
      <c r="K9" s="614"/>
      <c r="L9" s="614"/>
      <c r="M9" s="614"/>
      <c r="N9" s="614"/>
      <c r="O9" s="614"/>
      <c r="P9" s="614"/>
      <c r="Q9" s="614"/>
      <c r="R9" s="615"/>
      <c r="S9" s="327">
        <f t="shared" ref="S9:S21" si="0">$C$6*SUM(C9:D9)+$E$6*SUM(E9:F9)+$G$6*SUM(G9:H9)+$I$6*SUM(I9:J9)+$K$6*SUM(K9:L9)+$M$6*SUM(M9:N9)+$O$6*SUM(O9:P9)+$Q$6*SUM(Q9:R9)</f>
        <v>0</v>
      </c>
    </row>
    <row r="10" spans="1:19" s="162" customFormat="1">
      <c r="A10" s="122">
        <v>3</v>
      </c>
      <c r="B10" s="180" t="s">
        <v>219</v>
      </c>
      <c r="C10" s="614"/>
      <c r="D10" s="614"/>
      <c r="E10" s="614"/>
      <c r="F10" s="614"/>
      <c r="G10" s="614"/>
      <c r="H10" s="614"/>
      <c r="I10" s="614"/>
      <c r="J10" s="614"/>
      <c r="K10" s="614"/>
      <c r="L10" s="614"/>
      <c r="M10" s="614"/>
      <c r="N10" s="614"/>
      <c r="O10" s="614"/>
      <c r="P10" s="614"/>
      <c r="Q10" s="614"/>
      <c r="R10" s="615"/>
      <c r="S10" s="327">
        <f t="shared" si="0"/>
        <v>0</v>
      </c>
    </row>
    <row r="11" spans="1:19" s="162" customFormat="1">
      <c r="A11" s="122">
        <v>4</v>
      </c>
      <c r="B11" s="180" t="s">
        <v>220</v>
      </c>
      <c r="C11" s="614"/>
      <c r="D11" s="614"/>
      <c r="E11" s="614"/>
      <c r="F11" s="614"/>
      <c r="G11" s="614"/>
      <c r="H11" s="614"/>
      <c r="I11" s="614"/>
      <c r="J11" s="614"/>
      <c r="K11" s="614"/>
      <c r="L11" s="614"/>
      <c r="M11" s="614"/>
      <c r="N11" s="614"/>
      <c r="O11" s="614"/>
      <c r="P11" s="614"/>
      <c r="Q11" s="614"/>
      <c r="R11" s="615"/>
      <c r="S11" s="327">
        <f t="shared" si="0"/>
        <v>0</v>
      </c>
    </row>
    <row r="12" spans="1:19" s="162" customFormat="1">
      <c r="A12" s="122">
        <v>5</v>
      </c>
      <c r="B12" s="180" t="s">
        <v>221</v>
      </c>
      <c r="C12" s="614"/>
      <c r="D12" s="614"/>
      <c r="E12" s="614"/>
      <c r="F12" s="614"/>
      <c r="G12" s="614"/>
      <c r="H12" s="614"/>
      <c r="I12" s="614"/>
      <c r="J12" s="614"/>
      <c r="K12" s="614"/>
      <c r="L12" s="614"/>
      <c r="M12" s="614"/>
      <c r="N12" s="614"/>
      <c r="O12" s="614"/>
      <c r="P12" s="614"/>
      <c r="Q12" s="614"/>
      <c r="R12" s="615"/>
      <c r="S12" s="327">
        <f t="shared" si="0"/>
        <v>0</v>
      </c>
    </row>
    <row r="13" spans="1:19" s="162" customFormat="1">
      <c r="A13" s="122">
        <v>6</v>
      </c>
      <c r="B13" s="180" t="s">
        <v>222</v>
      </c>
      <c r="C13" s="614"/>
      <c r="D13" s="614"/>
      <c r="E13" s="614">
        <v>21824331</v>
      </c>
      <c r="F13" s="614"/>
      <c r="G13" s="614"/>
      <c r="H13" s="614"/>
      <c r="I13" s="614">
        <v>12125541.530000001</v>
      </c>
      <c r="J13" s="614"/>
      <c r="K13" s="614"/>
      <c r="L13" s="614"/>
      <c r="M13" s="614">
        <v>37363.47</v>
      </c>
      <c r="N13" s="614"/>
      <c r="O13" s="614"/>
      <c r="P13" s="614"/>
      <c r="Q13" s="614"/>
      <c r="R13" s="615"/>
      <c r="S13" s="327">
        <f t="shared" si="0"/>
        <v>10465000.435000001</v>
      </c>
    </row>
    <row r="14" spans="1:19" s="162" customFormat="1">
      <c r="A14" s="122">
        <v>7</v>
      </c>
      <c r="B14" s="180" t="s">
        <v>74</v>
      </c>
      <c r="C14" s="614"/>
      <c r="D14" s="614"/>
      <c r="E14" s="614"/>
      <c r="F14" s="614"/>
      <c r="G14" s="614"/>
      <c r="H14" s="614"/>
      <c r="I14" s="614"/>
      <c r="J14" s="614"/>
      <c r="K14" s="614"/>
      <c r="L14" s="614"/>
      <c r="M14" s="614">
        <v>362518823.66000003</v>
      </c>
      <c r="N14" s="614">
        <v>10452453.801000001</v>
      </c>
      <c r="O14" s="614"/>
      <c r="P14" s="614"/>
      <c r="Q14" s="614"/>
      <c r="R14" s="615"/>
      <c r="S14" s="327">
        <f t="shared" si="0"/>
        <v>372971277.46100003</v>
      </c>
    </row>
    <row r="15" spans="1:19" s="162" customFormat="1">
      <c r="A15" s="122">
        <v>8</v>
      </c>
      <c r="B15" s="180" t="s">
        <v>75</v>
      </c>
      <c r="C15" s="614"/>
      <c r="D15" s="614"/>
      <c r="E15" s="614"/>
      <c r="F15" s="614"/>
      <c r="G15" s="614"/>
      <c r="H15" s="614"/>
      <c r="I15" s="614" t="s">
        <v>5</v>
      </c>
      <c r="J15" s="614"/>
      <c r="K15" s="614"/>
      <c r="L15" s="614"/>
      <c r="M15" s="614"/>
      <c r="N15" s="614"/>
      <c r="O15" s="614"/>
      <c r="P15" s="614"/>
      <c r="Q15" s="614"/>
      <c r="R15" s="615"/>
      <c r="S15" s="327">
        <f t="shared" si="0"/>
        <v>0</v>
      </c>
    </row>
    <row r="16" spans="1:19" s="162" customFormat="1">
      <c r="A16" s="122">
        <v>9</v>
      </c>
      <c r="B16" s="180" t="s">
        <v>76</v>
      </c>
      <c r="C16" s="614"/>
      <c r="D16" s="614"/>
      <c r="E16" s="614"/>
      <c r="F16" s="614"/>
      <c r="G16" s="614"/>
      <c r="H16" s="614"/>
      <c r="I16" s="614"/>
      <c r="J16" s="614"/>
      <c r="K16" s="614"/>
      <c r="L16" s="614"/>
      <c r="M16" s="614"/>
      <c r="N16" s="614"/>
      <c r="O16" s="614"/>
      <c r="P16" s="614"/>
      <c r="Q16" s="614"/>
      <c r="R16" s="615"/>
      <c r="S16" s="327">
        <f t="shared" si="0"/>
        <v>0</v>
      </c>
    </row>
    <row r="17" spans="1:19" s="162" customFormat="1">
      <c r="A17" s="122">
        <v>10</v>
      </c>
      <c r="B17" s="180" t="s">
        <v>70</v>
      </c>
      <c r="C17" s="614"/>
      <c r="D17" s="614"/>
      <c r="E17" s="614"/>
      <c r="F17" s="614"/>
      <c r="G17" s="614"/>
      <c r="H17" s="614"/>
      <c r="I17" s="614"/>
      <c r="J17" s="614"/>
      <c r="K17" s="614"/>
      <c r="L17" s="614"/>
      <c r="M17" s="614">
        <v>16631119.6</v>
      </c>
      <c r="N17" s="614">
        <v>351.06</v>
      </c>
      <c r="O17" s="614"/>
      <c r="P17" s="614"/>
      <c r="Q17" s="614"/>
      <c r="R17" s="615"/>
      <c r="S17" s="327">
        <f t="shared" si="0"/>
        <v>16631470.66</v>
      </c>
    </row>
    <row r="18" spans="1:19" s="162" customFormat="1">
      <c r="A18" s="122">
        <v>11</v>
      </c>
      <c r="B18" s="180" t="s">
        <v>71</v>
      </c>
      <c r="C18" s="614"/>
      <c r="D18" s="614"/>
      <c r="E18" s="614"/>
      <c r="F18" s="614"/>
      <c r="G18" s="614"/>
      <c r="H18" s="614"/>
      <c r="I18" s="614"/>
      <c r="J18" s="614"/>
      <c r="K18" s="614"/>
      <c r="L18" s="614"/>
      <c r="M18" s="614">
        <v>27898463.029999975</v>
      </c>
      <c r="N18" s="614">
        <v>24827.675000000003</v>
      </c>
      <c r="O18" s="614">
        <v>648720.11000000034</v>
      </c>
      <c r="P18" s="614"/>
      <c r="Q18" s="614"/>
      <c r="R18" s="615"/>
      <c r="S18" s="327">
        <f t="shared" si="0"/>
        <v>28896370.869999975</v>
      </c>
    </row>
    <row r="19" spans="1:19" s="162" customFormat="1">
      <c r="A19" s="122">
        <v>12</v>
      </c>
      <c r="B19" s="180" t="s">
        <v>72</v>
      </c>
      <c r="C19" s="614"/>
      <c r="D19" s="614"/>
      <c r="E19" s="614"/>
      <c r="F19" s="614"/>
      <c r="G19" s="614"/>
      <c r="H19" s="614"/>
      <c r="I19" s="614"/>
      <c r="J19" s="614"/>
      <c r="K19" s="614"/>
      <c r="L19" s="614"/>
      <c r="M19" s="614"/>
      <c r="N19" s="614"/>
      <c r="O19" s="614"/>
      <c r="P19" s="614"/>
      <c r="Q19" s="614"/>
      <c r="R19" s="615"/>
      <c r="S19" s="327">
        <f t="shared" si="0"/>
        <v>0</v>
      </c>
    </row>
    <row r="20" spans="1:19" s="162" customFormat="1">
      <c r="A20" s="122">
        <v>13</v>
      </c>
      <c r="B20" s="180" t="s">
        <v>73</v>
      </c>
      <c r="C20" s="614"/>
      <c r="D20" s="614"/>
      <c r="E20" s="614"/>
      <c r="F20" s="614"/>
      <c r="G20" s="614"/>
      <c r="H20" s="614"/>
      <c r="I20" s="614"/>
      <c r="J20" s="614"/>
      <c r="K20" s="614"/>
      <c r="L20" s="614"/>
      <c r="M20" s="614"/>
      <c r="N20" s="614"/>
      <c r="O20" s="614"/>
      <c r="P20" s="614"/>
      <c r="Q20" s="614"/>
      <c r="R20" s="615"/>
      <c r="S20" s="327">
        <f t="shared" si="0"/>
        <v>0</v>
      </c>
    </row>
    <row r="21" spans="1:19" s="162" customFormat="1">
      <c r="A21" s="122">
        <v>14</v>
      </c>
      <c r="B21" s="180" t="s">
        <v>250</v>
      </c>
      <c r="C21" s="614">
        <v>10458664</v>
      </c>
      <c r="D21" s="614"/>
      <c r="E21" s="614"/>
      <c r="F21" s="614"/>
      <c r="G21" s="614"/>
      <c r="H21" s="614"/>
      <c r="I21" s="614"/>
      <c r="J21" s="614"/>
      <c r="K21" s="614"/>
      <c r="L21" s="614"/>
      <c r="M21" s="614">
        <v>138876252.07999992</v>
      </c>
      <c r="N21" s="614">
        <v>508655.76200000005</v>
      </c>
      <c r="O21" s="614"/>
      <c r="P21" s="614"/>
      <c r="Q21" s="614"/>
      <c r="R21" s="615"/>
      <c r="S21" s="327">
        <f t="shared" si="0"/>
        <v>139384907.84199992</v>
      </c>
    </row>
    <row r="22" spans="1:19" ht="13.5" thickBot="1">
      <c r="A22" s="104"/>
      <c r="B22" s="164" t="s">
        <v>69</v>
      </c>
      <c r="C22" s="297">
        <f>SUM(C8:C21)</f>
        <v>27371293</v>
      </c>
      <c r="D22" s="297">
        <f t="shared" ref="D22:S22" si="1">SUM(D8:D21)</f>
        <v>0</v>
      </c>
      <c r="E22" s="297">
        <f t="shared" si="1"/>
        <v>21824331</v>
      </c>
      <c r="F22" s="297">
        <f t="shared" si="1"/>
        <v>0</v>
      </c>
      <c r="G22" s="297">
        <f t="shared" si="1"/>
        <v>0</v>
      </c>
      <c r="H22" s="297">
        <f t="shared" si="1"/>
        <v>0</v>
      </c>
      <c r="I22" s="297">
        <f t="shared" si="1"/>
        <v>12125541.530000001</v>
      </c>
      <c r="J22" s="297">
        <f t="shared" si="1"/>
        <v>0</v>
      </c>
      <c r="K22" s="297">
        <f t="shared" si="1"/>
        <v>0</v>
      </c>
      <c r="L22" s="297">
        <f t="shared" si="1"/>
        <v>0</v>
      </c>
      <c r="M22" s="297">
        <f t="shared" si="1"/>
        <v>623213919.83999991</v>
      </c>
      <c r="N22" s="297">
        <f t="shared" si="1"/>
        <v>10986288.298000002</v>
      </c>
      <c r="O22" s="297">
        <f t="shared" si="1"/>
        <v>648720.11000000034</v>
      </c>
      <c r="P22" s="297">
        <f t="shared" si="1"/>
        <v>0</v>
      </c>
      <c r="Q22" s="297">
        <f t="shared" si="1"/>
        <v>0</v>
      </c>
      <c r="R22" s="297">
        <f t="shared" si="1"/>
        <v>0</v>
      </c>
      <c r="S22" s="328">
        <f t="shared" si="1"/>
        <v>645600925.26799989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Q7" activePane="bottomRight" state="frozen"/>
      <selection pane="topRight" activeCell="C1" sqref="C1"/>
      <selection pane="bottomLeft" activeCell="A6" sqref="A6"/>
      <selection pane="bottomRight" activeCell="T13" sqref="T13: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189</v>
      </c>
      <c r="B1" s="360" t="str">
        <f>Info!C2</f>
        <v>სს "ხალიკ ბანკი საქართველო"</v>
      </c>
    </row>
    <row r="2" spans="1:22">
      <c r="A2" s="2" t="s">
        <v>190</v>
      </c>
      <c r="B2" s="504">
        <f>'1. key ratios'!B2</f>
        <v>44286</v>
      </c>
    </row>
    <row r="4" spans="1:22" ht="27.75" thickBot="1">
      <c r="A4" s="2" t="s">
        <v>417</v>
      </c>
      <c r="B4" s="323" t="s">
        <v>460</v>
      </c>
      <c r="V4" s="207" t="s">
        <v>94</v>
      </c>
    </row>
    <row r="5" spans="1:22">
      <c r="A5" s="102"/>
      <c r="B5" s="103"/>
      <c r="C5" s="547" t="s">
        <v>199</v>
      </c>
      <c r="D5" s="548"/>
      <c r="E5" s="548"/>
      <c r="F5" s="548"/>
      <c r="G5" s="548"/>
      <c r="H5" s="548"/>
      <c r="I5" s="548"/>
      <c r="J5" s="548"/>
      <c r="K5" s="548"/>
      <c r="L5" s="549"/>
      <c r="M5" s="547" t="s">
        <v>200</v>
      </c>
      <c r="N5" s="548"/>
      <c r="O5" s="548"/>
      <c r="P5" s="548"/>
      <c r="Q5" s="548"/>
      <c r="R5" s="548"/>
      <c r="S5" s="549"/>
      <c r="T5" s="552" t="s">
        <v>458</v>
      </c>
      <c r="U5" s="552" t="s">
        <v>457</v>
      </c>
      <c r="V5" s="550" t="s">
        <v>201</v>
      </c>
    </row>
    <row r="6" spans="1:22" s="69" customFormat="1" ht="140.25">
      <c r="A6" s="120"/>
      <c r="B6" s="182"/>
      <c r="C6" s="100" t="s">
        <v>202</v>
      </c>
      <c r="D6" s="99" t="s">
        <v>203</v>
      </c>
      <c r="E6" s="96" t="s">
        <v>204</v>
      </c>
      <c r="F6" s="324" t="s">
        <v>452</v>
      </c>
      <c r="G6" s="99" t="s">
        <v>205</v>
      </c>
      <c r="H6" s="99" t="s">
        <v>206</v>
      </c>
      <c r="I6" s="99" t="s">
        <v>207</v>
      </c>
      <c r="J6" s="99" t="s">
        <v>249</v>
      </c>
      <c r="K6" s="99" t="s">
        <v>208</v>
      </c>
      <c r="L6" s="101" t="s">
        <v>209</v>
      </c>
      <c r="M6" s="100" t="s">
        <v>210</v>
      </c>
      <c r="N6" s="99" t="s">
        <v>211</v>
      </c>
      <c r="O6" s="99" t="s">
        <v>212</v>
      </c>
      <c r="P6" s="99" t="s">
        <v>213</v>
      </c>
      <c r="Q6" s="99" t="s">
        <v>214</v>
      </c>
      <c r="R6" s="99" t="s">
        <v>215</v>
      </c>
      <c r="S6" s="101" t="s">
        <v>216</v>
      </c>
      <c r="T6" s="553"/>
      <c r="U6" s="553"/>
      <c r="V6" s="551"/>
    </row>
    <row r="7" spans="1:22" s="162" customFormat="1">
      <c r="A7" s="163">
        <v>1</v>
      </c>
      <c r="B7" s="161" t="s">
        <v>217</v>
      </c>
      <c r="C7" s="298"/>
      <c r="D7" s="296"/>
      <c r="E7" s="296"/>
      <c r="F7" s="296"/>
      <c r="G7" s="296"/>
      <c r="H7" s="296"/>
      <c r="I7" s="296"/>
      <c r="J7" s="296"/>
      <c r="K7" s="296"/>
      <c r="L7" s="299"/>
      <c r="M7" s="298"/>
      <c r="N7" s="296"/>
      <c r="O7" s="296"/>
      <c r="P7" s="296"/>
      <c r="Q7" s="296"/>
      <c r="R7" s="296"/>
      <c r="S7" s="299"/>
      <c r="T7" s="318"/>
      <c r="U7" s="317"/>
      <c r="V7" s="300">
        <f>SUM(C7:S7)</f>
        <v>0</v>
      </c>
    </row>
    <row r="8" spans="1:22" s="162" customFormat="1">
      <c r="A8" s="163">
        <v>2</v>
      </c>
      <c r="B8" s="161" t="s">
        <v>218</v>
      </c>
      <c r="C8" s="298"/>
      <c r="D8" s="296"/>
      <c r="E8" s="296"/>
      <c r="F8" s="296"/>
      <c r="G8" s="296"/>
      <c r="H8" s="296"/>
      <c r="I8" s="296"/>
      <c r="J8" s="296"/>
      <c r="K8" s="296"/>
      <c r="L8" s="299"/>
      <c r="M8" s="298"/>
      <c r="N8" s="296"/>
      <c r="O8" s="296"/>
      <c r="P8" s="296"/>
      <c r="Q8" s="296"/>
      <c r="R8" s="296"/>
      <c r="S8" s="299"/>
      <c r="T8" s="317"/>
      <c r="U8" s="317"/>
      <c r="V8" s="300">
        <f t="shared" ref="V8:V20" si="0">SUM(C8:S8)</f>
        <v>0</v>
      </c>
    </row>
    <row r="9" spans="1:22" s="162" customFormat="1">
      <c r="A9" s="163">
        <v>3</v>
      </c>
      <c r="B9" s="161" t="s">
        <v>219</v>
      </c>
      <c r="C9" s="298"/>
      <c r="D9" s="296"/>
      <c r="E9" s="296"/>
      <c r="F9" s="296"/>
      <c r="G9" s="296"/>
      <c r="H9" s="296"/>
      <c r="I9" s="296"/>
      <c r="J9" s="296"/>
      <c r="K9" s="296"/>
      <c r="L9" s="299"/>
      <c r="M9" s="298"/>
      <c r="N9" s="296"/>
      <c r="O9" s="296"/>
      <c r="P9" s="296"/>
      <c r="Q9" s="296"/>
      <c r="R9" s="296"/>
      <c r="S9" s="299"/>
      <c r="T9" s="317"/>
      <c r="U9" s="317"/>
      <c r="V9" s="300">
        <f>SUM(C9:S9)</f>
        <v>0</v>
      </c>
    </row>
    <row r="10" spans="1:22" s="162" customFormat="1">
      <c r="A10" s="163">
        <v>4</v>
      </c>
      <c r="B10" s="161" t="s">
        <v>220</v>
      </c>
      <c r="C10" s="298"/>
      <c r="D10" s="296"/>
      <c r="E10" s="296"/>
      <c r="F10" s="296"/>
      <c r="G10" s="296"/>
      <c r="H10" s="296"/>
      <c r="I10" s="296"/>
      <c r="J10" s="296"/>
      <c r="K10" s="296"/>
      <c r="L10" s="299"/>
      <c r="M10" s="298"/>
      <c r="N10" s="296"/>
      <c r="O10" s="296"/>
      <c r="P10" s="296"/>
      <c r="Q10" s="296"/>
      <c r="R10" s="296"/>
      <c r="S10" s="299"/>
      <c r="T10" s="317"/>
      <c r="U10" s="317"/>
      <c r="V10" s="300">
        <f t="shared" si="0"/>
        <v>0</v>
      </c>
    </row>
    <row r="11" spans="1:22" s="162" customFormat="1">
      <c r="A11" s="163">
        <v>5</v>
      </c>
      <c r="B11" s="161" t="s">
        <v>221</v>
      </c>
      <c r="C11" s="298"/>
      <c r="D11" s="296"/>
      <c r="E11" s="296"/>
      <c r="F11" s="296"/>
      <c r="G11" s="296"/>
      <c r="H11" s="296"/>
      <c r="I11" s="296"/>
      <c r="J11" s="296"/>
      <c r="K11" s="296"/>
      <c r="L11" s="299"/>
      <c r="M11" s="298"/>
      <c r="N11" s="296"/>
      <c r="O11" s="296"/>
      <c r="P11" s="296"/>
      <c r="Q11" s="296"/>
      <c r="R11" s="296"/>
      <c r="S11" s="299"/>
      <c r="T11" s="317"/>
      <c r="U11" s="317"/>
      <c r="V11" s="300">
        <f t="shared" si="0"/>
        <v>0</v>
      </c>
    </row>
    <row r="12" spans="1:22" s="162" customFormat="1">
      <c r="A12" s="163">
        <v>6</v>
      </c>
      <c r="B12" s="161" t="s">
        <v>222</v>
      </c>
      <c r="C12" s="298"/>
      <c r="D12" s="296"/>
      <c r="E12" s="296"/>
      <c r="F12" s="296"/>
      <c r="G12" s="296"/>
      <c r="H12" s="296"/>
      <c r="I12" s="296"/>
      <c r="J12" s="296"/>
      <c r="K12" s="296"/>
      <c r="L12" s="299"/>
      <c r="M12" s="298"/>
      <c r="N12" s="296"/>
      <c r="O12" s="296"/>
      <c r="P12" s="296"/>
      <c r="Q12" s="296"/>
      <c r="R12" s="296"/>
      <c r="S12" s="299"/>
      <c r="T12" s="317"/>
      <c r="U12" s="317"/>
      <c r="V12" s="300">
        <f t="shared" si="0"/>
        <v>0</v>
      </c>
    </row>
    <row r="13" spans="1:22" s="162" customFormat="1">
      <c r="A13" s="163">
        <v>7</v>
      </c>
      <c r="B13" s="161" t="s">
        <v>74</v>
      </c>
      <c r="C13" s="298"/>
      <c r="D13" s="296">
        <v>2702061.0889999997</v>
      </c>
      <c r="E13" s="296"/>
      <c r="F13" s="296"/>
      <c r="G13" s="296"/>
      <c r="H13" s="296"/>
      <c r="I13" s="296"/>
      <c r="J13" s="296"/>
      <c r="K13" s="296"/>
      <c r="L13" s="299"/>
      <c r="M13" s="298">
        <v>290592.25079999998</v>
      </c>
      <c r="N13" s="296"/>
      <c r="O13" s="296"/>
      <c r="P13" s="296"/>
      <c r="Q13" s="296"/>
      <c r="R13" s="296"/>
      <c r="S13" s="299"/>
      <c r="T13" s="317">
        <v>2992653.3397999997</v>
      </c>
      <c r="U13" s="317">
        <v>120332.63499999999</v>
      </c>
      <c r="V13" s="300">
        <f t="shared" si="0"/>
        <v>2992653.3397999997</v>
      </c>
    </row>
    <row r="14" spans="1:22" s="162" customFormat="1">
      <c r="A14" s="163">
        <v>8</v>
      </c>
      <c r="B14" s="161" t="s">
        <v>75</v>
      </c>
      <c r="C14" s="298"/>
      <c r="D14" s="296"/>
      <c r="E14" s="296"/>
      <c r="F14" s="296"/>
      <c r="G14" s="296"/>
      <c r="H14" s="296"/>
      <c r="I14" s="296"/>
      <c r="J14" s="296"/>
      <c r="K14" s="296"/>
      <c r="L14" s="299"/>
      <c r="M14" s="298"/>
      <c r="N14" s="296"/>
      <c r="O14" s="296"/>
      <c r="P14" s="296"/>
      <c r="Q14" s="296"/>
      <c r="R14" s="296"/>
      <c r="S14" s="299"/>
      <c r="T14" s="317">
        <v>0</v>
      </c>
      <c r="U14" s="317"/>
      <c r="V14" s="300">
        <f t="shared" si="0"/>
        <v>0</v>
      </c>
    </row>
    <row r="15" spans="1:22" s="162" customFormat="1">
      <c r="A15" s="163">
        <v>9</v>
      </c>
      <c r="B15" s="161" t="s">
        <v>76</v>
      </c>
      <c r="C15" s="298"/>
      <c r="D15" s="296"/>
      <c r="E15" s="296"/>
      <c r="F15" s="296"/>
      <c r="G15" s="296"/>
      <c r="H15" s="296"/>
      <c r="I15" s="296"/>
      <c r="J15" s="296"/>
      <c r="K15" s="296"/>
      <c r="L15" s="299"/>
      <c r="M15" s="298"/>
      <c r="N15" s="296"/>
      <c r="O15" s="296"/>
      <c r="P15" s="296"/>
      <c r="Q15" s="296"/>
      <c r="R15" s="296"/>
      <c r="S15" s="299"/>
      <c r="T15" s="317">
        <v>0</v>
      </c>
      <c r="U15" s="317"/>
      <c r="V15" s="300">
        <f t="shared" si="0"/>
        <v>0</v>
      </c>
    </row>
    <row r="16" spans="1:22" s="162" customFormat="1">
      <c r="A16" s="163">
        <v>10</v>
      </c>
      <c r="B16" s="161" t="s">
        <v>70</v>
      </c>
      <c r="C16" s="298"/>
      <c r="D16" s="296"/>
      <c r="E16" s="296"/>
      <c r="F16" s="296"/>
      <c r="G16" s="296"/>
      <c r="H16" s="296"/>
      <c r="I16" s="296"/>
      <c r="J16" s="296"/>
      <c r="K16" s="296"/>
      <c r="L16" s="299"/>
      <c r="M16" s="298"/>
      <c r="N16" s="296"/>
      <c r="O16" s="296"/>
      <c r="P16" s="296"/>
      <c r="Q16" s="296"/>
      <c r="R16" s="296"/>
      <c r="S16" s="299"/>
      <c r="T16" s="317">
        <v>0</v>
      </c>
      <c r="U16" s="317"/>
      <c r="V16" s="300">
        <f t="shared" si="0"/>
        <v>0</v>
      </c>
    </row>
    <row r="17" spans="1:22" s="162" customFormat="1">
      <c r="A17" s="163">
        <v>11</v>
      </c>
      <c r="B17" s="161" t="s">
        <v>71</v>
      </c>
      <c r="C17" s="298"/>
      <c r="D17" s="296">
        <v>37699.088000000003</v>
      </c>
      <c r="E17" s="296"/>
      <c r="F17" s="296"/>
      <c r="G17" s="296"/>
      <c r="H17" s="296"/>
      <c r="I17" s="296"/>
      <c r="J17" s="296"/>
      <c r="K17" s="296"/>
      <c r="L17" s="299"/>
      <c r="M17" s="298">
        <v>47168.590799999998</v>
      </c>
      <c r="N17" s="296"/>
      <c r="O17" s="296"/>
      <c r="P17" s="296"/>
      <c r="Q17" s="296"/>
      <c r="R17" s="296"/>
      <c r="S17" s="299"/>
      <c r="T17" s="317">
        <v>84867.678799999994</v>
      </c>
      <c r="U17" s="317"/>
      <c r="V17" s="300">
        <f t="shared" si="0"/>
        <v>84867.678799999994</v>
      </c>
    </row>
    <row r="18" spans="1:22" s="162" customFormat="1">
      <c r="A18" s="163">
        <v>12</v>
      </c>
      <c r="B18" s="161" t="s">
        <v>72</v>
      </c>
      <c r="C18" s="298"/>
      <c r="D18" s="296"/>
      <c r="E18" s="296"/>
      <c r="F18" s="296"/>
      <c r="G18" s="296"/>
      <c r="H18" s="296"/>
      <c r="I18" s="296"/>
      <c r="J18" s="296"/>
      <c r="K18" s="296"/>
      <c r="L18" s="299"/>
      <c r="M18" s="298"/>
      <c r="N18" s="296"/>
      <c r="O18" s="296"/>
      <c r="P18" s="296"/>
      <c r="Q18" s="296"/>
      <c r="R18" s="296"/>
      <c r="S18" s="299"/>
      <c r="T18" s="317">
        <v>0</v>
      </c>
      <c r="U18" s="317"/>
      <c r="V18" s="300">
        <f t="shared" si="0"/>
        <v>0</v>
      </c>
    </row>
    <row r="19" spans="1:22" s="162" customFormat="1">
      <c r="A19" s="163">
        <v>13</v>
      </c>
      <c r="B19" s="161" t="s">
        <v>73</v>
      </c>
      <c r="C19" s="298"/>
      <c r="D19" s="296"/>
      <c r="E19" s="296"/>
      <c r="F19" s="296"/>
      <c r="G19" s="296"/>
      <c r="H19" s="296"/>
      <c r="I19" s="296"/>
      <c r="J19" s="296"/>
      <c r="K19" s="296"/>
      <c r="L19" s="299"/>
      <c r="M19" s="298"/>
      <c r="N19" s="296"/>
      <c r="O19" s="296"/>
      <c r="P19" s="296"/>
      <c r="Q19" s="296"/>
      <c r="R19" s="296"/>
      <c r="S19" s="299"/>
      <c r="T19" s="317">
        <v>0</v>
      </c>
      <c r="U19" s="317"/>
      <c r="V19" s="300">
        <f t="shared" si="0"/>
        <v>0</v>
      </c>
    </row>
    <row r="20" spans="1:22" s="162" customFormat="1">
      <c r="A20" s="163">
        <v>14</v>
      </c>
      <c r="B20" s="161" t="s">
        <v>250</v>
      </c>
      <c r="C20" s="298"/>
      <c r="D20" s="296">
        <v>1843403.53</v>
      </c>
      <c r="E20" s="296"/>
      <c r="F20" s="296"/>
      <c r="G20" s="296"/>
      <c r="H20" s="296"/>
      <c r="I20" s="296"/>
      <c r="J20" s="296"/>
      <c r="K20" s="296"/>
      <c r="L20" s="299"/>
      <c r="M20" s="298">
        <v>46139.29800000001</v>
      </c>
      <c r="N20" s="296"/>
      <c r="O20" s="296"/>
      <c r="P20" s="296"/>
      <c r="Q20" s="296"/>
      <c r="R20" s="296"/>
      <c r="S20" s="299"/>
      <c r="T20" s="317">
        <v>1889542.828</v>
      </c>
      <c r="U20" s="317"/>
      <c r="V20" s="300">
        <f t="shared" si="0"/>
        <v>1889542.828</v>
      </c>
    </row>
    <row r="21" spans="1:22" ht="13.5" thickBot="1">
      <c r="A21" s="104"/>
      <c r="B21" s="105" t="s">
        <v>69</v>
      </c>
      <c r="C21" s="301">
        <f>SUM(C7:C20)</f>
        <v>0</v>
      </c>
      <c r="D21" s="297">
        <f t="shared" ref="D21:V21" si="1">SUM(D7:D20)</f>
        <v>4583163.7069999995</v>
      </c>
      <c r="E21" s="297">
        <f t="shared" si="1"/>
        <v>0</v>
      </c>
      <c r="F21" s="297">
        <f t="shared" si="1"/>
        <v>0</v>
      </c>
      <c r="G21" s="297">
        <f t="shared" si="1"/>
        <v>0</v>
      </c>
      <c r="H21" s="297">
        <f t="shared" si="1"/>
        <v>0</v>
      </c>
      <c r="I21" s="297">
        <f t="shared" si="1"/>
        <v>0</v>
      </c>
      <c r="J21" s="297">
        <f t="shared" si="1"/>
        <v>0</v>
      </c>
      <c r="K21" s="297">
        <f t="shared" si="1"/>
        <v>0</v>
      </c>
      <c r="L21" s="302">
        <f t="shared" si="1"/>
        <v>0</v>
      </c>
      <c r="M21" s="301">
        <f t="shared" si="1"/>
        <v>383900.13959999999</v>
      </c>
      <c r="N21" s="297">
        <f t="shared" si="1"/>
        <v>0</v>
      </c>
      <c r="O21" s="297">
        <f t="shared" si="1"/>
        <v>0</v>
      </c>
      <c r="P21" s="297">
        <f t="shared" si="1"/>
        <v>0</v>
      </c>
      <c r="Q21" s="297">
        <f t="shared" si="1"/>
        <v>0</v>
      </c>
      <c r="R21" s="297">
        <f t="shared" si="1"/>
        <v>0</v>
      </c>
      <c r="S21" s="302">
        <f t="shared" si="1"/>
        <v>0</v>
      </c>
      <c r="T21" s="302">
        <f>SUM(T7:T20)</f>
        <v>4967063.8465999998</v>
      </c>
      <c r="U21" s="302">
        <f t="shared" si="1"/>
        <v>120332.63499999999</v>
      </c>
      <c r="V21" s="303">
        <f t="shared" si="1"/>
        <v>4967063.8465999998</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189</v>
      </c>
      <c r="B1" s="360" t="str">
        <f>Info!C2</f>
        <v>სს "ხალიკ ბანკი საქართველო"</v>
      </c>
    </row>
    <row r="2" spans="1:9">
      <c r="A2" s="2" t="s">
        <v>190</v>
      </c>
      <c r="B2" s="504">
        <f>'1. key ratios'!B2</f>
        <v>44286</v>
      </c>
    </row>
    <row r="4" spans="1:9" ht="13.5" thickBot="1">
      <c r="A4" s="2" t="s">
        <v>418</v>
      </c>
      <c r="B4" s="320" t="s">
        <v>461</v>
      </c>
    </row>
    <row r="5" spans="1:9">
      <c r="A5" s="102"/>
      <c r="B5" s="159"/>
      <c r="C5" s="165" t="s">
        <v>0</v>
      </c>
      <c r="D5" s="165" t="s">
        <v>1</v>
      </c>
      <c r="E5" s="165" t="s">
        <v>2</v>
      </c>
      <c r="F5" s="165" t="s">
        <v>3</v>
      </c>
      <c r="G5" s="315" t="s">
        <v>4</v>
      </c>
      <c r="H5" s="166" t="s">
        <v>6</v>
      </c>
      <c r="I5" s="25"/>
    </row>
    <row r="6" spans="1:9" ht="15" customHeight="1">
      <c r="A6" s="158"/>
      <c r="B6" s="23"/>
      <c r="C6" s="554" t="s">
        <v>453</v>
      </c>
      <c r="D6" s="558" t="s">
        <v>474</v>
      </c>
      <c r="E6" s="559"/>
      <c r="F6" s="554" t="s">
        <v>480</v>
      </c>
      <c r="G6" s="554" t="s">
        <v>481</v>
      </c>
      <c r="H6" s="556" t="s">
        <v>455</v>
      </c>
      <c r="I6" s="25"/>
    </row>
    <row r="7" spans="1:9" ht="76.5">
      <c r="A7" s="158"/>
      <c r="B7" s="23"/>
      <c r="C7" s="555"/>
      <c r="D7" s="319" t="s">
        <v>456</v>
      </c>
      <c r="E7" s="319" t="s">
        <v>454</v>
      </c>
      <c r="F7" s="555"/>
      <c r="G7" s="555"/>
      <c r="H7" s="557"/>
      <c r="I7" s="25"/>
    </row>
    <row r="8" spans="1:9">
      <c r="A8" s="93">
        <v>1</v>
      </c>
      <c r="B8" s="75" t="s">
        <v>217</v>
      </c>
      <c r="C8" s="304">
        <v>94164527</v>
      </c>
      <c r="D8" s="305"/>
      <c r="E8" s="304"/>
      <c r="F8" s="304">
        <v>77251898</v>
      </c>
      <c r="G8" s="316">
        <v>77251898</v>
      </c>
      <c r="H8" s="325">
        <f>G8/(C8+E8)</f>
        <v>0.82039277911946606</v>
      </c>
    </row>
    <row r="9" spans="1:9" ht="15" customHeight="1">
      <c r="A9" s="93">
        <v>2</v>
      </c>
      <c r="B9" s="75" t="s">
        <v>218</v>
      </c>
      <c r="C9" s="304">
        <v>0</v>
      </c>
      <c r="D9" s="305">
        <v>0</v>
      </c>
      <c r="E9" s="304">
        <v>0</v>
      </c>
      <c r="F9" s="304">
        <v>0</v>
      </c>
      <c r="G9" s="316">
        <v>0</v>
      </c>
      <c r="H9" s="325"/>
    </row>
    <row r="10" spans="1:9">
      <c r="A10" s="93">
        <v>3</v>
      </c>
      <c r="B10" s="75" t="s">
        <v>219</v>
      </c>
      <c r="C10" s="304"/>
      <c r="D10" s="305"/>
      <c r="E10" s="304"/>
      <c r="F10" s="304">
        <v>0</v>
      </c>
      <c r="G10" s="316"/>
      <c r="H10" s="325"/>
    </row>
    <row r="11" spans="1:9">
      <c r="A11" s="93">
        <v>4</v>
      </c>
      <c r="B11" s="75" t="s">
        <v>220</v>
      </c>
      <c r="C11" s="304"/>
      <c r="D11" s="305"/>
      <c r="E11" s="304"/>
      <c r="F11" s="304">
        <v>0</v>
      </c>
      <c r="G11" s="316"/>
      <c r="H11" s="325"/>
    </row>
    <row r="12" spans="1:9">
      <c r="A12" s="93">
        <v>5</v>
      </c>
      <c r="B12" s="75" t="s">
        <v>221</v>
      </c>
      <c r="C12" s="304"/>
      <c r="D12" s="305"/>
      <c r="E12" s="304"/>
      <c r="F12" s="304">
        <v>0</v>
      </c>
      <c r="G12" s="316"/>
      <c r="H12" s="325"/>
    </row>
    <row r="13" spans="1:9">
      <c r="A13" s="93">
        <v>6</v>
      </c>
      <c r="B13" s="75" t="s">
        <v>222</v>
      </c>
      <c r="C13" s="304">
        <v>33987236</v>
      </c>
      <c r="D13" s="305"/>
      <c r="E13" s="304"/>
      <c r="F13" s="304">
        <v>10465000.435000001</v>
      </c>
      <c r="G13" s="316">
        <v>10465000.435000001</v>
      </c>
      <c r="H13" s="325">
        <f t="shared" ref="H9:H21" si="0">G13/(C13+E13)</f>
        <v>0.30790972337379835</v>
      </c>
    </row>
    <row r="14" spans="1:9">
      <c r="A14" s="93">
        <v>7</v>
      </c>
      <c r="B14" s="75" t="s">
        <v>74</v>
      </c>
      <c r="C14" s="304">
        <v>362518823.66000003</v>
      </c>
      <c r="D14" s="305">
        <v>42101620.780000009</v>
      </c>
      <c r="E14" s="304">
        <v>10452453.801000001</v>
      </c>
      <c r="F14" s="305">
        <v>372971277.46100003</v>
      </c>
      <c r="G14" s="376">
        <v>369978624.12120003</v>
      </c>
      <c r="H14" s="325">
        <f>G14/(C14+E14)</f>
        <v>0.99197618283055877</v>
      </c>
    </row>
    <row r="15" spans="1:9">
      <c r="A15" s="93">
        <v>8</v>
      </c>
      <c r="B15" s="75" t="s">
        <v>75</v>
      </c>
      <c r="C15" s="304"/>
      <c r="D15" s="305"/>
      <c r="E15" s="304"/>
      <c r="F15" s="305">
        <v>0</v>
      </c>
      <c r="G15" s="376"/>
      <c r="H15" s="325"/>
    </row>
    <row r="16" spans="1:9">
      <c r="A16" s="93">
        <v>9</v>
      </c>
      <c r="B16" s="75" t="s">
        <v>76</v>
      </c>
      <c r="C16" s="304"/>
      <c r="D16" s="305"/>
      <c r="E16" s="304"/>
      <c r="F16" s="305">
        <v>0</v>
      </c>
      <c r="G16" s="376"/>
      <c r="H16" s="325"/>
    </row>
    <row r="17" spans="1:8">
      <c r="A17" s="93">
        <v>10</v>
      </c>
      <c r="B17" s="75" t="s">
        <v>70</v>
      </c>
      <c r="C17" s="304">
        <v>16631119.6</v>
      </c>
      <c r="D17" s="305">
        <v>49655.350000000006</v>
      </c>
      <c r="E17" s="304">
        <v>351.06</v>
      </c>
      <c r="F17" s="305">
        <v>16631470.66</v>
      </c>
      <c r="G17" s="376">
        <v>16631470.66</v>
      </c>
      <c r="H17" s="325">
        <f t="shared" si="0"/>
        <v>1</v>
      </c>
    </row>
    <row r="18" spans="1:8">
      <c r="A18" s="93">
        <v>11</v>
      </c>
      <c r="B18" s="75" t="s">
        <v>71</v>
      </c>
      <c r="C18" s="304">
        <v>28547183.139999975</v>
      </c>
      <c r="D18" s="305">
        <v>702.12</v>
      </c>
      <c r="E18" s="304">
        <v>24827.675000000003</v>
      </c>
      <c r="F18" s="305">
        <v>28896370.869999975</v>
      </c>
      <c r="G18" s="376">
        <v>28811503.191199973</v>
      </c>
      <c r="H18" s="325">
        <f t="shared" si="0"/>
        <v>1.0083820623529327</v>
      </c>
    </row>
    <row r="19" spans="1:8">
      <c r="A19" s="93">
        <v>12</v>
      </c>
      <c r="B19" s="75" t="s">
        <v>72</v>
      </c>
      <c r="C19" s="304"/>
      <c r="D19" s="305"/>
      <c r="E19" s="304"/>
      <c r="F19" s="305">
        <v>0</v>
      </c>
      <c r="G19" s="376"/>
      <c r="H19" s="325"/>
    </row>
    <row r="20" spans="1:8">
      <c r="A20" s="93">
        <v>13</v>
      </c>
      <c r="B20" s="75" t="s">
        <v>73</v>
      </c>
      <c r="C20" s="304"/>
      <c r="D20" s="305"/>
      <c r="E20" s="304"/>
      <c r="F20" s="305">
        <v>0</v>
      </c>
      <c r="G20" s="376"/>
      <c r="H20" s="325"/>
    </row>
    <row r="21" spans="1:8">
      <c r="A21" s="93">
        <v>14</v>
      </c>
      <c r="B21" s="75" t="s">
        <v>250</v>
      </c>
      <c r="C21" s="304">
        <v>149334916.07999992</v>
      </c>
      <c r="D21" s="305">
        <v>1588727.4100000001</v>
      </c>
      <c r="E21" s="304">
        <v>508655.76200000005</v>
      </c>
      <c r="F21" s="305">
        <v>139384907.84199992</v>
      </c>
      <c r="G21" s="376">
        <v>137495365.01399991</v>
      </c>
      <c r="H21" s="325">
        <f t="shared" si="0"/>
        <v>0.91759268231392421</v>
      </c>
    </row>
    <row r="22" spans="1:8" ht="13.5" thickBot="1">
      <c r="A22" s="160"/>
      <c r="B22" s="167" t="s">
        <v>69</v>
      </c>
      <c r="C22" s="297">
        <v>0</v>
      </c>
      <c r="D22" s="297">
        <f>SUM(D8:D21)</f>
        <v>43740705.660000011</v>
      </c>
      <c r="E22" s="297">
        <f>SUM(E8:E21)</f>
        <v>10986288.298000002</v>
      </c>
      <c r="F22" s="297">
        <f>SUM(F8:F21)</f>
        <v>645600925.26799989</v>
      </c>
      <c r="G22" s="297">
        <f>SUM(G8:G21)</f>
        <v>640633861.42139995</v>
      </c>
      <c r="H22" s="326">
        <f>G22/(C22+E22)</f>
        <v>58.312129087129826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60" bestFit="1" customWidth="1"/>
    <col min="2" max="2" width="104.140625" style="360" customWidth="1"/>
    <col min="3" max="11" width="12.7109375" style="360" customWidth="1"/>
    <col min="12" max="16384" width="9.140625" style="360"/>
  </cols>
  <sheetData>
    <row r="1" spans="1:11">
      <c r="A1" s="360" t="s">
        <v>189</v>
      </c>
      <c r="B1" s="360" t="str">
        <f>Info!C2</f>
        <v>სს "ხალიკ ბანკი საქართველო"</v>
      </c>
    </row>
    <row r="2" spans="1:11">
      <c r="A2" s="360" t="s">
        <v>190</v>
      </c>
      <c r="B2" s="504">
        <f>'1. key ratios'!B2</f>
        <v>44286</v>
      </c>
      <c r="C2" s="361"/>
      <c r="D2" s="361"/>
    </row>
    <row r="3" spans="1:11">
      <c r="B3" s="361"/>
      <c r="C3" s="361"/>
      <c r="D3" s="361"/>
    </row>
    <row r="4" spans="1:11" ht="13.5" thickBot="1">
      <c r="A4" s="360" t="s">
        <v>523</v>
      </c>
      <c r="B4" s="320" t="s">
        <v>522</v>
      </c>
      <c r="C4" s="361"/>
      <c r="D4" s="361"/>
    </row>
    <row r="5" spans="1:11" ht="30" customHeight="1">
      <c r="A5" s="563"/>
      <c r="B5" s="564"/>
      <c r="C5" s="561" t="s">
        <v>555</v>
      </c>
      <c r="D5" s="561"/>
      <c r="E5" s="561"/>
      <c r="F5" s="561" t="s">
        <v>556</v>
      </c>
      <c r="G5" s="561"/>
      <c r="H5" s="561"/>
      <c r="I5" s="561" t="s">
        <v>557</v>
      </c>
      <c r="J5" s="561"/>
      <c r="K5" s="562"/>
    </row>
    <row r="6" spans="1:11">
      <c r="A6" s="358"/>
      <c r="B6" s="359"/>
      <c r="C6" s="362" t="s">
        <v>28</v>
      </c>
      <c r="D6" s="362" t="s">
        <v>97</v>
      </c>
      <c r="E6" s="362" t="s">
        <v>69</v>
      </c>
      <c r="F6" s="362" t="s">
        <v>28</v>
      </c>
      <c r="G6" s="362" t="s">
        <v>97</v>
      </c>
      <c r="H6" s="362" t="s">
        <v>69</v>
      </c>
      <c r="I6" s="362" t="s">
        <v>28</v>
      </c>
      <c r="J6" s="362" t="s">
        <v>97</v>
      </c>
      <c r="K6" s="364" t="s">
        <v>69</v>
      </c>
    </row>
    <row r="7" spans="1:11">
      <c r="A7" s="365" t="s">
        <v>493</v>
      </c>
      <c r="B7" s="357"/>
      <c r="C7" s="357"/>
      <c r="D7" s="357"/>
      <c r="E7" s="357"/>
      <c r="F7" s="357"/>
      <c r="G7" s="357"/>
      <c r="H7" s="357"/>
      <c r="I7" s="357"/>
      <c r="J7" s="357"/>
      <c r="K7" s="366"/>
    </row>
    <row r="8" spans="1:11">
      <c r="A8" s="356">
        <v>1</v>
      </c>
      <c r="B8" s="334" t="s">
        <v>493</v>
      </c>
      <c r="C8" s="332"/>
      <c r="D8" s="332"/>
      <c r="E8" s="332"/>
      <c r="F8" s="335">
        <v>41521077.58033333</v>
      </c>
      <c r="G8" s="335">
        <v>71056925.508166671</v>
      </c>
      <c r="H8" s="335">
        <v>112578003.08849999</v>
      </c>
      <c r="I8" s="335">
        <v>27620849.309999995</v>
      </c>
      <c r="J8" s="335">
        <v>62560244.739333332</v>
      </c>
      <c r="K8" s="344">
        <v>90181094.049333334</v>
      </c>
    </row>
    <row r="9" spans="1:11">
      <c r="A9" s="365" t="s">
        <v>494</v>
      </c>
      <c r="B9" s="357"/>
      <c r="C9" s="357"/>
      <c r="D9" s="357"/>
      <c r="E9" s="357"/>
      <c r="F9" s="357"/>
      <c r="G9" s="357"/>
      <c r="H9" s="357"/>
      <c r="I9" s="357"/>
      <c r="J9" s="357"/>
      <c r="K9" s="366"/>
    </row>
    <row r="10" spans="1:11">
      <c r="A10" s="367">
        <v>2</v>
      </c>
      <c r="B10" s="336" t="s">
        <v>495</v>
      </c>
      <c r="C10" s="336">
        <v>8098287.0579999983</v>
      </c>
      <c r="D10" s="337">
        <v>35329181.171833456</v>
      </c>
      <c r="E10" s="337">
        <v>43427468.229833245</v>
      </c>
      <c r="F10" s="337">
        <v>47026624.192299992</v>
      </c>
      <c r="G10" s="337">
        <v>32945702.036450002</v>
      </c>
      <c r="H10" s="337">
        <v>79972326.22874999</v>
      </c>
      <c r="I10" s="337">
        <v>433510.35229166667</v>
      </c>
      <c r="J10" s="337">
        <v>2176964.1517500002</v>
      </c>
      <c r="K10" s="368">
        <v>2610474.5040416671</v>
      </c>
    </row>
    <row r="11" spans="1:11">
      <c r="A11" s="367">
        <v>3</v>
      </c>
      <c r="B11" s="336" t="s">
        <v>496</v>
      </c>
      <c r="C11" s="336">
        <v>67705381.621166646</v>
      </c>
      <c r="D11" s="337">
        <v>411338656.46083337</v>
      </c>
      <c r="E11" s="337">
        <v>479044038.08200008</v>
      </c>
      <c r="F11" s="337">
        <v>1596490.4540941676</v>
      </c>
      <c r="G11" s="337">
        <v>9276430.0676816665</v>
      </c>
      <c r="H11" s="337">
        <v>10872920.521775834</v>
      </c>
      <c r="I11" s="337">
        <v>42831777.337774999</v>
      </c>
      <c r="J11" s="337">
        <v>22783691.090366669</v>
      </c>
      <c r="K11" s="368">
        <v>65615468.428141661</v>
      </c>
    </row>
    <row r="12" spans="1:11">
      <c r="A12" s="367">
        <v>4</v>
      </c>
      <c r="B12" s="336" t="s">
        <v>497</v>
      </c>
      <c r="C12" s="336"/>
      <c r="D12" s="337"/>
      <c r="E12" s="337"/>
      <c r="F12" s="337"/>
      <c r="G12" s="337"/>
      <c r="H12" s="337"/>
      <c r="I12" s="337"/>
      <c r="J12" s="337"/>
      <c r="K12" s="368"/>
    </row>
    <row r="13" spans="1:11">
      <c r="A13" s="367">
        <v>5</v>
      </c>
      <c r="B13" s="336" t="s">
        <v>498</v>
      </c>
      <c r="C13" s="336">
        <v>29487824.382833347</v>
      </c>
      <c r="D13" s="337">
        <v>11920218.072000001</v>
      </c>
      <c r="E13" s="337">
        <v>41408042.454833321</v>
      </c>
      <c r="F13" s="337">
        <v>10631013.846426876</v>
      </c>
      <c r="G13" s="337">
        <v>4431150.9656424997</v>
      </c>
      <c r="H13" s="337">
        <v>15062164.812069375</v>
      </c>
      <c r="I13" s="337">
        <v>2584145.0979749998</v>
      </c>
      <c r="J13" s="337">
        <v>1130108.3628499999</v>
      </c>
      <c r="K13" s="368">
        <v>3714253.460825</v>
      </c>
    </row>
    <row r="14" spans="1:11">
      <c r="A14" s="367">
        <v>6</v>
      </c>
      <c r="B14" s="336" t="s">
        <v>513</v>
      </c>
      <c r="C14" s="336"/>
      <c r="D14" s="337"/>
      <c r="E14" s="337"/>
      <c r="F14" s="337"/>
      <c r="G14" s="337"/>
      <c r="H14" s="337"/>
      <c r="I14" s="337"/>
      <c r="J14" s="337"/>
      <c r="K14" s="368"/>
    </row>
    <row r="15" spans="1:11">
      <c r="A15" s="367">
        <v>7</v>
      </c>
      <c r="B15" s="336" t="s">
        <v>500</v>
      </c>
      <c r="C15" s="336">
        <v>2345559.6966666668</v>
      </c>
      <c r="D15" s="337">
        <v>7684626.763166667</v>
      </c>
      <c r="E15" s="337">
        <v>10030186.459833333</v>
      </c>
      <c r="F15" s="337">
        <v>838442.46133333375</v>
      </c>
      <c r="G15" s="337">
        <v>1732645.8399761899</v>
      </c>
      <c r="H15" s="337">
        <v>2571088.3013095236</v>
      </c>
      <c r="I15" s="337">
        <v>838442.46133333375</v>
      </c>
      <c r="J15" s="337">
        <v>1732645.8399761899</v>
      </c>
      <c r="K15" s="368">
        <v>2571088.3013095236</v>
      </c>
    </row>
    <row r="16" spans="1:11">
      <c r="A16" s="367">
        <v>8</v>
      </c>
      <c r="B16" s="338" t="s">
        <v>501</v>
      </c>
      <c r="C16" s="336">
        <v>107637052.75866668</v>
      </c>
      <c r="D16" s="337">
        <v>466272682.46783328</v>
      </c>
      <c r="E16" s="337">
        <v>573909735.22650003</v>
      </c>
      <c r="F16" s="337">
        <v>60092577.794154368</v>
      </c>
      <c r="G16" s="337">
        <v>48385928.909750342</v>
      </c>
      <c r="H16" s="337">
        <v>108478506.70390472</v>
      </c>
      <c r="I16" s="337">
        <v>46687875.591374993</v>
      </c>
      <c r="J16" s="337">
        <v>27823409.444942858</v>
      </c>
      <c r="K16" s="368">
        <v>74511285.036317855</v>
      </c>
    </row>
    <row r="17" spans="1:11">
      <c r="A17" s="365" t="s">
        <v>502</v>
      </c>
      <c r="B17" s="357"/>
      <c r="C17" s="357"/>
      <c r="D17" s="357"/>
      <c r="E17" s="357"/>
      <c r="F17" s="357"/>
      <c r="G17" s="357"/>
      <c r="H17" s="357"/>
      <c r="I17" s="357"/>
      <c r="J17" s="357"/>
      <c r="K17" s="366"/>
    </row>
    <row r="18" spans="1:11">
      <c r="A18" s="367">
        <v>9</v>
      </c>
      <c r="B18" s="336" t="s">
        <v>503</v>
      </c>
      <c r="C18" s="336"/>
      <c r="D18" s="337"/>
      <c r="E18" s="337"/>
      <c r="F18" s="337"/>
      <c r="G18" s="337"/>
      <c r="H18" s="337"/>
      <c r="I18" s="337"/>
      <c r="J18" s="337"/>
      <c r="K18" s="368"/>
    </row>
    <row r="19" spans="1:11">
      <c r="A19" s="367">
        <v>10</v>
      </c>
      <c r="B19" s="336" t="s">
        <v>504</v>
      </c>
      <c r="C19" s="336">
        <v>128640832.50316666</v>
      </c>
      <c r="D19" s="337">
        <v>258416119.52516672</v>
      </c>
      <c r="E19" s="337">
        <v>387056952.02833331</v>
      </c>
      <c r="F19" s="337">
        <v>2376254.7460833341</v>
      </c>
      <c r="G19" s="337">
        <v>4253559.1717499997</v>
      </c>
      <c r="H19" s="337">
        <v>6629813.9178333338</v>
      </c>
      <c r="I19" s="337">
        <v>16276483.016416667</v>
      </c>
      <c r="J19" s="337">
        <v>16978071.735749997</v>
      </c>
      <c r="K19" s="368">
        <v>33254554.752166666</v>
      </c>
    </row>
    <row r="20" spans="1:11">
      <c r="A20" s="367">
        <v>11</v>
      </c>
      <c r="B20" s="336" t="s">
        <v>505</v>
      </c>
      <c r="C20" s="336">
        <v>2289396.9051666697</v>
      </c>
      <c r="D20" s="337">
        <v>2557646.2504999992</v>
      </c>
      <c r="E20" s="337">
        <v>4847043.1556666689</v>
      </c>
      <c r="F20" s="337">
        <v>277889.60350000107</v>
      </c>
      <c r="G20" s="337">
        <v>0</v>
      </c>
      <c r="H20" s="337">
        <v>277889.60350000107</v>
      </c>
      <c r="I20" s="337">
        <v>277889.60350000107</v>
      </c>
      <c r="J20" s="337">
        <v>0</v>
      </c>
      <c r="K20" s="368">
        <v>277889.60350000107</v>
      </c>
    </row>
    <row r="21" spans="1:11" ht="13.5" thickBot="1">
      <c r="A21" s="226">
        <v>12</v>
      </c>
      <c r="B21" s="369" t="s">
        <v>506</v>
      </c>
      <c r="C21" s="370">
        <v>130930229.40833332</v>
      </c>
      <c r="D21" s="371">
        <v>260973765.77566674</v>
      </c>
      <c r="E21" s="370">
        <v>391903995.18400007</v>
      </c>
      <c r="F21" s="371">
        <v>2654144.3495833352</v>
      </c>
      <c r="G21" s="371">
        <v>4253559.1717499997</v>
      </c>
      <c r="H21" s="371">
        <v>6907703.521333335</v>
      </c>
      <c r="I21" s="371">
        <v>16554372.619916668</v>
      </c>
      <c r="J21" s="371">
        <v>16978071.735749997</v>
      </c>
      <c r="K21" s="372">
        <v>33532444.355666667</v>
      </c>
    </row>
    <row r="22" spans="1:11" ht="38.25" customHeight="1" thickBot="1">
      <c r="A22" s="354"/>
      <c r="B22" s="355"/>
      <c r="C22" s="355"/>
      <c r="D22" s="355"/>
      <c r="E22" s="355"/>
      <c r="F22" s="560" t="s">
        <v>507</v>
      </c>
      <c r="G22" s="561"/>
      <c r="H22" s="561"/>
      <c r="I22" s="560" t="s">
        <v>508</v>
      </c>
      <c r="J22" s="561"/>
      <c r="K22" s="562"/>
    </row>
    <row r="23" spans="1:11">
      <c r="A23" s="345">
        <v>13</v>
      </c>
      <c r="B23" s="339" t="s">
        <v>493</v>
      </c>
      <c r="C23" s="353"/>
      <c r="D23" s="353"/>
      <c r="E23" s="353"/>
      <c r="F23" s="340">
        <v>41521077.58033333</v>
      </c>
      <c r="G23" s="340">
        <v>71056925.508166671</v>
      </c>
      <c r="H23" s="340">
        <v>112578003.08849999</v>
      </c>
      <c r="I23" s="340">
        <v>27620849.309999995</v>
      </c>
      <c r="J23" s="340">
        <v>62560244.739333332</v>
      </c>
      <c r="K23" s="346">
        <v>90181094.049333334</v>
      </c>
    </row>
    <row r="24" spans="1:11" ht="13.5" thickBot="1">
      <c r="A24" s="347">
        <v>14</v>
      </c>
      <c r="B24" s="341" t="s">
        <v>509</v>
      </c>
      <c r="C24" s="373"/>
      <c r="D24" s="351"/>
      <c r="E24" s="352"/>
      <c r="F24" s="342">
        <v>57438433.444571033</v>
      </c>
      <c r="G24" s="342">
        <v>44132369.738000341</v>
      </c>
      <c r="H24" s="342">
        <v>101570803.18257138</v>
      </c>
      <c r="I24" s="342">
        <v>30133502.971458323</v>
      </c>
      <c r="J24" s="342">
        <v>10845337.709192861</v>
      </c>
      <c r="K24" s="348">
        <v>40978840.680651188</v>
      </c>
    </row>
    <row r="25" spans="1:11" ht="13.5" thickBot="1">
      <c r="A25" s="349">
        <v>15</v>
      </c>
      <c r="B25" s="343" t="s">
        <v>510</v>
      </c>
      <c r="C25" s="350"/>
      <c r="D25" s="350"/>
      <c r="E25" s="350"/>
      <c r="F25" s="616">
        <v>0.72287970075649444</v>
      </c>
      <c r="G25" s="616">
        <v>1.6100863364013476</v>
      </c>
      <c r="H25" s="616">
        <v>1.1083697239859707</v>
      </c>
      <c r="I25" s="616">
        <v>0.91661594525408319</v>
      </c>
      <c r="J25" s="616">
        <v>5.7683998799138578</v>
      </c>
      <c r="K25" s="617">
        <v>2.2006746055144935</v>
      </c>
    </row>
    <row r="28" spans="1:11" ht="38.25">
      <c r="B28" s="24" t="s">
        <v>554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189</v>
      </c>
      <c r="B1" s="70" t="str">
        <f>Info!C2</f>
        <v>სს "ხალიკ ბანკი საქართველო"</v>
      </c>
    </row>
    <row r="2" spans="1:14" ht="14.25" customHeight="1">
      <c r="A2" s="70" t="s">
        <v>190</v>
      </c>
      <c r="B2" s="504">
        <f>'1. key ratios'!B2</f>
        <v>44286</v>
      </c>
    </row>
    <row r="3" spans="1:14" ht="14.25" customHeight="1"/>
    <row r="4" spans="1:14" ht="15.75" thickBot="1">
      <c r="A4" s="2" t="s">
        <v>419</v>
      </c>
      <c r="B4" s="95" t="s">
        <v>78</v>
      </c>
    </row>
    <row r="5" spans="1:14" s="26" customFormat="1" ht="12.75">
      <c r="A5" s="176"/>
      <c r="B5" s="177"/>
      <c r="C5" s="178" t="s">
        <v>0</v>
      </c>
      <c r="D5" s="178" t="s">
        <v>1</v>
      </c>
      <c r="E5" s="178" t="s">
        <v>2</v>
      </c>
      <c r="F5" s="178" t="s">
        <v>3</v>
      </c>
      <c r="G5" s="178" t="s">
        <v>4</v>
      </c>
      <c r="H5" s="178" t="s">
        <v>6</v>
      </c>
      <c r="I5" s="178" t="s">
        <v>239</v>
      </c>
      <c r="J5" s="178" t="s">
        <v>240</v>
      </c>
      <c r="K5" s="178" t="s">
        <v>241</v>
      </c>
      <c r="L5" s="178" t="s">
        <v>242</v>
      </c>
      <c r="M5" s="178" t="s">
        <v>243</v>
      </c>
      <c r="N5" s="179" t="s">
        <v>244</v>
      </c>
    </row>
    <row r="6" spans="1:14" ht="45">
      <c r="A6" s="168"/>
      <c r="B6" s="107"/>
      <c r="C6" s="108" t="s">
        <v>88</v>
      </c>
      <c r="D6" s="109" t="s">
        <v>77</v>
      </c>
      <c r="E6" s="110" t="s">
        <v>87</v>
      </c>
      <c r="F6" s="111">
        <v>0</v>
      </c>
      <c r="G6" s="111">
        <v>0.2</v>
      </c>
      <c r="H6" s="111">
        <v>0.35</v>
      </c>
      <c r="I6" s="111">
        <v>0.5</v>
      </c>
      <c r="J6" s="111">
        <v>0.75</v>
      </c>
      <c r="K6" s="111">
        <v>1</v>
      </c>
      <c r="L6" s="111">
        <v>1.5</v>
      </c>
      <c r="M6" s="111">
        <v>2.5</v>
      </c>
      <c r="N6" s="169" t="s">
        <v>78</v>
      </c>
    </row>
    <row r="7" spans="1:14">
      <c r="A7" s="170">
        <v>1</v>
      </c>
      <c r="B7" s="112" t="s">
        <v>79</v>
      </c>
      <c r="C7" s="306">
        <f>SUM(C8:C13)</f>
        <v>12402023</v>
      </c>
      <c r="D7" s="107"/>
      <c r="E7" s="309">
        <f t="shared" ref="E7:M7" si="0">SUM(E8:E13)</f>
        <v>248040.46</v>
      </c>
      <c r="F7" s="306">
        <f>SUM(F8:F13)</f>
        <v>0</v>
      </c>
      <c r="G7" s="306">
        <f t="shared" si="0"/>
        <v>0</v>
      </c>
      <c r="H7" s="306">
        <f t="shared" si="0"/>
        <v>0</v>
      </c>
      <c r="I7" s="306">
        <f t="shared" si="0"/>
        <v>0</v>
      </c>
      <c r="J7" s="306">
        <f t="shared" si="0"/>
        <v>0</v>
      </c>
      <c r="K7" s="306">
        <f t="shared" si="0"/>
        <v>248040.46</v>
      </c>
      <c r="L7" s="306">
        <f t="shared" si="0"/>
        <v>0</v>
      </c>
      <c r="M7" s="306">
        <f t="shared" si="0"/>
        <v>0</v>
      </c>
      <c r="N7" s="171">
        <f>SUM(N8:N13)</f>
        <v>248040.46</v>
      </c>
    </row>
    <row r="8" spans="1:14">
      <c r="A8" s="170">
        <v>1.1000000000000001</v>
      </c>
      <c r="B8" s="113" t="s">
        <v>80</v>
      </c>
      <c r="C8" s="307">
        <v>12402023</v>
      </c>
      <c r="D8" s="114">
        <v>0.02</v>
      </c>
      <c r="E8" s="309">
        <f>C8*D8</f>
        <v>248040.46</v>
      </c>
      <c r="F8" s="307"/>
      <c r="G8" s="307"/>
      <c r="H8" s="307"/>
      <c r="I8" s="307"/>
      <c r="J8" s="307"/>
      <c r="K8" s="307">
        <v>248040.46</v>
      </c>
      <c r="L8" s="307"/>
      <c r="M8" s="307"/>
      <c r="N8" s="171">
        <f>SUMPRODUCT($F$6:$M$6,F8:M8)</f>
        <v>248040.46</v>
      </c>
    </row>
    <row r="9" spans="1:14">
      <c r="A9" s="170">
        <v>1.2</v>
      </c>
      <c r="B9" s="113" t="s">
        <v>81</v>
      </c>
      <c r="C9" s="307">
        <v>0</v>
      </c>
      <c r="D9" s="114">
        <v>0.05</v>
      </c>
      <c r="E9" s="309">
        <f>C9*D9</f>
        <v>0</v>
      </c>
      <c r="F9" s="307"/>
      <c r="G9" s="307"/>
      <c r="H9" s="307"/>
      <c r="I9" s="307"/>
      <c r="J9" s="307"/>
      <c r="K9" s="307"/>
      <c r="L9" s="307"/>
      <c r="M9" s="307"/>
      <c r="N9" s="171">
        <f t="shared" ref="N9:N12" si="1">SUMPRODUCT($F$6:$M$6,F9:M9)</f>
        <v>0</v>
      </c>
    </row>
    <row r="10" spans="1:14">
      <c r="A10" s="170">
        <v>1.3</v>
      </c>
      <c r="B10" s="113" t="s">
        <v>82</v>
      </c>
      <c r="C10" s="307">
        <v>0</v>
      </c>
      <c r="D10" s="114">
        <v>0.08</v>
      </c>
      <c r="E10" s="309">
        <f>C10*D10</f>
        <v>0</v>
      </c>
      <c r="F10" s="307"/>
      <c r="G10" s="307"/>
      <c r="H10" s="307"/>
      <c r="I10" s="307"/>
      <c r="J10" s="307"/>
      <c r="K10" s="307"/>
      <c r="L10" s="307"/>
      <c r="M10" s="307"/>
      <c r="N10" s="171">
        <f>SUMPRODUCT($F$6:$M$6,F10:M10)</f>
        <v>0</v>
      </c>
    </row>
    <row r="11" spans="1:14">
      <c r="A11" s="170">
        <v>1.4</v>
      </c>
      <c r="B11" s="113" t="s">
        <v>83</v>
      </c>
      <c r="C11" s="307">
        <v>0</v>
      </c>
      <c r="D11" s="114">
        <v>0.11</v>
      </c>
      <c r="E11" s="309">
        <f>C11*D11</f>
        <v>0</v>
      </c>
      <c r="F11" s="307"/>
      <c r="G11" s="307"/>
      <c r="H11" s="307"/>
      <c r="I11" s="307"/>
      <c r="J11" s="307"/>
      <c r="K11" s="307"/>
      <c r="L11" s="307"/>
      <c r="M11" s="307"/>
      <c r="N11" s="171">
        <f t="shared" si="1"/>
        <v>0</v>
      </c>
    </row>
    <row r="12" spans="1:14">
      <c r="A12" s="170">
        <v>1.5</v>
      </c>
      <c r="B12" s="113" t="s">
        <v>84</v>
      </c>
      <c r="C12" s="307">
        <v>0</v>
      </c>
      <c r="D12" s="114">
        <v>0.14000000000000001</v>
      </c>
      <c r="E12" s="309">
        <f>C12*D12</f>
        <v>0</v>
      </c>
      <c r="F12" s="307"/>
      <c r="G12" s="307"/>
      <c r="H12" s="307"/>
      <c r="I12" s="307"/>
      <c r="J12" s="307"/>
      <c r="K12" s="307"/>
      <c r="L12" s="307"/>
      <c r="M12" s="307"/>
      <c r="N12" s="171">
        <f t="shared" si="1"/>
        <v>0</v>
      </c>
    </row>
    <row r="13" spans="1:14">
      <c r="A13" s="170">
        <v>1.6</v>
      </c>
      <c r="B13" s="115" t="s">
        <v>85</v>
      </c>
      <c r="C13" s="307">
        <v>0</v>
      </c>
      <c r="D13" s="116"/>
      <c r="E13" s="307"/>
      <c r="F13" s="307"/>
      <c r="G13" s="307"/>
      <c r="H13" s="307"/>
      <c r="I13" s="307"/>
      <c r="J13" s="307"/>
      <c r="K13" s="307"/>
      <c r="L13" s="307"/>
      <c r="M13" s="307"/>
      <c r="N13" s="171">
        <f>SUMPRODUCT($F$6:$M$6,F13:M13)</f>
        <v>0</v>
      </c>
    </row>
    <row r="14" spans="1:14">
      <c r="A14" s="170">
        <v>2</v>
      </c>
      <c r="B14" s="117" t="s">
        <v>86</v>
      </c>
      <c r="C14" s="306">
        <f>SUM(C15:C20)</f>
        <v>0</v>
      </c>
      <c r="D14" s="107"/>
      <c r="E14" s="309">
        <f t="shared" ref="E14:M14" si="2">SUM(E15:E20)</f>
        <v>0</v>
      </c>
      <c r="F14" s="307">
        <f t="shared" si="2"/>
        <v>0</v>
      </c>
      <c r="G14" s="307">
        <f t="shared" si="2"/>
        <v>0</v>
      </c>
      <c r="H14" s="307">
        <f t="shared" si="2"/>
        <v>0</v>
      </c>
      <c r="I14" s="307">
        <f t="shared" si="2"/>
        <v>0</v>
      </c>
      <c r="J14" s="307">
        <f t="shared" si="2"/>
        <v>0</v>
      </c>
      <c r="K14" s="307">
        <f t="shared" si="2"/>
        <v>0</v>
      </c>
      <c r="L14" s="307">
        <f t="shared" si="2"/>
        <v>0</v>
      </c>
      <c r="M14" s="307">
        <f t="shared" si="2"/>
        <v>0</v>
      </c>
      <c r="N14" s="171">
        <f>SUM(N15:N20)</f>
        <v>0</v>
      </c>
    </row>
    <row r="15" spans="1:14">
      <c r="A15" s="170">
        <v>2.1</v>
      </c>
      <c r="B15" s="115" t="s">
        <v>80</v>
      </c>
      <c r="C15" s="307"/>
      <c r="D15" s="114">
        <v>5.0000000000000001E-3</v>
      </c>
      <c r="E15" s="309">
        <f>C15*D15</f>
        <v>0</v>
      </c>
      <c r="F15" s="307"/>
      <c r="G15" s="307"/>
      <c r="H15" s="307"/>
      <c r="I15" s="307"/>
      <c r="J15" s="307"/>
      <c r="K15" s="307"/>
      <c r="L15" s="307"/>
      <c r="M15" s="307"/>
      <c r="N15" s="171">
        <f>SUMPRODUCT($F$6:$M$6,F15:M15)</f>
        <v>0</v>
      </c>
    </row>
    <row r="16" spans="1:14">
      <c r="A16" s="170">
        <v>2.2000000000000002</v>
      </c>
      <c r="B16" s="115" t="s">
        <v>81</v>
      </c>
      <c r="C16" s="307"/>
      <c r="D16" s="114">
        <v>0.01</v>
      </c>
      <c r="E16" s="309">
        <f>C16*D16</f>
        <v>0</v>
      </c>
      <c r="F16" s="307"/>
      <c r="G16" s="307"/>
      <c r="H16" s="307"/>
      <c r="I16" s="307"/>
      <c r="J16" s="307"/>
      <c r="K16" s="307"/>
      <c r="L16" s="307"/>
      <c r="M16" s="307"/>
      <c r="N16" s="171">
        <f t="shared" ref="N16:N20" si="3">SUMPRODUCT($F$6:$M$6,F16:M16)</f>
        <v>0</v>
      </c>
    </row>
    <row r="17" spans="1:14">
      <c r="A17" s="170">
        <v>2.2999999999999998</v>
      </c>
      <c r="B17" s="115" t="s">
        <v>82</v>
      </c>
      <c r="C17" s="307"/>
      <c r="D17" s="114">
        <v>0.02</v>
      </c>
      <c r="E17" s="309">
        <f>C17*D17</f>
        <v>0</v>
      </c>
      <c r="F17" s="307"/>
      <c r="G17" s="307"/>
      <c r="H17" s="307"/>
      <c r="I17" s="307"/>
      <c r="J17" s="307"/>
      <c r="K17" s="307"/>
      <c r="L17" s="307"/>
      <c r="M17" s="307"/>
      <c r="N17" s="171">
        <f t="shared" si="3"/>
        <v>0</v>
      </c>
    </row>
    <row r="18" spans="1:14">
      <c r="A18" s="170">
        <v>2.4</v>
      </c>
      <c r="B18" s="115" t="s">
        <v>83</v>
      </c>
      <c r="C18" s="307"/>
      <c r="D18" s="114">
        <v>0.03</v>
      </c>
      <c r="E18" s="309">
        <f>C18*D18</f>
        <v>0</v>
      </c>
      <c r="F18" s="307"/>
      <c r="G18" s="307"/>
      <c r="H18" s="307"/>
      <c r="I18" s="307"/>
      <c r="J18" s="307"/>
      <c r="K18" s="307"/>
      <c r="L18" s="307"/>
      <c r="M18" s="307"/>
      <c r="N18" s="171">
        <f t="shared" si="3"/>
        <v>0</v>
      </c>
    </row>
    <row r="19" spans="1:14">
      <c r="A19" s="170">
        <v>2.5</v>
      </c>
      <c r="B19" s="115" t="s">
        <v>84</v>
      </c>
      <c r="C19" s="307"/>
      <c r="D19" s="114">
        <v>0.04</v>
      </c>
      <c r="E19" s="309">
        <f>C19*D19</f>
        <v>0</v>
      </c>
      <c r="F19" s="307"/>
      <c r="G19" s="307"/>
      <c r="H19" s="307"/>
      <c r="I19" s="307"/>
      <c r="J19" s="307"/>
      <c r="K19" s="307"/>
      <c r="L19" s="307"/>
      <c r="M19" s="307"/>
      <c r="N19" s="171">
        <f t="shared" si="3"/>
        <v>0</v>
      </c>
    </row>
    <row r="20" spans="1:14">
      <c r="A20" s="170">
        <v>2.6</v>
      </c>
      <c r="B20" s="115" t="s">
        <v>85</v>
      </c>
      <c r="C20" s="307"/>
      <c r="D20" s="116"/>
      <c r="E20" s="310"/>
      <c r="F20" s="307"/>
      <c r="G20" s="307"/>
      <c r="H20" s="307"/>
      <c r="I20" s="307"/>
      <c r="J20" s="307"/>
      <c r="K20" s="307"/>
      <c r="L20" s="307"/>
      <c r="M20" s="307"/>
      <c r="N20" s="171">
        <f t="shared" si="3"/>
        <v>0</v>
      </c>
    </row>
    <row r="21" spans="1:14" ht="15.75" thickBot="1">
      <c r="A21" s="172">
        <v>3</v>
      </c>
      <c r="B21" s="173" t="s">
        <v>69</v>
      </c>
      <c r="C21" s="308">
        <f>C14+C7</f>
        <v>12402023</v>
      </c>
      <c r="D21" s="174"/>
      <c r="E21" s="311">
        <f>E14+E7</f>
        <v>248040.46</v>
      </c>
      <c r="F21" s="312">
        <f>F7+F14</f>
        <v>0</v>
      </c>
      <c r="G21" s="312">
        <f t="shared" ref="G21:L21" si="4">G7+G14</f>
        <v>0</v>
      </c>
      <c r="H21" s="312">
        <f t="shared" si="4"/>
        <v>0</v>
      </c>
      <c r="I21" s="312">
        <f t="shared" si="4"/>
        <v>0</v>
      </c>
      <c r="J21" s="312">
        <f t="shared" si="4"/>
        <v>0</v>
      </c>
      <c r="K21" s="312">
        <f t="shared" si="4"/>
        <v>248040.46</v>
      </c>
      <c r="L21" s="312">
        <f t="shared" si="4"/>
        <v>0</v>
      </c>
      <c r="M21" s="312">
        <f>M7+M14</f>
        <v>0</v>
      </c>
      <c r="N21" s="175">
        <f>N14+N7</f>
        <v>248040.46</v>
      </c>
    </row>
    <row r="22" spans="1:14">
      <c r="E22" s="313"/>
      <c r="F22" s="313"/>
      <c r="G22" s="313"/>
      <c r="H22" s="313"/>
      <c r="I22" s="313"/>
      <c r="J22" s="313"/>
      <c r="K22" s="313"/>
      <c r="L22" s="313"/>
      <c r="M22" s="31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abSelected="1" workbookViewId="0">
      <selection activeCell="C1" sqref="C1:C1048576"/>
    </sheetView>
  </sheetViews>
  <sheetFormatPr defaultRowHeight="15"/>
  <cols>
    <col min="1" max="1" width="11.42578125" customWidth="1"/>
    <col min="2" max="2" width="76.85546875" style="4" customWidth="1"/>
    <col min="3" max="3" width="22.85546875" customWidth="1"/>
  </cols>
  <sheetData>
    <row r="1" spans="1:3">
      <c r="A1" s="360" t="s">
        <v>189</v>
      </c>
      <c r="B1" t="str">
        <f>Info!C2</f>
        <v>სს "ხალიკ ბანკი საქართველო"</v>
      </c>
    </row>
    <row r="2" spans="1:3">
      <c r="A2" s="360" t="s">
        <v>190</v>
      </c>
      <c r="B2" s="504">
        <f>'1. key ratios'!B2</f>
        <v>44286</v>
      </c>
    </row>
    <row r="3" spans="1:3">
      <c r="A3" s="360"/>
      <c r="B3"/>
    </row>
    <row r="4" spans="1:3">
      <c r="A4" s="360" t="s">
        <v>599</v>
      </c>
      <c r="B4" t="s">
        <v>558</v>
      </c>
    </row>
    <row r="5" spans="1:3">
      <c r="A5" s="426"/>
      <c r="B5" s="426" t="s">
        <v>559</v>
      </c>
      <c r="C5" s="438"/>
    </row>
    <row r="6" spans="1:3">
      <c r="A6" s="427">
        <v>1</v>
      </c>
      <c r="B6" s="439" t="s">
        <v>611</v>
      </c>
      <c r="C6" s="440">
        <v>680960439.30000007</v>
      </c>
    </row>
    <row r="7" spans="1:3">
      <c r="A7" s="427">
        <v>2</v>
      </c>
      <c r="B7" s="439" t="s">
        <v>560</v>
      </c>
      <c r="C7" s="440">
        <v>-6359137</v>
      </c>
    </row>
    <row r="8" spans="1:3">
      <c r="A8" s="428">
        <v>3</v>
      </c>
      <c r="B8" s="441" t="s">
        <v>561</v>
      </c>
      <c r="C8" s="442">
        <f>C6+C7</f>
        <v>674601302.30000007</v>
      </c>
    </row>
    <row r="9" spans="1:3">
      <c r="A9" s="429"/>
      <c r="B9" s="429" t="s">
        <v>562</v>
      </c>
      <c r="C9" s="443"/>
    </row>
    <row r="10" spans="1:3">
      <c r="A10" s="430">
        <v>4</v>
      </c>
      <c r="B10" s="444" t="s">
        <v>563</v>
      </c>
      <c r="C10" s="440"/>
    </row>
    <row r="11" spans="1:3">
      <c r="A11" s="430">
        <v>5</v>
      </c>
      <c r="B11" s="445" t="s">
        <v>564</v>
      </c>
      <c r="C11" s="440"/>
    </row>
    <row r="12" spans="1:3">
      <c r="A12" s="430" t="s">
        <v>565</v>
      </c>
      <c r="B12" s="439" t="s">
        <v>566</v>
      </c>
      <c r="C12" s="442">
        <f>'15. CCR'!E21</f>
        <v>248040.46</v>
      </c>
    </row>
    <row r="13" spans="1:3">
      <c r="A13" s="431">
        <v>6</v>
      </c>
      <c r="B13" s="446" t="s">
        <v>567</v>
      </c>
      <c r="C13" s="440"/>
    </row>
    <row r="14" spans="1:3">
      <c r="A14" s="431">
        <v>7</v>
      </c>
      <c r="B14" s="447" t="s">
        <v>568</v>
      </c>
      <c r="C14" s="440"/>
    </row>
    <row r="15" spans="1:3">
      <c r="A15" s="432">
        <v>8</v>
      </c>
      <c r="B15" s="439" t="s">
        <v>569</v>
      </c>
      <c r="C15" s="440"/>
    </row>
    <row r="16" spans="1:3" ht="24">
      <c r="A16" s="431">
        <v>9</v>
      </c>
      <c r="B16" s="447" t="s">
        <v>570</v>
      </c>
      <c r="C16" s="440"/>
    </row>
    <row r="17" spans="1:3">
      <c r="A17" s="431">
        <v>10</v>
      </c>
      <c r="B17" s="447" t="s">
        <v>571</v>
      </c>
      <c r="C17" s="440"/>
    </row>
    <row r="18" spans="1:3">
      <c r="A18" s="433">
        <v>11</v>
      </c>
      <c r="B18" s="448" t="s">
        <v>572</v>
      </c>
      <c r="C18" s="442">
        <f>SUM(C10:C17)</f>
        <v>248040.46</v>
      </c>
    </row>
    <row r="19" spans="1:3">
      <c r="A19" s="429"/>
      <c r="B19" s="429" t="s">
        <v>573</v>
      </c>
      <c r="C19" s="449"/>
    </row>
    <row r="20" spans="1:3">
      <c r="A20" s="431">
        <v>12</v>
      </c>
      <c r="B20" s="444" t="s">
        <v>574</v>
      </c>
      <c r="C20" s="440"/>
    </row>
    <row r="21" spans="1:3">
      <c r="A21" s="431">
        <v>13</v>
      </c>
      <c r="B21" s="444" t="s">
        <v>575</v>
      </c>
      <c r="C21" s="440"/>
    </row>
    <row r="22" spans="1:3">
      <c r="A22" s="431">
        <v>14</v>
      </c>
      <c r="B22" s="444" t="s">
        <v>576</v>
      </c>
      <c r="C22" s="440"/>
    </row>
    <row r="23" spans="1:3" ht="24">
      <c r="A23" s="431" t="s">
        <v>577</v>
      </c>
      <c r="B23" s="444" t="s">
        <v>578</v>
      </c>
      <c r="C23" s="440"/>
    </row>
    <row r="24" spans="1:3">
      <c r="A24" s="431">
        <v>15</v>
      </c>
      <c r="B24" s="444" t="s">
        <v>579</v>
      </c>
      <c r="C24" s="440"/>
    </row>
    <row r="25" spans="1:3">
      <c r="A25" s="431" t="s">
        <v>580</v>
      </c>
      <c r="B25" s="439" t="s">
        <v>581</v>
      </c>
      <c r="C25" s="440"/>
    </row>
    <row r="26" spans="1:3">
      <c r="A26" s="433">
        <v>16</v>
      </c>
      <c r="B26" s="448" t="s">
        <v>582</v>
      </c>
      <c r="C26" s="442">
        <f>SUM(C20:C25)</f>
        <v>0</v>
      </c>
    </row>
    <row r="27" spans="1:3">
      <c r="A27" s="429"/>
      <c r="B27" s="429" t="s">
        <v>583</v>
      </c>
      <c r="C27" s="443"/>
    </row>
    <row r="28" spans="1:3">
      <c r="A28" s="430">
        <v>17</v>
      </c>
      <c r="B28" s="439" t="s">
        <v>584</v>
      </c>
      <c r="C28" s="440">
        <v>43740705.659999996</v>
      </c>
    </row>
    <row r="29" spans="1:3">
      <c r="A29" s="430">
        <v>18</v>
      </c>
      <c r="B29" s="439" t="s">
        <v>585</v>
      </c>
      <c r="C29" s="440">
        <v>-32754417.362000003</v>
      </c>
    </row>
    <row r="30" spans="1:3">
      <c r="A30" s="433">
        <v>19</v>
      </c>
      <c r="B30" s="448" t="s">
        <v>586</v>
      </c>
      <c r="C30" s="442">
        <f>C28+C29</f>
        <v>10986288.297999993</v>
      </c>
    </row>
    <row r="31" spans="1:3">
      <c r="A31" s="434"/>
      <c r="B31" s="429" t="s">
        <v>587</v>
      </c>
      <c r="C31" s="443"/>
    </row>
    <row r="32" spans="1:3">
      <c r="A32" s="430" t="s">
        <v>588</v>
      </c>
      <c r="B32" s="444" t="s">
        <v>589</v>
      </c>
      <c r="C32" s="450"/>
    </row>
    <row r="33" spans="1:3">
      <c r="A33" s="430" t="s">
        <v>590</v>
      </c>
      <c r="B33" s="445" t="s">
        <v>591</v>
      </c>
      <c r="C33" s="450"/>
    </row>
    <row r="34" spans="1:3">
      <c r="A34" s="429"/>
      <c r="B34" s="429" t="s">
        <v>592</v>
      </c>
      <c r="C34" s="443"/>
    </row>
    <row r="35" spans="1:3">
      <c r="A35" s="433">
        <v>20</v>
      </c>
      <c r="B35" s="448" t="s">
        <v>90</v>
      </c>
      <c r="C35" s="442">
        <f>'1. key ratios'!C9</f>
        <v>93458882</v>
      </c>
    </row>
    <row r="36" spans="1:3">
      <c r="A36" s="433">
        <v>21</v>
      </c>
      <c r="B36" s="448" t="s">
        <v>593</v>
      </c>
      <c r="C36" s="442">
        <f>C8+C18+C26+C30</f>
        <v>685835631.05800009</v>
      </c>
    </row>
    <row r="37" spans="1:3">
      <c r="A37" s="435"/>
      <c r="B37" s="435" t="s">
        <v>558</v>
      </c>
      <c r="C37" s="443"/>
    </row>
    <row r="38" spans="1:3">
      <c r="A38" s="433">
        <v>22</v>
      </c>
      <c r="B38" s="448" t="s">
        <v>558</v>
      </c>
      <c r="C38" s="618">
        <f>IFERROR(C35/C36,0)</f>
        <v>0.13627008829480941</v>
      </c>
    </row>
    <row r="39" spans="1:3">
      <c r="A39" s="435"/>
      <c r="B39" s="435" t="s">
        <v>594</v>
      </c>
      <c r="C39" s="443"/>
    </row>
    <row r="40" spans="1:3">
      <c r="A40" s="436" t="s">
        <v>595</v>
      </c>
      <c r="B40" s="444" t="s">
        <v>596</v>
      </c>
      <c r="C40" s="450"/>
    </row>
    <row r="41" spans="1:3">
      <c r="A41" s="437" t="s">
        <v>597</v>
      </c>
      <c r="B41" s="445" t="s">
        <v>598</v>
      </c>
      <c r="C41" s="450"/>
    </row>
    <row r="43" spans="1:3">
      <c r="B43" s="464" t="s">
        <v>612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06"/>
  <sheetViews>
    <sheetView topLeftCell="A93" zoomScale="115" zoomScaleNormal="115" workbookViewId="0">
      <selection activeCell="C110" sqref="C110"/>
    </sheetView>
  </sheetViews>
  <sheetFormatPr defaultColWidth="43.5703125" defaultRowHeight="11.25"/>
  <cols>
    <col min="1" max="1" width="5.28515625" style="235" customWidth="1"/>
    <col min="2" max="2" width="66.140625" style="236" customWidth="1"/>
    <col min="3" max="3" width="131.42578125" style="237" customWidth="1"/>
    <col min="4" max="5" width="10.28515625" style="228" customWidth="1"/>
    <col min="6" max="16384" width="43.5703125" style="228"/>
  </cols>
  <sheetData>
    <row r="1" spans="1:3" ht="12.75" thickTop="1" thickBot="1">
      <c r="A1" s="567" t="s">
        <v>327</v>
      </c>
      <c r="B1" s="568"/>
      <c r="C1" s="569"/>
    </row>
    <row r="2" spans="1:3" ht="26.25" customHeight="1">
      <c r="A2" s="517"/>
      <c r="B2" s="570" t="s">
        <v>328</v>
      </c>
      <c r="C2" s="570"/>
    </row>
    <row r="3" spans="1:3" s="233" customFormat="1" ht="11.25" customHeight="1">
      <c r="A3" s="232"/>
      <c r="B3" s="570" t="s">
        <v>420</v>
      </c>
      <c r="C3" s="570"/>
    </row>
    <row r="4" spans="1:3" ht="12" customHeight="1" thickBot="1">
      <c r="A4" s="571" t="s">
        <v>424</v>
      </c>
      <c r="B4" s="572"/>
      <c r="C4" s="573"/>
    </row>
    <row r="5" spans="1:3" ht="12" thickTop="1">
      <c r="A5" s="229"/>
      <c r="B5" s="574" t="s">
        <v>329</v>
      </c>
      <c r="C5" s="575"/>
    </row>
    <row r="6" spans="1:3">
      <c r="A6" s="517"/>
      <c r="B6" s="565" t="s">
        <v>421</v>
      </c>
      <c r="C6" s="566"/>
    </row>
    <row r="7" spans="1:3">
      <c r="A7" s="517"/>
      <c r="B7" s="565" t="s">
        <v>330</v>
      </c>
      <c r="C7" s="566"/>
    </row>
    <row r="8" spans="1:3">
      <c r="A8" s="517"/>
      <c r="B8" s="565" t="s">
        <v>422</v>
      </c>
      <c r="C8" s="566"/>
    </row>
    <row r="9" spans="1:3">
      <c r="A9" s="517"/>
      <c r="B9" s="578" t="s">
        <v>423</v>
      </c>
      <c r="C9" s="579"/>
    </row>
    <row r="10" spans="1:3">
      <c r="A10" s="517"/>
      <c r="B10" s="576" t="s">
        <v>331</v>
      </c>
      <c r="C10" s="577" t="s">
        <v>331</v>
      </c>
    </row>
    <row r="11" spans="1:3">
      <c r="A11" s="517"/>
      <c r="B11" s="576" t="s">
        <v>332</v>
      </c>
      <c r="C11" s="577" t="s">
        <v>332</v>
      </c>
    </row>
    <row r="12" spans="1:3">
      <c r="A12" s="517"/>
      <c r="B12" s="576" t="s">
        <v>333</v>
      </c>
      <c r="C12" s="577" t="s">
        <v>333</v>
      </c>
    </row>
    <row r="13" spans="1:3">
      <c r="A13" s="517"/>
      <c r="B13" s="576" t="s">
        <v>334</v>
      </c>
      <c r="C13" s="577" t="s">
        <v>334</v>
      </c>
    </row>
    <row r="14" spans="1:3">
      <c r="A14" s="517"/>
      <c r="B14" s="576" t="s">
        <v>335</v>
      </c>
      <c r="C14" s="577" t="s">
        <v>335</v>
      </c>
    </row>
    <row r="15" spans="1:3" ht="21.75" customHeight="1">
      <c r="A15" s="517"/>
      <c r="B15" s="576" t="s">
        <v>336</v>
      </c>
      <c r="C15" s="577" t="s">
        <v>336</v>
      </c>
    </row>
    <row r="16" spans="1:3">
      <c r="A16" s="517"/>
      <c r="B16" s="576" t="s">
        <v>337</v>
      </c>
      <c r="C16" s="577" t="s">
        <v>338</v>
      </c>
    </row>
    <row r="17" spans="1:3">
      <c r="A17" s="517"/>
      <c r="B17" s="576" t="s">
        <v>339</v>
      </c>
      <c r="C17" s="577" t="s">
        <v>340</v>
      </c>
    </row>
    <row r="18" spans="1:3">
      <c r="A18" s="517"/>
      <c r="B18" s="576" t="s">
        <v>341</v>
      </c>
      <c r="C18" s="577" t="s">
        <v>342</v>
      </c>
    </row>
    <row r="19" spans="1:3">
      <c r="A19" s="517"/>
      <c r="B19" s="576" t="s">
        <v>343</v>
      </c>
      <c r="C19" s="577" t="s">
        <v>343</v>
      </c>
    </row>
    <row r="20" spans="1:3">
      <c r="A20" s="517"/>
      <c r="B20" s="576" t="s">
        <v>344</v>
      </c>
      <c r="C20" s="577" t="s">
        <v>344</v>
      </c>
    </row>
    <row r="21" spans="1:3">
      <c r="A21" s="517"/>
      <c r="B21" s="576" t="s">
        <v>345</v>
      </c>
      <c r="C21" s="577" t="s">
        <v>345</v>
      </c>
    </row>
    <row r="22" spans="1:3" ht="23.25" customHeight="1">
      <c r="A22" s="517"/>
      <c r="B22" s="576" t="s">
        <v>346</v>
      </c>
      <c r="C22" s="577" t="s">
        <v>347</v>
      </c>
    </row>
    <row r="23" spans="1:3">
      <c r="A23" s="517"/>
      <c r="B23" s="576" t="s">
        <v>348</v>
      </c>
      <c r="C23" s="577" t="s">
        <v>348</v>
      </c>
    </row>
    <row r="24" spans="1:3">
      <c r="A24" s="517"/>
      <c r="B24" s="576" t="s">
        <v>349</v>
      </c>
      <c r="C24" s="577" t="s">
        <v>350</v>
      </c>
    </row>
    <row r="25" spans="1:3" ht="12" thickBot="1">
      <c r="A25" s="230"/>
      <c r="B25" s="582" t="s">
        <v>351</v>
      </c>
      <c r="C25" s="583"/>
    </row>
    <row r="26" spans="1:3" ht="12.75" thickTop="1" thickBot="1">
      <c r="A26" s="571" t="s">
        <v>434</v>
      </c>
      <c r="B26" s="572"/>
      <c r="C26" s="573"/>
    </row>
    <row r="27" spans="1:3" ht="12.75" thickTop="1" thickBot="1">
      <c r="A27" s="231"/>
      <c r="B27" s="584" t="s">
        <v>352</v>
      </c>
      <c r="C27" s="585"/>
    </row>
    <row r="28" spans="1:3" ht="12.75" thickTop="1" thickBot="1">
      <c r="A28" s="571" t="s">
        <v>425</v>
      </c>
      <c r="B28" s="572"/>
      <c r="C28" s="573"/>
    </row>
    <row r="29" spans="1:3" ht="12" thickTop="1">
      <c r="A29" s="229"/>
      <c r="B29" s="586" t="s">
        <v>353</v>
      </c>
      <c r="C29" s="587" t="s">
        <v>354</v>
      </c>
    </row>
    <row r="30" spans="1:3">
      <c r="A30" s="517"/>
      <c r="B30" s="580" t="s">
        <v>355</v>
      </c>
      <c r="C30" s="581" t="s">
        <v>356</v>
      </c>
    </row>
    <row r="31" spans="1:3">
      <c r="A31" s="517"/>
      <c r="B31" s="580" t="s">
        <v>357</v>
      </c>
      <c r="C31" s="581" t="s">
        <v>358</v>
      </c>
    </row>
    <row r="32" spans="1:3">
      <c r="A32" s="517"/>
      <c r="B32" s="580" t="s">
        <v>359</v>
      </c>
      <c r="C32" s="581" t="s">
        <v>360</v>
      </c>
    </row>
    <row r="33" spans="1:3">
      <c r="A33" s="517"/>
      <c r="B33" s="580" t="s">
        <v>361</v>
      </c>
      <c r="C33" s="581" t="s">
        <v>362</v>
      </c>
    </row>
    <row r="34" spans="1:3">
      <c r="A34" s="517"/>
      <c r="B34" s="580" t="s">
        <v>363</v>
      </c>
      <c r="C34" s="581" t="s">
        <v>364</v>
      </c>
    </row>
    <row r="35" spans="1:3" ht="23.25" customHeight="1">
      <c r="A35" s="517"/>
      <c r="B35" s="580" t="s">
        <v>365</v>
      </c>
      <c r="C35" s="581" t="s">
        <v>366</v>
      </c>
    </row>
    <row r="36" spans="1:3" ht="24" customHeight="1">
      <c r="A36" s="517"/>
      <c r="B36" s="580" t="s">
        <v>367</v>
      </c>
      <c r="C36" s="581" t="s">
        <v>368</v>
      </c>
    </row>
    <row r="37" spans="1:3" ht="24.75" customHeight="1">
      <c r="A37" s="517"/>
      <c r="B37" s="580" t="s">
        <v>369</v>
      </c>
      <c r="C37" s="581" t="s">
        <v>370</v>
      </c>
    </row>
    <row r="38" spans="1:3" ht="23.25" customHeight="1">
      <c r="A38" s="517"/>
      <c r="B38" s="580" t="s">
        <v>426</v>
      </c>
      <c r="C38" s="581" t="s">
        <v>371</v>
      </c>
    </row>
    <row r="39" spans="1:3" ht="39.75" customHeight="1">
      <c r="A39" s="517"/>
      <c r="B39" s="576" t="s">
        <v>441</v>
      </c>
      <c r="C39" s="577" t="s">
        <v>372</v>
      </c>
    </row>
    <row r="40" spans="1:3" ht="12" customHeight="1">
      <c r="A40" s="517"/>
      <c r="B40" s="580" t="s">
        <v>373</v>
      </c>
      <c r="C40" s="581" t="s">
        <v>374</v>
      </c>
    </row>
    <row r="41" spans="1:3" ht="27" customHeight="1" thickBot="1">
      <c r="A41" s="230"/>
      <c r="B41" s="588" t="s">
        <v>375</v>
      </c>
      <c r="C41" s="589" t="s">
        <v>376</v>
      </c>
    </row>
    <row r="42" spans="1:3" ht="12.75" thickTop="1" thickBot="1">
      <c r="A42" s="571" t="s">
        <v>427</v>
      </c>
      <c r="B42" s="572"/>
      <c r="C42" s="573"/>
    </row>
    <row r="43" spans="1:3" ht="12" thickTop="1">
      <c r="A43" s="229"/>
      <c r="B43" s="574" t="s">
        <v>464</v>
      </c>
      <c r="C43" s="575" t="s">
        <v>377</v>
      </c>
    </row>
    <row r="44" spans="1:3">
      <c r="A44" s="517"/>
      <c r="B44" s="565" t="s">
        <v>463</v>
      </c>
      <c r="C44" s="566"/>
    </row>
    <row r="45" spans="1:3" ht="23.25" customHeight="1" thickBot="1">
      <c r="A45" s="230"/>
      <c r="B45" s="590" t="s">
        <v>378</v>
      </c>
      <c r="C45" s="591" t="s">
        <v>379</v>
      </c>
    </row>
    <row r="46" spans="1:3" ht="11.25" customHeight="1" thickTop="1" thickBot="1">
      <c r="A46" s="571" t="s">
        <v>428</v>
      </c>
      <c r="B46" s="572"/>
      <c r="C46" s="573"/>
    </row>
    <row r="47" spans="1:3" ht="26.25" customHeight="1" thickTop="1">
      <c r="A47" s="517"/>
      <c r="B47" s="565" t="s">
        <v>429</v>
      </c>
      <c r="C47" s="566"/>
    </row>
    <row r="48" spans="1:3" ht="12" thickBot="1">
      <c r="A48" s="571" t="s">
        <v>430</v>
      </c>
      <c r="B48" s="572"/>
      <c r="C48" s="573"/>
    </row>
    <row r="49" spans="1:3" ht="12" thickTop="1">
      <c r="A49" s="229"/>
      <c r="B49" s="574" t="s">
        <v>380</v>
      </c>
      <c r="C49" s="575" t="s">
        <v>380</v>
      </c>
    </row>
    <row r="50" spans="1:3" ht="11.25" customHeight="1">
      <c r="A50" s="517"/>
      <c r="B50" s="565" t="s">
        <v>381</v>
      </c>
      <c r="C50" s="566" t="s">
        <v>381</v>
      </c>
    </row>
    <row r="51" spans="1:3">
      <c r="A51" s="517"/>
      <c r="B51" s="565" t="s">
        <v>382</v>
      </c>
      <c r="C51" s="566" t="s">
        <v>382</v>
      </c>
    </row>
    <row r="52" spans="1:3" ht="11.25" customHeight="1">
      <c r="A52" s="517"/>
      <c r="B52" s="565" t="s">
        <v>491</v>
      </c>
      <c r="C52" s="566" t="s">
        <v>383</v>
      </c>
    </row>
    <row r="53" spans="1:3" ht="33.6" customHeight="1">
      <c r="A53" s="517"/>
      <c r="B53" s="565" t="s">
        <v>384</v>
      </c>
      <c r="C53" s="566" t="s">
        <v>384</v>
      </c>
    </row>
    <row r="54" spans="1:3" ht="11.25" customHeight="1">
      <c r="A54" s="517"/>
      <c r="B54" s="565" t="s">
        <v>484</v>
      </c>
      <c r="C54" s="566" t="s">
        <v>385</v>
      </c>
    </row>
    <row r="55" spans="1:3" ht="11.25" customHeight="1" thickBot="1">
      <c r="A55" s="571" t="s">
        <v>431</v>
      </c>
      <c r="B55" s="572"/>
      <c r="C55" s="573"/>
    </row>
    <row r="56" spans="1:3" ht="12" thickTop="1">
      <c r="A56" s="229"/>
      <c r="B56" s="574" t="s">
        <v>380</v>
      </c>
      <c r="C56" s="575" t="s">
        <v>380</v>
      </c>
    </row>
    <row r="57" spans="1:3">
      <c r="A57" s="517"/>
      <c r="B57" s="565" t="s">
        <v>386</v>
      </c>
      <c r="C57" s="566" t="s">
        <v>386</v>
      </c>
    </row>
    <row r="58" spans="1:3">
      <c r="A58" s="517"/>
      <c r="B58" s="565" t="s">
        <v>437</v>
      </c>
      <c r="C58" s="566" t="s">
        <v>387</v>
      </c>
    </row>
    <row r="59" spans="1:3">
      <c r="A59" s="517"/>
      <c r="B59" s="565" t="s">
        <v>388</v>
      </c>
      <c r="C59" s="566" t="s">
        <v>388</v>
      </c>
    </row>
    <row r="60" spans="1:3">
      <c r="A60" s="517"/>
      <c r="B60" s="565" t="s">
        <v>389</v>
      </c>
      <c r="C60" s="566" t="s">
        <v>389</v>
      </c>
    </row>
    <row r="61" spans="1:3">
      <c r="A61" s="517"/>
      <c r="B61" s="565" t="s">
        <v>390</v>
      </c>
      <c r="C61" s="566" t="s">
        <v>390</v>
      </c>
    </row>
    <row r="62" spans="1:3">
      <c r="A62" s="517"/>
      <c r="B62" s="565" t="s">
        <v>438</v>
      </c>
      <c r="C62" s="566" t="s">
        <v>391</v>
      </c>
    </row>
    <row r="63" spans="1:3">
      <c r="A63" s="517"/>
      <c r="B63" s="565" t="s">
        <v>392</v>
      </c>
      <c r="C63" s="566" t="s">
        <v>392</v>
      </c>
    </row>
    <row r="64" spans="1:3" ht="12" thickBot="1">
      <c r="A64" s="230"/>
      <c r="B64" s="590" t="s">
        <v>393</v>
      </c>
      <c r="C64" s="591" t="s">
        <v>393</v>
      </c>
    </row>
    <row r="65" spans="1:3" ht="11.25" customHeight="1" thickTop="1">
      <c r="A65" s="592" t="s">
        <v>432</v>
      </c>
      <c r="B65" s="593"/>
      <c r="C65" s="594"/>
    </row>
    <row r="66" spans="1:3" ht="12" thickBot="1">
      <c r="A66" s="230"/>
      <c r="B66" s="590" t="s">
        <v>394</v>
      </c>
      <c r="C66" s="591" t="s">
        <v>394</v>
      </c>
    </row>
    <row r="67" spans="1:3" ht="11.25" customHeight="1" thickTop="1" thickBot="1">
      <c r="A67" s="571" t="s">
        <v>433</v>
      </c>
      <c r="B67" s="572"/>
      <c r="C67" s="573"/>
    </row>
    <row r="68" spans="1:3" ht="12" thickTop="1">
      <c r="A68" s="229"/>
      <c r="B68" s="574" t="s">
        <v>395</v>
      </c>
      <c r="C68" s="575" t="s">
        <v>395</v>
      </c>
    </row>
    <row r="69" spans="1:3">
      <c r="A69" s="517"/>
      <c r="B69" s="565" t="s">
        <v>396</v>
      </c>
      <c r="C69" s="566" t="s">
        <v>396</v>
      </c>
    </row>
    <row r="70" spans="1:3">
      <c r="A70" s="517"/>
      <c r="B70" s="565" t="s">
        <v>397</v>
      </c>
      <c r="C70" s="566" t="s">
        <v>397</v>
      </c>
    </row>
    <row r="71" spans="1:3" ht="38.25" customHeight="1">
      <c r="A71" s="517"/>
      <c r="B71" s="595" t="s">
        <v>440</v>
      </c>
      <c r="C71" s="596" t="s">
        <v>398</v>
      </c>
    </row>
    <row r="72" spans="1:3" ht="33.75" customHeight="1">
      <c r="A72" s="517"/>
      <c r="B72" s="595" t="s">
        <v>443</v>
      </c>
      <c r="C72" s="596" t="s">
        <v>399</v>
      </c>
    </row>
    <row r="73" spans="1:3" ht="15.75" customHeight="1">
      <c r="A73" s="517"/>
      <c r="B73" s="595" t="s">
        <v>439</v>
      </c>
      <c r="C73" s="596" t="s">
        <v>400</v>
      </c>
    </row>
    <row r="74" spans="1:3">
      <c r="A74" s="517"/>
      <c r="B74" s="565" t="s">
        <v>401</v>
      </c>
      <c r="C74" s="566" t="s">
        <v>401</v>
      </c>
    </row>
    <row r="75" spans="1:3" ht="12" thickBot="1">
      <c r="A75" s="230"/>
      <c r="B75" s="590" t="s">
        <v>402</v>
      </c>
      <c r="C75" s="591" t="s">
        <v>402</v>
      </c>
    </row>
    <row r="76" spans="1:3" ht="12" thickTop="1">
      <c r="A76" s="592" t="s">
        <v>467</v>
      </c>
      <c r="B76" s="593"/>
      <c r="C76" s="594"/>
    </row>
    <row r="77" spans="1:3">
      <c r="A77" s="517"/>
      <c r="B77" s="565" t="s">
        <v>394</v>
      </c>
      <c r="C77" s="566"/>
    </row>
    <row r="78" spans="1:3">
      <c r="A78" s="517"/>
      <c r="B78" s="565" t="s">
        <v>465</v>
      </c>
      <c r="C78" s="566"/>
    </row>
    <row r="79" spans="1:3">
      <c r="A79" s="517"/>
      <c r="B79" s="565" t="s">
        <v>466</v>
      </c>
      <c r="C79" s="566"/>
    </row>
    <row r="80" spans="1:3">
      <c r="A80" s="592" t="s">
        <v>468</v>
      </c>
      <c r="B80" s="593"/>
      <c r="C80" s="594"/>
    </row>
    <row r="81" spans="1:3">
      <c r="A81" s="517"/>
      <c r="B81" s="565" t="s">
        <v>394</v>
      </c>
      <c r="C81" s="566"/>
    </row>
    <row r="82" spans="1:3">
      <c r="A82" s="517"/>
      <c r="B82" s="565" t="s">
        <v>469</v>
      </c>
      <c r="C82" s="566"/>
    </row>
    <row r="83" spans="1:3" ht="76.5" customHeight="1">
      <c r="A83" s="517"/>
      <c r="B83" s="565" t="s">
        <v>483</v>
      </c>
      <c r="C83" s="566"/>
    </row>
    <row r="84" spans="1:3" ht="53.25" customHeight="1">
      <c r="A84" s="517"/>
      <c r="B84" s="565" t="s">
        <v>482</v>
      </c>
      <c r="C84" s="566"/>
    </row>
    <row r="85" spans="1:3">
      <c r="A85" s="517"/>
      <c r="B85" s="565" t="s">
        <v>470</v>
      </c>
      <c r="C85" s="566"/>
    </row>
    <row r="86" spans="1:3">
      <c r="A86" s="517"/>
      <c r="B86" s="565" t="s">
        <v>471</v>
      </c>
      <c r="C86" s="566"/>
    </row>
    <row r="87" spans="1:3">
      <c r="A87" s="517"/>
      <c r="B87" s="565" t="s">
        <v>472</v>
      </c>
      <c r="C87" s="566"/>
    </row>
    <row r="88" spans="1:3">
      <c r="A88" s="592" t="s">
        <v>473</v>
      </c>
      <c r="B88" s="593"/>
      <c r="C88" s="594"/>
    </row>
    <row r="89" spans="1:3">
      <c r="A89" s="517"/>
      <c r="B89" s="565" t="s">
        <v>394</v>
      </c>
      <c r="C89" s="566"/>
    </row>
    <row r="90" spans="1:3">
      <c r="A90" s="517"/>
      <c r="B90" s="565" t="s">
        <v>475</v>
      </c>
      <c r="C90" s="566"/>
    </row>
    <row r="91" spans="1:3" ht="12" customHeight="1">
      <c r="A91" s="517"/>
      <c r="B91" s="565" t="s">
        <v>476</v>
      </c>
      <c r="C91" s="566"/>
    </row>
    <row r="92" spans="1:3">
      <c r="A92" s="517"/>
      <c r="B92" s="565" t="s">
        <v>477</v>
      </c>
      <c r="C92" s="566"/>
    </row>
    <row r="93" spans="1:3" ht="24.75" customHeight="1">
      <c r="A93" s="517"/>
      <c r="B93" s="598" t="s">
        <v>519</v>
      </c>
      <c r="C93" s="599"/>
    </row>
    <row r="94" spans="1:3" ht="24" customHeight="1">
      <c r="A94" s="517"/>
      <c r="B94" s="598" t="s">
        <v>520</v>
      </c>
      <c r="C94" s="599"/>
    </row>
    <row r="95" spans="1:3" ht="13.5" customHeight="1">
      <c r="A95" s="517"/>
      <c r="B95" s="580" t="s">
        <v>478</v>
      </c>
      <c r="C95" s="581"/>
    </row>
    <row r="96" spans="1:3" ht="11.25" customHeight="1" thickBot="1">
      <c r="A96" s="600" t="s">
        <v>515</v>
      </c>
      <c r="B96" s="601"/>
      <c r="C96" s="602"/>
    </row>
    <row r="97" spans="1:3" ht="12.75" thickTop="1" thickBot="1">
      <c r="A97" s="597" t="s">
        <v>403</v>
      </c>
      <c r="B97" s="597"/>
      <c r="C97" s="597"/>
    </row>
    <row r="98" spans="1:3">
      <c r="A98" s="363">
        <v>2</v>
      </c>
      <c r="B98" s="514" t="s">
        <v>495</v>
      </c>
      <c r="C98" s="514" t="s">
        <v>516</v>
      </c>
    </row>
    <row r="99" spans="1:3">
      <c r="A99" s="234">
        <v>3</v>
      </c>
      <c r="B99" s="515" t="s">
        <v>496</v>
      </c>
      <c r="C99" s="516" t="s">
        <v>517</v>
      </c>
    </row>
    <row r="100" spans="1:3">
      <c r="A100" s="234">
        <v>4</v>
      </c>
      <c r="B100" s="515" t="s">
        <v>497</v>
      </c>
      <c r="C100" s="516" t="s">
        <v>521</v>
      </c>
    </row>
    <row r="101" spans="1:3" ht="11.25" customHeight="1">
      <c r="A101" s="234">
        <v>5</v>
      </c>
      <c r="B101" s="515" t="s">
        <v>498</v>
      </c>
      <c r="C101" s="516" t="s">
        <v>518</v>
      </c>
    </row>
    <row r="102" spans="1:3" ht="12" customHeight="1">
      <c r="A102" s="234">
        <v>6</v>
      </c>
      <c r="B102" s="515" t="s">
        <v>513</v>
      </c>
      <c r="C102" s="516" t="s">
        <v>499</v>
      </c>
    </row>
    <row r="103" spans="1:3" ht="12" customHeight="1">
      <c r="A103" s="234">
        <v>7</v>
      </c>
      <c r="B103" s="515" t="s">
        <v>500</v>
      </c>
      <c r="C103" s="516" t="s">
        <v>514</v>
      </c>
    </row>
    <row r="104" spans="1:3">
      <c r="A104" s="234">
        <v>8</v>
      </c>
      <c r="B104" s="515" t="s">
        <v>505</v>
      </c>
      <c r="C104" s="516" t="s">
        <v>525</v>
      </c>
    </row>
    <row r="105" spans="1:3" ht="11.25" customHeight="1">
      <c r="A105" s="592" t="s">
        <v>479</v>
      </c>
      <c r="B105" s="593"/>
      <c r="C105" s="594"/>
    </row>
    <row r="106" spans="1:3" ht="12" customHeight="1">
      <c r="A106" s="517"/>
      <c r="B106" s="565" t="s">
        <v>394</v>
      </c>
      <c r="C106" s="566"/>
    </row>
  </sheetData>
  <mergeCells count="99">
    <mergeCell ref="A97:C97"/>
    <mergeCell ref="A105:C105"/>
    <mergeCell ref="B106:C106"/>
    <mergeCell ref="B91:C91"/>
    <mergeCell ref="B92:C92"/>
    <mergeCell ref="B93:C93"/>
    <mergeCell ref="B94:C94"/>
    <mergeCell ref="B95:C95"/>
    <mergeCell ref="A96:C96"/>
    <mergeCell ref="B90:C90"/>
    <mergeCell ref="B79:C79"/>
    <mergeCell ref="A80:C80"/>
    <mergeCell ref="B81:C81"/>
    <mergeCell ref="B82:C82"/>
    <mergeCell ref="B83:C83"/>
    <mergeCell ref="B84:C84"/>
    <mergeCell ref="B85:C85"/>
    <mergeCell ref="B86:C86"/>
    <mergeCell ref="B87:C87"/>
    <mergeCell ref="A88:C88"/>
    <mergeCell ref="B89:C89"/>
    <mergeCell ref="B78:C78"/>
    <mergeCell ref="A67:C67"/>
    <mergeCell ref="B68:C68"/>
    <mergeCell ref="B69:C69"/>
    <mergeCell ref="B70:C70"/>
    <mergeCell ref="B71:C71"/>
    <mergeCell ref="B72:C72"/>
    <mergeCell ref="B73:C73"/>
    <mergeCell ref="B74:C74"/>
    <mergeCell ref="B75:C75"/>
    <mergeCell ref="A76:C76"/>
    <mergeCell ref="B77:C77"/>
    <mergeCell ref="B66:C66"/>
    <mergeCell ref="A55:C55"/>
    <mergeCell ref="B56:C56"/>
    <mergeCell ref="B57:C57"/>
    <mergeCell ref="B58:C58"/>
    <mergeCell ref="B59:C59"/>
    <mergeCell ref="B60:C60"/>
    <mergeCell ref="B61:C61"/>
    <mergeCell ref="B62:C62"/>
    <mergeCell ref="B63:C63"/>
    <mergeCell ref="B64:C64"/>
    <mergeCell ref="A65:C65"/>
    <mergeCell ref="B54:C54"/>
    <mergeCell ref="B43:C43"/>
    <mergeCell ref="B44:C44"/>
    <mergeCell ref="B45:C45"/>
    <mergeCell ref="A46:C46"/>
    <mergeCell ref="B47:C47"/>
    <mergeCell ref="A48:C48"/>
    <mergeCell ref="B49:C49"/>
    <mergeCell ref="B50:C50"/>
    <mergeCell ref="B51:C51"/>
    <mergeCell ref="B52:C52"/>
    <mergeCell ref="B53:C53"/>
    <mergeCell ref="A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A26:C26"/>
    <mergeCell ref="B27:C27"/>
    <mergeCell ref="A28:C28"/>
    <mergeCell ref="B29:C29"/>
    <mergeCell ref="B18:C18"/>
    <mergeCell ref="B7:C7"/>
    <mergeCell ref="B8:C8"/>
    <mergeCell ref="B9:C9"/>
    <mergeCell ref="B10:C10"/>
    <mergeCell ref="B11:C11"/>
    <mergeCell ref="B12:C12"/>
    <mergeCell ref="B13:C13"/>
    <mergeCell ref="B14:C14"/>
    <mergeCell ref="B15:C15"/>
    <mergeCell ref="B16:C16"/>
    <mergeCell ref="B17:C17"/>
    <mergeCell ref="B6:C6"/>
    <mergeCell ref="A1:C1"/>
    <mergeCell ref="B2:C2"/>
    <mergeCell ref="B3:C3"/>
    <mergeCell ref="A4:C4"/>
    <mergeCell ref="B5:C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36" activePane="bottomRight" state="frozen"/>
      <selection pane="topRight" activeCell="B1" sqref="B1"/>
      <selection pane="bottomLeft" activeCell="A6" sqref="A6"/>
      <selection pane="bottomRight" activeCell="C1" sqref="C1:G1048576"/>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18" t="s">
        <v>189</v>
      </c>
      <c r="B1" s="463" t="str">
        <f>Info!C2</f>
        <v>სს "ხალიკ ბანკი საქართველო"</v>
      </c>
    </row>
    <row r="2" spans="1:8">
      <c r="A2" s="18" t="s">
        <v>190</v>
      </c>
      <c r="B2" s="486">
        <v>44286</v>
      </c>
      <c r="C2" s="30"/>
      <c r="D2" s="19"/>
      <c r="E2" s="19"/>
      <c r="F2" s="19"/>
      <c r="G2" s="19"/>
      <c r="H2" s="1"/>
    </row>
    <row r="3" spans="1:8">
      <c r="A3" s="18"/>
      <c r="C3" s="30"/>
      <c r="D3" s="19"/>
      <c r="E3" s="19"/>
      <c r="F3" s="19"/>
      <c r="G3" s="19"/>
      <c r="H3" s="1"/>
    </row>
    <row r="4" spans="1:8" ht="16.5" thickBot="1">
      <c r="A4" s="71" t="s">
        <v>406</v>
      </c>
      <c r="B4" s="210" t="s">
        <v>224</v>
      </c>
      <c r="C4" s="211"/>
      <c r="D4" s="212"/>
      <c r="E4" s="212"/>
      <c r="F4" s="212"/>
      <c r="G4" s="212"/>
      <c r="H4" s="1"/>
    </row>
    <row r="5" spans="1:8" ht="15">
      <c r="A5" s="330" t="s">
        <v>27</v>
      </c>
      <c r="B5" s="331"/>
      <c r="C5" s="487" t="str">
        <f>INT((MONTH($B$2))/3)&amp;"Q"&amp;"-"&amp;YEAR($B$2)</f>
        <v>1Q-2021</v>
      </c>
      <c r="D5" s="487" t="str">
        <f>IF(INT(MONTH($B$2))=3, "4"&amp;"Q"&amp;"-"&amp;YEAR($B$2)-1, IF(INT(MONTH($B$2))=6, "1"&amp;"Q"&amp;"-"&amp;YEAR($B$2), IF(INT(MONTH($B$2))=9, "2"&amp;"Q"&amp;"-"&amp;YEAR($B$2),IF(INT(MONTH($B$2))=12, "3"&amp;"Q"&amp;"-"&amp;YEAR($B$2), 0))))</f>
        <v>4Q-2020</v>
      </c>
      <c r="E5" s="487" t="str">
        <f>IF(INT(MONTH($B$2))=3, "3"&amp;"Q"&amp;"-"&amp;YEAR($B$2)-1, IF(INT(MONTH($B$2))=6, "4"&amp;"Q"&amp;"-"&amp;YEAR($B$2)-1, IF(INT(MONTH($B$2))=9, "1"&amp;"Q"&amp;"-"&amp;YEAR($B$2),IF(INT(MONTH($B$2))=12, "2"&amp;"Q"&amp;"-"&amp;YEAR($B$2), 0))))</f>
        <v>3Q-2020</v>
      </c>
      <c r="F5" s="487" t="str">
        <f>IF(INT(MONTH($B$2))=3, "2"&amp;"Q"&amp;"-"&amp;YEAR($B$2)-1, IF(INT(MONTH($B$2))=6, "3"&amp;"Q"&amp;"-"&amp;YEAR($B$2)-1, IF(INT(MONTH($B$2))=9, "4"&amp;"Q"&amp;"-"&amp;YEAR($B$2)-1,IF(INT(MONTH($B$2))=12, "1"&amp;"Q"&amp;"-"&amp;YEAR($B$2), 0))))</f>
        <v>2Q-2020</v>
      </c>
      <c r="G5" s="488" t="str">
        <f>IF(INT(MONTH($B$2))=3, "1"&amp;"Q"&amp;"-"&amp;YEAR($B$2)-1, IF(INT(MONTH($B$2))=6, "2"&amp;"Q"&amp;"-"&amp;YEAR($B$2)-1, IF(INT(MONTH($B$2))=9, "3"&amp;"Q"&amp;"-"&amp;YEAR($B$2)-1,IF(INT(MONTH($B$2))=12, "4"&amp;"Q"&amp;"-"&amp;YEAR($B$2)-1, 0))))</f>
        <v>1Q-2020</v>
      </c>
    </row>
    <row r="6" spans="1:8" ht="15">
      <c r="A6" s="489"/>
      <c r="B6" s="490" t="s">
        <v>187</v>
      </c>
      <c r="C6" s="332"/>
      <c r="D6" s="332"/>
      <c r="E6" s="332"/>
      <c r="F6" s="332"/>
      <c r="G6" s="333"/>
    </row>
    <row r="7" spans="1:8" ht="15">
      <c r="A7" s="489"/>
      <c r="B7" s="491" t="s">
        <v>191</v>
      </c>
      <c r="C7" s="332"/>
      <c r="D7" s="332"/>
      <c r="E7" s="332"/>
      <c r="F7" s="332"/>
      <c r="G7" s="333"/>
    </row>
    <row r="8" spans="1:8" ht="15">
      <c r="A8" s="468">
        <v>1</v>
      </c>
      <c r="B8" s="469" t="s">
        <v>24</v>
      </c>
      <c r="C8" s="492">
        <v>93458882</v>
      </c>
      <c r="D8" s="493">
        <v>89091315</v>
      </c>
      <c r="E8" s="493">
        <v>81009945.389999986</v>
      </c>
      <c r="F8" s="493">
        <v>81009945.389999986</v>
      </c>
      <c r="G8" s="494">
        <v>81009945.389999986</v>
      </c>
    </row>
    <row r="9" spans="1:8" ht="15">
      <c r="A9" s="468">
        <v>2</v>
      </c>
      <c r="B9" s="469" t="s">
        <v>90</v>
      </c>
      <c r="C9" s="492">
        <v>93458882</v>
      </c>
      <c r="D9" s="493">
        <v>89091315</v>
      </c>
      <c r="E9" s="493">
        <v>81009945.389999986</v>
      </c>
      <c r="F9" s="493">
        <v>81009945.389999986</v>
      </c>
      <c r="G9" s="494">
        <v>81009945.389999986</v>
      </c>
    </row>
    <row r="10" spans="1:8" ht="15">
      <c r="A10" s="468">
        <v>3</v>
      </c>
      <c r="B10" s="469" t="s">
        <v>89</v>
      </c>
      <c r="C10" s="492">
        <v>135207939.84999999</v>
      </c>
      <c r="D10" s="493">
        <v>129266362.88648251</v>
      </c>
      <c r="E10" s="493">
        <v>120177527.51844999</v>
      </c>
      <c r="F10" s="493">
        <v>120177527.51844999</v>
      </c>
      <c r="G10" s="494">
        <v>120177527.51844999</v>
      </c>
    </row>
    <row r="11" spans="1:8" ht="15">
      <c r="A11" s="468">
        <v>4</v>
      </c>
      <c r="B11" s="469" t="s">
        <v>617</v>
      </c>
      <c r="C11" s="492">
        <v>42682182.710000746</v>
      </c>
      <c r="D11" s="493">
        <v>36614797.62634743</v>
      </c>
      <c r="E11" s="493">
        <v>34596162.55846519</v>
      </c>
      <c r="F11" s="493">
        <v>30378409.400630258</v>
      </c>
      <c r="G11" s="494">
        <v>31967302.320432439</v>
      </c>
    </row>
    <row r="12" spans="1:8" ht="15">
      <c r="A12" s="468">
        <v>5</v>
      </c>
      <c r="B12" s="469" t="s">
        <v>618</v>
      </c>
      <c r="C12" s="492">
        <v>56932151.795061879</v>
      </c>
      <c r="D12" s="493">
        <v>48841777.263999686</v>
      </c>
      <c r="E12" s="493">
        <v>46149760.889442727</v>
      </c>
      <c r="F12" s="493">
        <v>40524255.63789086</v>
      </c>
      <c r="G12" s="494">
        <v>42643936.999952257</v>
      </c>
    </row>
    <row r="13" spans="1:8" ht="15">
      <c r="A13" s="468">
        <v>6</v>
      </c>
      <c r="B13" s="469" t="s">
        <v>619</v>
      </c>
      <c r="C13" s="492">
        <v>88376642.90051344</v>
      </c>
      <c r="D13" s="493">
        <v>84069342.434300214</v>
      </c>
      <c r="E13" s="493">
        <v>79366515.893588826</v>
      </c>
      <c r="F13" s="493">
        <v>69945343.987190321</v>
      </c>
      <c r="G13" s="494">
        <v>73680424.040038809</v>
      </c>
    </row>
    <row r="14" spans="1:8" ht="15">
      <c r="A14" s="489"/>
      <c r="B14" s="490" t="s">
        <v>621</v>
      </c>
      <c r="C14" s="332"/>
      <c r="D14" s="332"/>
      <c r="E14" s="332"/>
      <c r="F14" s="332"/>
      <c r="G14" s="333"/>
    </row>
    <row r="15" spans="1:8" ht="15" customHeight="1">
      <c r="A15" s="468">
        <v>7</v>
      </c>
      <c r="B15" s="469" t="s">
        <v>620</v>
      </c>
      <c r="C15" s="495">
        <v>686111984.05228972</v>
      </c>
      <c r="D15" s="493">
        <v>645230409.40058529</v>
      </c>
      <c r="E15" s="493">
        <v>556017220.33995605</v>
      </c>
      <c r="F15" s="493">
        <v>556017220.33995605</v>
      </c>
      <c r="G15" s="494">
        <v>556017220.33995605</v>
      </c>
    </row>
    <row r="16" spans="1:8" ht="15">
      <c r="A16" s="489"/>
      <c r="B16" s="490" t="s">
        <v>625</v>
      </c>
      <c r="C16" s="332"/>
      <c r="D16" s="332"/>
      <c r="E16" s="332"/>
      <c r="F16" s="332"/>
      <c r="G16" s="333"/>
    </row>
    <row r="17" spans="1:7" s="3" customFormat="1" ht="15">
      <c r="A17" s="468"/>
      <c r="B17" s="491" t="s">
        <v>606</v>
      </c>
      <c r="C17" s="332"/>
      <c r="D17" s="332"/>
      <c r="E17" s="332"/>
      <c r="F17" s="332"/>
      <c r="G17" s="333"/>
    </row>
    <row r="18" spans="1:7" ht="15">
      <c r="A18" s="467">
        <v>8</v>
      </c>
      <c r="B18" s="496" t="s">
        <v>615</v>
      </c>
      <c r="C18" s="505">
        <v>0.13621520126789877</v>
      </c>
      <c r="D18" s="506">
        <v>0.1380767454571232</v>
      </c>
      <c r="E18" s="506">
        <v>0.14569682813145513</v>
      </c>
      <c r="F18" s="506">
        <v>0.14569682813145513</v>
      </c>
      <c r="G18" s="507">
        <v>0.14569682813145513</v>
      </c>
    </row>
    <row r="19" spans="1:7" ht="15" customHeight="1">
      <c r="A19" s="467">
        <v>9</v>
      </c>
      <c r="B19" s="496" t="s">
        <v>614</v>
      </c>
      <c r="C19" s="505">
        <v>0.13621520126789877</v>
      </c>
      <c r="D19" s="506">
        <v>0.1380767454571232</v>
      </c>
      <c r="E19" s="506">
        <v>0.14569682813145513</v>
      </c>
      <c r="F19" s="506">
        <v>0.14569682813145513</v>
      </c>
      <c r="G19" s="507">
        <v>0.14569682813145513</v>
      </c>
    </row>
    <row r="20" spans="1:7" ht="15">
      <c r="A20" s="467">
        <v>10</v>
      </c>
      <c r="B20" s="496" t="s">
        <v>616</v>
      </c>
      <c r="C20" s="505">
        <v>0.19706395310491409</v>
      </c>
      <c r="D20" s="506">
        <v>0.20034139898423275</v>
      </c>
      <c r="E20" s="506">
        <v>0.21613993797705028</v>
      </c>
      <c r="F20" s="506">
        <v>0.21613993797705028</v>
      </c>
      <c r="G20" s="507">
        <v>0.21613993797705028</v>
      </c>
    </row>
    <row r="21" spans="1:7" ht="15">
      <c r="A21" s="467">
        <v>11</v>
      </c>
      <c r="B21" s="469" t="s">
        <v>617</v>
      </c>
      <c r="C21" s="505">
        <v>6.2208770145527538E-2</v>
      </c>
      <c r="D21" s="506">
        <v>5.6746856770688053E-2</v>
      </c>
      <c r="E21" s="506">
        <v>5.6966160245432364E-2</v>
      </c>
      <c r="F21" s="506">
        <v>5.7408655398549266E-2</v>
      </c>
      <c r="G21" s="507">
        <v>5.7493367383274964E-2</v>
      </c>
    </row>
    <row r="22" spans="1:7" ht="15">
      <c r="A22" s="467">
        <v>12</v>
      </c>
      <c r="B22" s="469" t="s">
        <v>618</v>
      </c>
      <c r="C22" s="505">
        <v>8.2977929431885547E-2</v>
      </c>
      <c r="D22" s="506">
        <v>7.569664503161494E-2</v>
      </c>
      <c r="E22" s="506">
        <v>7.5990354990198433E-2</v>
      </c>
      <c r="F22" s="506">
        <v>7.6582121088608651E-2</v>
      </c>
      <c r="G22" s="507">
        <v>7.6695353021403206E-2</v>
      </c>
    </row>
    <row r="23" spans="1:7" ht="15">
      <c r="A23" s="467">
        <v>13</v>
      </c>
      <c r="B23" s="469" t="s">
        <v>619</v>
      </c>
      <c r="C23" s="505">
        <v>0.12880789864439696</v>
      </c>
      <c r="D23" s="506">
        <v>0.13029352183261181</v>
      </c>
      <c r="E23" s="506">
        <v>0.13068517801288804</v>
      </c>
      <c r="F23" s="506">
        <v>0.13218164574509589</v>
      </c>
      <c r="G23" s="507">
        <v>0.13251464405183289</v>
      </c>
    </row>
    <row r="24" spans="1:7" ht="15">
      <c r="A24" s="489"/>
      <c r="B24" s="490" t="s">
        <v>7</v>
      </c>
      <c r="C24" s="332"/>
      <c r="D24" s="332"/>
      <c r="E24" s="332"/>
      <c r="F24" s="332"/>
      <c r="G24" s="333"/>
    </row>
    <row r="25" spans="1:7" ht="15" customHeight="1">
      <c r="A25" s="497">
        <v>14</v>
      </c>
      <c r="B25" s="498" t="s">
        <v>8</v>
      </c>
      <c r="C25" s="603">
        <v>7.1964933367923839E-2</v>
      </c>
      <c r="D25" s="604">
        <v>7.362168234200446E-2</v>
      </c>
      <c r="E25" s="604">
        <v>7.3378737779839998E-2</v>
      </c>
      <c r="F25" s="604">
        <v>7.2627933623583302E-2</v>
      </c>
      <c r="G25" s="605">
        <v>7.5025401234000158E-2</v>
      </c>
    </row>
    <row r="26" spans="1:7" ht="15">
      <c r="A26" s="497">
        <v>15</v>
      </c>
      <c r="B26" s="498" t="s">
        <v>9</v>
      </c>
      <c r="C26" s="603">
        <v>2.662745801076272E-2</v>
      </c>
      <c r="D26" s="604">
        <v>2.6083412860326356E-2</v>
      </c>
      <c r="E26" s="604">
        <v>2.5744810513062797E-2</v>
      </c>
      <c r="F26" s="604">
        <v>2.5436180948168324E-2</v>
      </c>
      <c r="G26" s="605">
        <v>2.592159683077307E-2</v>
      </c>
    </row>
    <row r="27" spans="1:7" ht="15">
      <c r="A27" s="497">
        <v>16</v>
      </c>
      <c r="B27" s="498" t="s">
        <v>10</v>
      </c>
      <c r="C27" s="603">
        <v>1.7395135748386217E-2</v>
      </c>
      <c r="D27" s="604">
        <v>2.4635979712683862E-2</v>
      </c>
      <c r="E27" s="604">
        <v>2.4364768946606521E-2</v>
      </c>
      <c r="F27" s="604">
        <v>1.8725825895889118E-2</v>
      </c>
      <c r="G27" s="605">
        <v>1.323323516451721E-2</v>
      </c>
    </row>
    <row r="28" spans="1:7" ht="15">
      <c r="A28" s="497">
        <v>17</v>
      </c>
      <c r="B28" s="498" t="s">
        <v>225</v>
      </c>
      <c r="C28" s="603">
        <v>4.5337475357161108E-2</v>
      </c>
      <c r="D28" s="604">
        <v>4.7538269481678108E-2</v>
      </c>
      <c r="E28" s="604">
        <v>4.7633927266777204E-2</v>
      </c>
      <c r="F28" s="604">
        <v>4.7191752675414977E-2</v>
      </c>
      <c r="G28" s="605">
        <v>4.9103804403227085E-2</v>
      </c>
    </row>
    <row r="29" spans="1:7" ht="15">
      <c r="A29" s="497">
        <v>18</v>
      </c>
      <c r="B29" s="498" t="s">
        <v>11</v>
      </c>
      <c r="C29" s="603">
        <v>2.2451442265729073E-2</v>
      </c>
      <c r="D29" s="604">
        <v>-2.3678447919048117E-2</v>
      </c>
      <c r="E29" s="604">
        <v>-4.1552513713555096E-2</v>
      </c>
      <c r="F29" s="604">
        <v>-7.5139986637203379E-2</v>
      </c>
      <c r="G29" s="605">
        <v>-0.17233306863039016</v>
      </c>
    </row>
    <row r="30" spans="1:7" ht="15">
      <c r="A30" s="497">
        <v>19</v>
      </c>
      <c r="B30" s="498" t="s">
        <v>12</v>
      </c>
      <c r="C30" s="603">
        <v>0.14803119872587431</v>
      </c>
      <c r="D30" s="604">
        <v>-0.13556970613566499</v>
      </c>
      <c r="E30" s="604">
        <v>-0.22901967161426309</v>
      </c>
      <c r="F30" s="604">
        <v>-0.39517206863662141</v>
      </c>
      <c r="G30" s="605">
        <v>-0.84297023785575531</v>
      </c>
    </row>
    <row r="31" spans="1:7" ht="15">
      <c r="A31" s="489"/>
      <c r="B31" s="490" t="s">
        <v>13</v>
      </c>
      <c r="C31" s="332"/>
      <c r="D31" s="332"/>
      <c r="E31" s="332"/>
      <c r="F31" s="332"/>
      <c r="G31" s="333"/>
    </row>
    <row r="32" spans="1:7" ht="15">
      <c r="A32" s="497">
        <v>20</v>
      </c>
      <c r="B32" s="498" t="s">
        <v>14</v>
      </c>
      <c r="C32" s="603">
        <v>0.12194945033723455</v>
      </c>
      <c r="D32" s="604">
        <v>0.12040696402608927</v>
      </c>
      <c r="E32" s="604">
        <v>9.2285359208039722E-2</v>
      </c>
      <c r="F32" s="604">
        <v>0.12733143146309645</v>
      </c>
      <c r="G32" s="605">
        <v>9.4465041020618049E-2</v>
      </c>
    </row>
    <row r="33" spans="1:7" ht="15" customHeight="1">
      <c r="A33" s="497">
        <v>21</v>
      </c>
      <c r="B33" s="498" t="s">
        <v>15</v>
      </c>
      <c r="C33" s="603">
        <v>8.6837871758791096E-2</v>
      </c>
      <c r="D33" s="604">
        <v>8.9441224471540903E-2</v>
      </c>
      <c r="E33" s="604">
        <v>9.5410454611300585E-2</v>
      </c>
      <c r="F33" s="604">
        <v>0.10764706831914538</v>
      </c>
      <c r="G33" s="605">
        <v>0.1044569622184453</v>
      </c>
    </row>
    <row r="34" spans="1:7" ht="15">
      <c r="A34" s="497">
        <v>22</v>
      </c>
      <c r="B34" s="498" t="s">
        <v>16</v>
      </c>
      <c r="C34" s="603">
        <v>0.72900259752692098</v>
      </c>
      <c r="D34" s="604">
        <v>0.7254358103725449</v>
      </c>
      <c r="E34" s="604">
        <v>0.75597742614343599</v>
      </c>
      <c r="F34" s="604">
        <v>0.76970290230499294</v>
      </c>
      <c r="G34" s="605">
        <v>0.7908779744251685</v>
      </c>
    </row>
    <row r="35" spans="1:7" ht="15" customHeight="1">
      <c r="A35" s="497">
        <v>23</v>
      </c>
      <c r="B35" s="498" t="s">
        <v>17</v>
      </c>
      <c r="C35" s="603">
        <v>0.6901482677866343</v>
      </c>
      <c r="D35" s="604">
        <v>0.6786499731280462</v>
      </c>
      <c r="E35" s="604">
        <v>0.69459851755400204</v>
      </c>
      <c r="F35" s="604">
        <v>0.72257418217934444</v>
      </c>
      <c r="G35" s="605">
        <v>0.76255382983297937</v>
      </c>
    </row>
    <row r="36" spans="1:7" ht="15">
      <c r="A36" s="497">
        <v>24</v>
      </c>
      <c r="B36" s="498" t="s">
        <v>18</v>
      </c>
      <c r="C36" s="603">
        <v>0.16909851824742092</v>
      </c>
      <c r="D36" s="604">
        <v>0.2371468685077375</v>
      </c>
      <c r="E36" s="604">
        <v>0.19696469635428324</v>
      </c>
      <c r="F36" s="604">
        <v>0.1066366647962228</v>
      </c>
      <c r="G36" s="605">
        <v>0.15772721581703369</v>
      </c>
    </row>
    <row r="37" spans="1:7" ht="15" customHeight="1">
      <c r="A37" s="489"/>
      <c r="B37" s="490" t="s">
        <v>19</v>
      </c>
      <c r="C37" s="332"/>
      <c r="D37" s="332"/>
      <c r="E37" s="332"/>
      <c r="F37" s="332"/>
      <c r="G37" s="333"/>
    </row>
    <row r="38" spans="1:7" ht="15" customHeight="1">
      <c r="A38" s="497">
        <v>25</v>
      </c>
      <c r="B38" s="498" t="s">
        <v>20</v>
      </c>
      <c r="C38" s="603">
        <v>0.20322718401638926</v>
      </c>
      <c r="D38" s="603">
        <v>0.17095608435565615</v>
      </c>
      <c r="E38" s="603">
        <v>0.19366914310000757</v>
      </c>
      <c r="F38" s="603">
        <v>0.16153915870169494</v>
      </c>
      <c r="G38" s="606">
        <v>0.18906945833464889</v>
      </c>
    </row>
    <row r="39" spans="1:7" ht="15" customHeight="1">
      <c r="A39" s="497">
        <v>26</v>
      </c>
      <c r="B39" s="498" t="s">
        <v>21</v>
      </c>
      <c r="C39" s="603">
        <v>0.85566491164997349</v>
      </c>
      <c r="D39" s="603">
        <v>0.83632909084451235</v>
      </c>
      <c r="E39" s="603">
        <v>0.84553191837552077</v>
      </c>
      <c r="F39" s="603">
        <v>0.90521968894728277</v>
      </c>
      <c r="G39" s="606">
        <v>0.91319530515384795</v>
      </c>
    </row>
    <row r="40" spans="1:7" ht="15" customHeight="1">
      <c r="A40" s="497">
        <v>27</v>
      </c>
      <c r="B40" s="499" t="s">
        <v>22</v>
      </c>
      <c r="C40" s="603">
        <v>0.19666256224548187</v>
      </c>
      <c r="D40" s="603">
        <v>0.19202131456566429</v>
      </c>
      <c r="E40" s="603">
        <v>0.14798007343914552</v>
      </c>
      <c r="F40" s="603">
        <v>0.12022774155106232</v>
      </c>
      <c r="G40" s="606">
        <v>0.12021978363764502</v>
      </c>
    </row>
    <row r="41" spans="1:7" ht="15" customHeight="1">
      <c r="A41" s="503"/>
      <c r="B41" s="490" t="s">
        <v>527</v>
      </c>
      <c r="C41" s="332"/>
      <c r="D41" s="332"/>
      <c r="E41" s="332"/>
      <c r="F41" s="332"/>
      <c r="G41" s="333"/>
    </row>
    <row r="42" spans="1:7" ht="15" customHeight="1">
      <c r="A42" s="497">
        <v>28</v>
      </c>
      <c r="B42" s="513" t="s">
        <v>511</v>
      </c>
      <c r="C42" s="499">
        <v>112578003.08849999</v>
      </c>
      <c r="D42" s="499">
        <v>96170543.219076931</v>
      </c>
      <c r="E42" s="499">
        <v>88014146.473230764</v>
      </c>
      <c r="F42" s="499">
        <v>79842540.641914323</v>
      </c>
      <c r="G42" s="502">
        <v>73962347.09596774</v>
      </c>
    </row>
    <row r="43" spans="1:7" ht="15">
      <c r="A43" s="497">
        <v>29</v>
      </c>
      <c r="B43" s="498" t="s">
        <v>512</v>
      </c>
      <c r="C43" s="499">
        <v>101570803.18257138</v>
      </c>
      <c r="D43" s="500">
        <v>83359140.130720779</v>
      </c>
      <c r="E43" s="500">
        <v>70939048.765423864</v>
      </c>
      <c r="F43" s="500">
        <v>59364293.099616393</v>
      </c>
      <c r="G43" s="501">
        <v>58422626.498688705</v>
      </c>
    </row>
    <row r="44" spans="1:7" ht="15">
      <c r="A44" s="508">
        <v>30</v>
      </c>
      <c r="B44" s="509" t="s">
        <v>510</v>
      </c>
      <c r="C44" s="603">
        <v>1.1083697239859707</v>
      </c>
      <c r="D44" s="603">
        <v>1.153689242334623</v>
      </c>
      <c r="E44" s="603">
        <v>1.240700968013676</v>
      </c>
      <c r="F44" s="603">
        <v>1.3449590060465195</v>
      </c>
      <c r="G44" s="606">
        <v>1.265988051694797</v>
      </c>
    </row>
    <row r="45" spans="1:7" ht="15">
      <c r="A45" s="508"/>
      <c r="B45" s="490" t="s">
        <v>626</v>
      </c>
      <c r="C45" s="332"/>
      <c r="D45" s="332"/>
      <c r="E45" s="332"/>
      <c r="F45" s="332"/>
      <c r="G45" s="333"/>
    </row>
    <row r="46" spans="1:7" ht="15">
      <c r="A46" s="508">
        <v>31</v>
      </c>
      <c r="B46" s="509" t="s">
        <v>627</v>
      </c>
      <c r="C46" s="510">
        <v>479345416.62850004</v>
      </c>
      <c r="D46" s="511">
        <v>471847762.30450004</v>
      </c>
      <c r="E46" s="511">
        <v>430227082.37850004</v>
      </c>
      <c r="F46" s="511">
        <v>385149864.51599997</v>
      </c>
      <c r="G46" s="512">
        <v>433240696.90599996</v>
      </c>
    </row>
    <row r="47" spans="1:7" ht="15">
      <c r="A47" s="508">
        <v>32</v>
      </c>
      <c r="B47" s="509" t="s">
        <v>628</v>
      </c>
      <c r="C47" s="510">
        <v>423656410.8916921</v>
      </c>
      <c r="D47" s="511">
        <v>408458211.5861572</v>
      </c>
      <c r="E47" s="511">
        <v>377689360.38966799</v>
      </c>
      <c r="F47" s="511">
        <v>338553721.83817512</v>
      </c>
      <c r="G47" s="512">
        <v>361484355.42092812</v>
      </c>
    </row>
    <row r="48" spans="1:7" thickBot="1">
      <c r="A48" s="123">
        <v>33</v>
      </c>
      <c r="B48" s="244" t="s">
        <v>629</v>
      </c>
      <c r="C48" s="607">
        <v>1.1314485141853428</v>
      </c>
      <c r="D48" s="608">
        <v>1.1551922544834723</v>
      </c>
      <c r="E48" s="608">
        <v>1.1391029970625279</v>
      </c>
      <c r="F48" s="608">
        <v>1.1376329358449566</v>
      </c>
      <c r="G48" s="609">
        <v>1.1985046943498168</v>
      </c>
    </row>
    <row r="49" spans="1:7">
      <c r="A49" s="21"/>
    </row>
    <row r="50" spans="1:7" ht="39.75">
      <c r="B50" s="24" t="s">
        <v>605</v>
      </c>
    </row>
    <row r="51" spans="1:7" ht="65.25">
      <c r="B51" s="391" t="s">
        <v>526</v>
      </c>
      <c r="D51" s="360"/>
      <c r="E51" s="360"/>
      <c r="F51" s="360"/>
      <c r="G51" s="36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C1" sqref="C1:H104857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189</v>
      </c>
      <c r="B1" s="360" t="str">
        <f>Info!C2</f>
        <v>სს "ხალიკ ბანკი საქართველო"</v>
      </c>
    </row>
    <row r="2" spans="1:8" ht="15.75">
      <c r="A2" s="18" t="s">
        <v>190</v>
      </c>
      <c r="B2" s="504">
        <f>'1. key ratios'!B2</f>
        <v>44286</v>
      </c>
    </row>
    <row r="3" spans="1:8" ht="15.75">
      <c r="A3" s="18"/>
    </row>
    <row r="4" spans="1:8" ht="16.5" thickBot="1">
      <c r="A4" s="32" t="s">
        <v>407</v>
      </c>
      <c r="B4" s="72" t="s">
        <v>245</v>
      </c>
      <c r="C4" s="32"/>
      <c r="D4" s="33"/>
      <c r="E4" s="33"/>
      <c r="F4" s="34"/>
      <c r="G4" s="34"/>
      <c r="H4" s="35" t="s">
        <v>94</v>
      </c>
    </row>
    <row r="5" spans="1:8" ht="15.75">
      <c r="A5" s="36"/>
      <c r="B5" s="37"/>
      <c r="C5" s="520" t="s">
        <v>195</v>
      </c>
      <c r="D5" s="521"/>
      <c r="E5" s="522"/>
      <c r="F5" s="520" t="s">
        <v>196</v>
      </c>
      <c r="G5" s="521"/>
      <c r="H5" s="523"/>
    </row>
    <row r="6" spans="1:8" ht="15.75">
      <c r="A6" s="38" t="s">
        <v>27</v>
      </c>
      <c r="B6" s="39" t="s">
        <v>154</v>
      </c>
      <c r="C6" s="40" t="s">
        <v>28</v>
      </c>
      <c r="D6" s="40" t="s">
        <v>95</v>
      </c>
      <c r="E6" s="40" t="s">
        <v>69</v>
      </c>
      <c r="F6" s="40" t="s">
        <v>28</v>
      </c>
      <c r="G6" s="40" t="s">
        <v>95</v>
      </c>
      <c r="H6" s="41" t="s">
        <v>69</v>
      </c>
    </row>
    <row r="7" spans="1:8" ht="15.75">
      <c r="A7" s="38">
        <v>1</v>
      </c>
      <c r="B7" s="42" t="s">
        <v>155</v>
      </c>
      <c r="C7" s="245">
        <v>4236958</v>
      </c>
      <c r="D7" s="245">
        <v>6221706</v>
      </c>
      <c r="E7" s="246">
        <f>C7+D7</f>
        <v>10458664</v>
      </c>
      <c r="F7" s="247">
        <v>3234905</v>
      </c>
      <c r="G7" s="248">
        <v>2801515</v>
      </c>
      <c r="H7" s="249">
        <f>F7+G7</f>
        <v>6036420</v>
      </c>
    </row>
    <row r="8" spans="1:8" ht="15.75">
      <c r="A8" s="38">
        <v>2</v>
      </c>
      <c r="B8" s="42" t="s">
        <v>156</v>
      </c>
      <c r="C8" s="245">
        <v>321978</v>
      </c>
      <c r="D8" s="245">
        <v>77251898</v>
      </c>
      <c r="E8" s="246">
        <f t="shared" ref="E8:E20" si="0">C8+D8</f>
        <v>77573876</v>
      </c>
      <c r="F8" s="247">
        <v>9407740</v>
      </c>
      <c r="G8" s="248">
        <v>40739394</v>
      </c>
      <c r="H8" s="249">
        <f t="shared" ref="H8:H40" si="1">F8+G8</f>
        <v>50147134</v>
      </c>
    </row>
    <row r="9" spans="1:8" ht="15.75">
      <c r="A9" s="38">
        <v>3</v>
      </c>
      <c r="B9" s="42" t="s">
        <v>157</v>
      </c>
      <c r="C9" s="245">
        <v>20926611</v>
      </c>
      <c r="D9" s="245">
        <v>13060625.000000002</v>
      </c>
      <c r="E9" s="246">
        <f t="shared" si="0"/>
        <v>33987236</v>
      </c>
      <c r="F9" s="247">
        <v>10498241</v>
      </c>
      <c r="G9" s="248">
        <v>25028345.999999996</v>
      </c>
      <c r="H9" s="249">
        <f t="shared" si="1"/>
        <v>35526587</v>
      </c>
    </row>
    <row r="10" spans="1:8" ht="15.75">
      <c r="A10" s="38">
        <v>4</v>
      </c>
      <c r="B10" s="42" t="s">
        <v>186</v>
      </c>
      <c r="C10" s="245">
        <v>0</v>
      </c>
      <c r="D10" s="245">
        <v>0</v>
      </c>
      <c r="E10" s="246">
        <f t="shared" si="0"/>
        <v>0</v>
      </c>
      <c r="F10" s="247">
        <v>0</v>
      </c>
      <c r="G10" s="248">
        <v>0</v>
      </c>
      <c r="H10" s="249">
        <f t="shared" si="1"/>
        <v>0</v>
      </c>
    </row>
    <row r="11" spans="1:8" ht="15.75">
      <c r="A11" s="38">
        <v>5</v>
      </c>
      <c r="B11" s="42" t="s">
        <v>158</v>
      </c>
      <c r="C11" s="245">
        <v>16590651</v>
      </c>
      <c r="D11" s="245">
        <v>0</v>
      </c>
      <c r="E11" s="246">
        <f t="shared" si="0"/>
        <v>16590651</v>
      </c>
      <c r="F11" s="247">
        <v>12887999</v>
      </c>
      <c r="G11" s="248">
        <v>0</v>
      </c>
      <c r="H11" s="249">
        <f t="shared" si="1"/>
        <v>12887999</v>
      </c>
    </row>
    <row r="12" spans="1:8" ht="15.75">
      <c r="A12" s="38">
        <v>6.1</v>
      </c>
      <c r="B12" s="43" t="s">
        <v>159</v>
      </c>
      <c r="C12" s="245">
        <v>145422770.47</v>
      </c>
      <c r="D12" s="245">
        <v>391197762.20999998</v>
      </c>
      <c r="E12" s="246">
        <f t="shared" si="0"/>
        <v>536620532.67999995</v>
      </c>
      <c r="F12" s="247">
        <v>95987781.189999998</v>
      </c>
      <c r="G12" s="248">
        <v>363015907.80999994</v>
      </c>
      <c r="H12" s="249">
        <f t="shared" si="1"/>
        <v>459003688.99999994</v>
      </c>
    </row>
    <row r="13" spans="1:8" ht="15.75">
      <c r="A13" s="38">
        <v>6.2</v>
      </c>
      <c r="B13" s="43" t="s">
        <v>160</v>
      </c>
      <c r="C13" s="245">
        <v>-17299431</v>
      </c>
      <c r="D13" s="245">
        <v>-29299554</v>
      </c>
      <c r="E13" s="246">
        <f t="shared" si="0"/>
        <v>-46598985</v>
      </c>
      <c r="F13" s="247">
        <v>-27662479.000000019</v>
      </c>
      <c r="G13" s="248">
        <v>-20283652</v>
      </c>
      <c r="H13" s="249">
        <f t="shared" si="1"/>
        <v>-47946131.000000015</v>
      </c>
    </row>
    <row r="14" spans="1:8" ht="15.75">
      <c r="A14" s="38">
        <v>6</v>
      </c>
      <c r="B14" s="42" t="s">
        <v>161</v>
      </c>
      <c r="C14" s="610">
        <f>C12+C13</f>
        <v>128123339.47</v>
      </c>
      <c r="D14" s="610">
        <f t="shared" ref="D14:E14" si="2">D12+D13</f>
        <v>361898208.20999998</v>
      </c>
      <c r="E14" s="610">
        <f t="shared" si="2"/>
        <v>490021547.67999995</v>
      </c>
      <c r="F14" s="610">
        <f t="shared" ref="F14" si="3">F12+F13</f>
        <v>68325302.189999983</v>
      </c>
      <c r="G14" s="610">
        <f t="shared" ref="G14" si="4">G12+G13</f>
        <v>342732255.80999994</v>
      </c>
      <c r="H14" s="610">
        <f t="shared" ref="H14" si="5">H12+H13</f>
        <v>411057557.99999994</v>
      </c>
    </row>
    <row r="15" spans="1:8" ht="15.75">
      <c r="A15" s="38">
        <v>7</v>
      </c>
      <c r="B15" s="42" t="s">
        <v>162</v>
      </c>
      <c r="C15" s="245">
        <v>2573954</v>
      </c>
      <c r="D15" s="245">
        <v>5000543</v>
      </c>
      <c r="E15" s="246">
        <f t="shared" si="0"/>
        <v>7574497</v>
      </c>
      <c r="F15" s="247">
        <v>1159911</v>
      </c>
      <c r="G15" s="248">
        <v>2294673</v>
      </c>
      <c r="H15" s="249">
        <f t="shared" si="1"/>
        <v>3454584</v>
      </c>
    </row>
    <row r="16" spans="1:8" ht="15.75">
      <c r="A16" s="38">
        <v>8</v>
      </c>
      <c r="B16" s="42" t="s">
        <v>163</v>
      </c>
      <c r="C16" s="245">
        <v>10634157</v>
      </c>
      <c r="D16" s="245">
        <v>0</v>
      </c>
      <c r="E16" s="246">
        <f t="shared" si="0"/>
        <v>10634157</v>
      </c>
      <c r="F16" s="247">
        <v>416691</v>
      </c>
      <c r="G16" s="248">
        <v>0</v>
      </c>
      <c r="H16" s="249">
        <f t="shared" si="1"/>
        <v>416691</v>
      </c>
    </row>
    <row r="17" spans="1:8" ht="15.75">
      <c r="A17" s="38">
        <v>9</v>
      </c>
      <c r="B17" s="42" t="s">
        <v>164</v>
      </c>
      <c r="C17" s="245">
        <v>54000</v>
      </c>
      <c r="D17" s="245">
        <v>0</v>
      </c>
      <c r="E17" s="246">
        <f t="shared" si="0"/>
        <v>54000</v>
      </c>
      <c r="F17" s="247">
        <v>54000</v>
      </c>
      <c r="G17" s="248">
        <v>0</v>
      </c>
      <c r="H17" s="249">
        <f t="shared" si="1"/>
        <v>54000</v>
      </c>
    </row>
    <row r="18" spans="1:8" ht="15.75">
      <c r="A18" s="38">
        <v>10</v>
      </c>
      <c r="B18" s="42" t="s">
        <v>165</v>
      </c>
      <c r="C18" s="245">
        <v>20680334</v>
      </c>
      <c r="D18" s="245">
        <v>0</v>
      </c>
      <c r="E18" s="246">
        <f t="shared" si="0"/>
        <v>20680334</v>
      </c>
      <c r="F18" s="247">
        <v>19477834</v>
      </c>
      <c r="G18" s="248">
        <v>0</v>
      </c>
      <c r="H18" s="249">
        <f t="shared" si="1"/>
        <v>19477834</v>
      </c>
    </row>
    <row r="19" spans="1:8" ht="15.75">
      <c r="A19" s="38">
        <v>11</v>
      </c>
      <c r="B19" s="42" t="s">
        <v>166</v>
      </c>
      <c r="C19" s="245">
        <v>4531432.62</v>
      </c>
      <c r="D19" s="245">
        <v>1355759</v>
      </c>
      <c r="E19" s="246">
        <f t="shared" si="0"/>
        <v>5887191.6200000001</v>
      </c>
      <c r="F19" s="247">
        <v>3434191.8200000525</v>
      </c>
      <c r="G19" s="248">
        <v>353470</v>
      </c>
      <c r="H19" s="249">
        <f t="shared" si="1"/>
        <v>3787661.8200000525</v>
      </c>
    </row>
    <row r="20" spans="1:8" ht="15.75">
      <c r="A20" s="38">
        <v>12</v>
      </c>
      <c r="B20" s="44" t="s">
        <v>167</v>
      </c>
      <c r="C20" s="246">
        <f>SUM(C7:C11)+SUM(C14:C19)</f>
        <v>208673415.09</v>
      </c>
      <c r="D20" s="246">
        <f>SUM(D7:D11)+SUM(D14:D19)</f>
        <v>464788739.20999998</v>
      </c>
      <c r="E20" s="246">
        <f t="shared" si="0"/>
        <v>673462154.29999995</v>
      </c>
      <c r="F20" s="246">
        <f>SUM(F7:F11)+SUM(F14:F19)</f>
        <v>128896815.01000004</v>
      </c>
      <c r="G20" s="246">
        <f>SUM(G7:G11)+SUM(G14:G19)</f>
        <v>413949653.80999994</v>
      </c>
      <c r="H20" s="249">
        <f t="shared" si="1"/>
        <v>542846468.81999993</v>
      </c>
    </row>
    <row r="21" spans="1:8" ht="15.75">
      <c r="A21" s="38"/>
      <c r="B21" s="39" t="s">
        <v>184</v>
      </c>
      <c r="C21" s="250"/>
      <c r="D21" s="250"/>
      <c r="E21" s="250"/>
      <c r="F21" s="251"/>
      <c r="G21" s="252"/>
      <c r="H21" s="253"/>
    </row>
    <row r="22" spans="1:8" ht="15.75">
      <c r="A22" s="38">
        <v>13</v>
      </c>
      <c r="B22" s="42" t="s">
        <v>168</v>
      </c>
      <c r="C22" s="245">
        <v>0</v>
      </c>
      <c r="D22" s="245">
        <v>96016729</v>
      </c>
      <c r="E22" s="246">
        <f>C22+D22</f>
        <v>96016729</v>
      </c>
      <c r="F22" s="247">
        <v>0</v>
      </c>
      <c r="G22" s="248">
        <v>77923212</v>
      </c>
      <c r="H22" s="249">
        <f t="shared" si="1"/>
        <v>77923212</v>
      </c>
    </row>
    <row r="23" spans="1:8" ht="15.75">
      <c r="A23" s="38">
        <v>14</v>
      </c>
      <c r="B23" s="42" t="s">
        <v>169</v>
      </c>
      <c r="C23" s="245">
        <v>45968794.030000024</v>
      </c>
      <c r="D23" s="245">
        <v>65258175.910000019</v>
      </c>
      <c r="E23" s="246">
        <f t="shared" ref="E23:E40" si="6">C23+D23</f>
        <v>111226969.94000004</v>
      </c>
      <c r="F23" s="247">
        <v>28510516.689999998</v>
      </c>
      <c r="G23" s="248">
        <v>29052229.850000001</v>
      </c>
      <c r="H23" s="249">
        <f t="shared" si="1"/>
        <v>57562746.539999999</v>
      </c>
    </row>
    <row r="24" spans="1:8" ht="15.75">
      <c r="A24" s="38">
        <v>15</v>
      </c>
      <c r="B24" s="42" t="s">
        <v>170</v>
      </c>
      <c r="C24" s="245">
        <v>3720741.3600000013</v>
      </c>
      <c r="D24" s="245">
        <v>17497081.540000007</v>
      </c>
      <c r="E24" s="246">
        <f t="shared" si="6"/>
        <v>21217822.900000006</v>
      </c>
      <c r="F24" s="247">
        <v>2384565.9300000002</v>
      </c>
      <c r="G24" s="248">
        <v>5313572.5600000005</v>
      </c>
      <c r="H24" s="249">
        <f t="shared" si="1"/>
        <v>7698138.4900000002</v>
      </c>
    </row>
    <row r="25" spans="1:8" ht="15.75">
      <c r="A25" s="38">
        <v>16</v>
      </c>
      <c r="B25" s="42" t="s">
        <v>171</v>
      </c>
      <c r="C25" s="245">
        <v>28508117.560000002</v>
      </c>
      <c r="D25" s="245">
        <v>40625276.900000006</v>
      </c>
      <c r="E25" s="246">
        <f t="shared" si="6"/>
        <v>69133394.460000008</v>
      </c>
      <c r="F25" s="247">
        <v>4061192.21</v>
      </c>
      <c r="G25" s="248">
        <v>36338619.619999997</v>
      </c>
      <c r="H25" s="249">
        <f t="shared" si="1"/>
        <v>40399811.829999998</v>
      </c>
    </row>
    <row r="26" spans="1:8" ht="15.75">
      <c r="A26" s="38">
        <v>17</v>
      </c>
      <c r="B26" s="42" t="s">
        <v>172</v>
      </c>
      <c r="C26" s="250"/>
      <c r="D26" s="250"/>
      <c r="E26" s="246">
        <f t="shared" si="6"/>
        <v>0</v>
      </c>
      <c r="F26" s="251"/>
      <c r="G26" s="252"/>
      <c r="H26" s="249">
        <f t="shared" si="1"/>
        <v>0</v>
      </c>
    </row>
    <row r="27" spans="1:8" ht="15.75">
      <c r="A27" s="38">
        <v>18</v>
      </c>
      <c r="B27" s="42" t="s">
        <v>173</v>
      </c>
      <c r="C27" s="245">
        <v>0</v>
      </c>
      <c r="D27" s="245">
        <v>226475560</v>
      </c>
      <c r="E27" s="246">
        <f t="shared" si="6"/>
        <v>226475560</v>
      </c>
      <c r="F27" s="247">
        <v>0</v>
      </c>
      <c r="G27" s="248">
        <v>230618600</v>
      </c>
      <c r="H27" s="249">
        <f t="shared" si="1"/>
        <v>230618600</v>
      </c>
    </row>
    <row r="28" spans="1:8" ht="15.75">
      <c r="A28" s="38">
        <v>19</v>
      </c>
      <c r="B28" s="42" t="s">
        <v>174</v>
      </c>
      <c r="C28" s="245">
        <v>1226070</v>
      </c>
      <c r="D28" s="245">
        <v>7505602</v>
      </c>
      <c r="E28" s="246">
        <f t="shared" si="6"/>
        <v>8731672</v>
      </c>
      <c r="F28" s="247">
        <v>173322</v>
      </c>
      <c r="G28" s="248">
        <v>1506946</v>
      </c>
      <c r="H28" s="249">
        <f t="shared" si="1"/>
        <v>1680268</v>
      </c>
    </row>
    <row r="29" spans="1:8" ht="15.75">
      <c r="A29" s="38">
        <v>20</v>
      </c>
      <c r="B29" s="42" t="s">
        <v>96</v>
      </c>
      <c r="C29" s="245">
        <v>3373254</v>
      </c>
      <c r="D29" s="245">
        <v>3350733</v>
      </c>
      <c r="E29" s="246">
        <f t="shared" si="6"/>
        <v>6723987</v>
      </c>
      <c r="F29" s="247">
        <v>4510149</v>
      </c>
      <c r="G29" s="248">
        <v>3416474</v>
      </c>
      <c r="H29" s="249">
        <f t="shared" si="1"/>
        <v>7926623</v>
      </c>
    </row>
    <row r="30" spans="1:8" ht="15.75">
      <c r="A30" s="38">
        <v>21</v>
      </c>
      <c r="B30" s="42" t="s">
        <v>175</v>
      </c>
      <c r="C30" s="245">
        <v>0</v>
      </c>
      <c r="D30" s="245">
        <v>34118000</v>
      </c>
      <c r="E30" s="246">
        <f t="shared" si="6"/>
        <v>34118000</v>
      </c>
      <c r="F30" s="247">
        <v>0</v>
      </c>
      <c r="G30" s="248">
        <v>32845000</v>
      </c>
      <c r="H30" s="249">
        <f t="shared" si="1"/>
        <v>32845000</v>
      </c>
    </row>
    <row r="31" spans="1:8" ht="15.75">
      <c r="A31" s="38">
        <v>22</v>
      </c>
      <c r="B31" s="44" t="s">
        <v>176</v>
      </c>
      <c r="C31" s="246">
        <f>SUM(C22:C30)</f>
        <v>82796976.950000018</v>
      </c>
      <c r="D31" s="246">
        <f>SUM(D22:D30)</f>
        <v>490847158.35000002</v>
      </c>
      <c r="E31" s="246">
        <f>C31+D31</f>
        <v>573644135.30000007</v>
      </c>
      <c r="F31" s="246">
        <f>SUM(F22:F30)</f>
        <v>39639745.829999998</v>
      </c>
      <c r="G31" s="246">
        <f>SUM(G22:G30)</f>
        <v>417014654.02999997</v>
      </c>
      <c r="H31" s="249">
        <f t="shared" si="1"/>
        <v>456654399.85999995</v>
      </c>
    </row>
    <row r="32" spans="1:8" ht="15.75">
      <c r="A32" s="38"/>
      <c r="B32" s="39" t="s">
        <v>185</v>
      </c>
      <c r="C32" s="250"/>
      <c r="D32" s="250"/>
      <c r="E32" s="245"/>
      <c r="F32" s="251"/>
      <c r="G32" s="252"/>
      <c r="H32" s="253"/>
    </row>
    <row r="33" spans="1:8" ht="15.75">
      <c r="A33" s="38">
        <v>23</v>
      </c>
      <c r="B33" s="42" t="s">
        <v>177</v>
      </c>
      <c r="C33" s="245">
        <v>76000000</v>
      </c>
      <c r="D33" s="250"/>
      <c r="E33" s="246">
        <f t="shared" si="6"/>
        <v>76000000</v>
      </c>
      <c r="F33" s="247">
        <v>76000000</v>
      </c>
      <c r="G33" s="252"/>
      <c r="H33" s="249">
        <f t="shared" si="1"/>
        <v>76000000</v>
      </c>
    </row>
    <row r="34" spans="1:8" ht="15.75">
      <c r="A34" s="38">
        <v>24</v>
      </c>
      <c r="B34" s="42" t="s">
        <v>178</v>
      </c>
      <c r="C34" s="245">
        <v>0</v>
      </c>
      <c r="D34" s="250"/>
      <c r="E34" s="246">
        <f t="shared" si="6"/>
        <v>0</v>
      </c>
      <c r="F34" s="247">
        <v>0</v>
      </c>
      <c r="G34" s="252"/>
      <c r="H34" s="249">
        <f t="shared" si="1"/>
        <v>0</v>
      </c>
    </row>
    <row r="35" spans="1:8" ht="15.75">
      <c r="A35" s="38">
        <v>25</v>
      </c>
      <c r="B35" s="43" t="s">
        <v>179</v>
      </c>
      <c r="C35" s="245">
        <v>0</v>
      </c>
      <c r="D35" s="250"/>
      <c r="E35" s="246">
        <f t="shared" si="6"/>
        <v>0</v>
      </c>
      <c r="F35" s="247">
        <v>0</v>
      </c>
      <c r="G35" s="252"/>
      <c r="H35" s="249">
        <f t="shared" si="1"/>
        <v>0</v>
      </c>
    </row>
    <row r="36" spans="1:8" ht="15.75">
      <c r="A36" s="38">
        <v>26</v>
      </c>
      <c r="B36" s="42" t="s">
        <v>180</v>
      </c>
      <c r="C36" s="245">
        <v>0</v>
      </c>
      <c r="D36" s="250"/>
      <c r="E36" s="246">
        <f t="shared" si="6"/>
        <v>0</v>
      </c>
      <c r="F36" s="247">
        <v>0</v>
      </c>
      <c r="G36" s="252"/>
      <c r="H36" s="249">
        <f t="shared" si="1"/>
        <v>0</v>
      </c>
    </row>
    <row r="37" spans="1:8" ht="15.75">
      <c r="A37" s="38">
        <v>27</v>
      </c>
      <c r="B37" s="42" t="s">
        <v>181</v>
      </c>
      <c r="C37" s="245">
        <v>0</v>
      </c>
      <c r="D37" s="250"/>
      <c r="E37" s="246">
        <f t="shared" si="6"/>
        <v>0</v>
      </c>
      <c r="F37" s="247">
        <v>0</v>
      </c>
      <c r="G37" s="252"/>
      <c r="H37" s="249">
        <f t="shared" si="1"/>
        <v>0</v>
      </c>
    </row>
    <row r="38" spans="1:8" ht="15.75">
      <c r="A38" s="38">
        <v>28</v>
      </c>
      <c r="B38" s="42" t="s">
        <v>182</v>
      </c>
      <c r="C38" s="245">
        <v>21841961</v>
      </c>
      <c r="D38" s="250"/>
      <c r="E38" s="246">
        <f t="shared" si="6"/>
        <v>21841961</v>
      </c>
      <c r="F38" s="247">
        <v>8600838.9600000009</v>
      </c>
      <c r="G38" s="252"/>
      <c r="H38" s="249">
        <f t="shared" si="1"/>
        <v>8600838.9600000009</v>
      </c>
    </row>
    <row r="39" spans="1:8" ht="15.75">
      <c r="A39" s="38">
        <v>29</v>
      </c>
      <c r="B39" s="42" t="s">
        <v>197</v>
      </c>
      <c r="C39" s="245">
        <v>1976058</v>
      </c>
      <c r="D39" s="250"/>
      <c r="E39" s="246">
        <f t="shared" si="6"/>
        <v>1976058</v>
      </c>
      <c r="F39" s="247">
        <v>1591230</v>
      </c>
      <c r="G39" s="252"/>
      <c r="H39" s="249">
        <f t="shared" si="1"/>
        <v>1591230</v>
      </c>
    </row>
    <row r="40" spans="1:8" ht="15.75">
      <c r="A40" s="38">
        <v>30</v>
      </c>
      <c r="B40" s="44" t="s">
        <v>183</v>
      </c>
      <c r="C40" s="245">
        <v>99818019</v>
      </c>
      <c r="D40" s="250"/>
      <c r="E40" s="246">
        <f t="shared" si="6"/>
        <v>99818019</v>
      </c>
      <c r="F40" s="247">
        <v>86192068.960000008</v>
      </c>
      <c r="G40" s="252"/>
      <c r="H40" s="249">
        <f t="shared" si="1"/>
        <v>86192068.960000008</v>
      </c>
    </row>
    <row r="41" spans="1:8" ht="16.5" thickBot="1">
      <c r="A41" s="45">
        <v>31</v>
      </c>
      <c r="B41" s="46" t="s">
        <v>198</v>
      </c>
      <c r="C41" s="254">
        <f>C31+C40</f>
        <v>182614995.95000002</v>
      </c>
      <c r="D41" s="254">
        <f>D31+D40</f>
        <v>490847158.35000002</v>
      </c>
      <c r="E41" s="254">
        <f>C41+D41</f>
        <v>673462154.30000007</v>
      </c>
      <c r="F41" s="254">
        <f>F31+F40</f>
        <v>125831814.79000001</v>
      </c>
      <c r="G41" s="254">
        <f>G31+G40</f>
        <v>417014654.02999997</v>
      </c>
      <c r="H41" s="255">
        <f>F41+G41</f>
        <v>542846468.81999993</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28" activePane="bottomRight" state="frozen"/>
      <selection pane="topRight" activeCell="B1" sqref="B1"/>
      <selection pane="bottomLeft" activeCell="A6" sqref="A6"/>
      <selection pane="bottomRight" activeCell="C1" sqref="C1:H104857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189</v>
      </c>
      <c r="B1" s="17" t="str">
        <f>Info!C2</f>
        <v>სს "ხალიკ ბანკი საქართველო"</v>
      </c>
      <c r="C1" s="17"/>
    </row>
    <row r="2" spans="1:8" ht="15.75">
      <c r="A2" s="18" t="s">
        <v>190</v>
      </c>
      <c r="B2" s="504">
        <f>'1. key ratios'!B2</f>
        <v>44286</v>
      </c>
      <c r="C2" s="30"/>
      <c r="D2" s="19"/>
      <c r="E2" s="19"/>
      <c r="F2" s="19"/>
      <c r="G2" s="19"/>
      <c r="H2" s="19"/>
    </row>
    <row r="3" spans="1:8" ht="15.75">
      <c r="A3" s="18"/>
      <c r="B3" s="17"/>
      <c r="C3" s="30"/>
      <c r="D3" s="19"/>
      <c r="E3" s="19"/>
      <c r="F3" s="19"/>
      <c r="G3" s="19"/>
      <c r="H3" s="19"/>
    </row>
    <row r="4" spans="1:8" ht="16.5" thickBot="1">
      <c r="A4" s="48" t="s">
        <v>408</v>
      </c>
      <c r="B4" s="31" t="s">
        <v>223</v>
      </c>
      <c r="C4" s="34"/>
      <c r="D4" s="34"/>
      <c r="E4" s="34"/>
      <c r="F4" s="48"/>
      <c r="G4" s="48"/>
      <c r="H4" s="49" t="s">
        <v>94</v>
      </c>
    </row>
    <row r="5" spans="1:8" ht="15.75">
      <c r="A5" s="124"/>
      <c r="B5" s="125"/>
      <c r="C5" s="520" t="s">
        <v>195</v>
      </c>
      <c r="D5" s="521"/>
      <c r="E5" s="522"/>
      <c r="F5" s="520" t="s">
        <v>196</v>
      </c>
      <c r="G5" s="521"/>
      <c r="H5" s="523"/>
    </row>
    <row r="6" spans="1:8">
      <c r="A6" s="126" t="s">
        <v>27</v>
      </c>
      <c r="B6" s="50"/>
      <c r="C6" s="51" t="s">
        <v>28</v>
      </c>
      <c r="D6" s="51" t="s">
        <v>97</v>
      </c>
      <c r="E6" s="51" t="s">
        <v>69</v>
      </c>
      <c r="F6" s="51" t="s">
        <v>28</v>
      </c>
      <c r="G6" s="51" t="s">
        <v>97</v>
      </c>
      <c r="H6" s="127" t="s">
        <v>69</v>
      </c>
    </row>
    <row r="7" spans="1:8">
      <c r="A7" s="128"/>
      <c r="B7" s="53" t="s">
        <v>93</v>
      </c>
      <c r="C7" s="54"/>
      <c r="D7" s="54"/>
      <c r="E7" s="54"/>
      <c r="F7" s="54"/>
      <c r="G7" s="54"/>
      <c r="H7" s="129"/>
    </row>
    <row r="8" spans="1:8" ht="15.75">
      <c r="A8" s="128">
        <v>1</v>
      </c>
      <c r="B8" s="55" t="s">
        <v>98</v>
      </c>
      <c r="C8" s="256">
        <v>410818</v>
      </c>
      <c r="D8" s="256">
        <v>-62132</v>
      </c>
      <c r="E8" s="246">
        <f>C8+D8</f>
        <v>348686</v>
      </c>
      <c r="F8" s="256">
        <v>298695</v>
      </c>
      <c r="G8" s="256">
        <v>26456</v>
      </c>
      <c r="H8" s="257">
        <f>F8+G8</f>
        <v>325151</v>
      </c>
    </row>
    <row r="9" spans="1:8" ht="15.75">
      <c r="A9" s="128">
        <v>2</v>
      </c>
      <c r="B9" s="55" t="s">
        <v>99</v>
      </c>
      <c r="C9" s="258">
        <f>SUM(C10:C18)</f>
        <v>4059280.9599999995</v>
      </c>
      <c r="D9" s="258">
        <f>SUM(D10:D18)</f>
        <v>6291073.04</v>
      </c>
      <c r="E9" s="246">
        <f t="shared" ref="E9:E67" si="0">C9+D9</f>
        <v>10350354</v>
      </c>
      <c r="F9" s="258">
        <f>SUM(F10:F18)</f>
        <v>2914125.4699999997</v>
      </c>
      <c r="G9" s="258">
        <f>SUM(G10:G18)</f>
        <v>5421801.5300000021</v>
      </c>
      <c r="H9" s="257">
        <f t="shared" ref="H9:H67" si="1">F9+G9</f>
        <v>8335927.0000000019</v>
      </c>
    </row>
    <row r="10" spans="1:8" ht="15.75">
      <c r="A10" s="128">
        <v>2.1</v>
      </c>
      <c r="B10" s="56" t="s">
        <v>100</v>
      </c>
      <c r="C10" s="256">
        <v>0</v>
      </c>
      <c r="D10" s="256">
        <v>0</v>
      </c>
      <c r="E10" s="246">
        <f t="shared" si="0"/>
        <v>0</v>
      </c>
      <c r="F10" s="256">
        <v>0</v>
      </c>
      <c r="G10" s="256">
        <v>0</v>
      </c>
      <c r="H10" s="257">
        <f t="shared" si="1"/>
        <v>0</v>
      </c>
    </row>
    <row r="11" spans="1:8" ht="15.75">
      <c r="A11" s="128">
        <v>2.2000000000000002</v>
      </c>
      <c r="B11" s="56" t="s">
        <v>101</v>
      </c>
      <c r="C11" s="256">
        <v>1386685.65</v>
      </c>
      <c r="D11" s="256">
        <v>3364019.73</v>
      </c>
      <c r="E11" s="246">
        <f t="shared" si="0"/>
        <v>4750705.38</v>
      </c>
      <c r="F11" s="256">
        <v>899375.54</v>
      </c>
      <c r="G11" s="256">
        <v>2946072.1400000015</v>
      </c>
      <c r="H11" s="257">
        <f t="shared" si="1"/>
        <v>3845447.6800000016</v>
      </c>
    </row>
    <row r="12" spans="1:8" ht="15.75">
      <c r="A12" s="128">
        <v>2.2999999999999998</v>
      </c>
      <c r="B12" s="56" t="s">
        <v>102</v>
      </c>
      <c r="C12" s="256">
        <v>0</v>
      </c>
      <c r="D12" s="256">
        <v>100378.94</v>
      </c>
      <c r="E12" s="246">
        <f t="shared" si="0"/>
        <v>100378.94</v>
      </c>
      <c r="F12" s="256">
        <v>0</v>
      </c>
      <c r="G12" s="256">
        <v>95739.45</v>
      </c>
      <c r="H12" s="257">
        <f t="shared" si="1"/>
        <v>95739.45</v>
      </c>
    </row>
    <row r="13" spans="1:8" ht="15.75">
      <c r="A13" s="128">
        <v>2.4</v>
      </c>
      <c r="B13" s="56" t="s">
        <v>103</v>
      </c>
      <c r="C13" s="256">
        <v>40701.789999999994</v>
      </c>
      <c r="D13" s="256">
        <v>198230.02</v>
      </c>
      <c r="E13" s="246">
        <f t="shared" si="0"/>
        <v>238931.81</v>
      </c>
      <c r="F13" s="256">
        <v>21708.9</v>
      </c>
      <c r="G13" s="256">
        <v>230069.63999999998</v>
      </c>
      <c r="H13" s="257">
        <f t="shared" si="1"/>
        <v>251778.53999999998</v>
      </c>
    </row>
    <row r="14" spans="1:8" ht="15.75">
      <c r="A14" s="128">
        <v>2.5</v>
      </c>
      <c r="B14" s="56" t="s">
        <v>104</v>
      </c>
      <c r="C14" s="256">
        <v>133118.94</v>
      </c>
      <c r="D14" s="256">
        <v>900234.53</v>
      </c>
      <c r="E14" s="246">
        <f t="shared" si="0"/>
        <v>1033353.47</v>
      </c>
      <c r="F14" s="256">
        <v>73022.74000000002</v>
      </c>
      <c r="G14" s="256">
        <v>714898.60999999987</v>
      </c>
      <c r="H14" s="257">
        <f t="shared" si="1"/>
        <v>787921.34999999986</v>
      </c>
    </row>
    <row r="15" spans="1:8" ht="15.75">
      <c r="A15" s="128">
        <v>2.6</v>
      </c>
      <c r="B15" s="56" t="s">
        <v>105</v>
      </c>
      <c r="C15" s="256">
        <v>1003.05</v>
      </c>
      <c r="D15" s="256">
        <v>0</v>
      </c>
      <c r="E15" s="246">
        <f t="shared" si="0"/>
        <v>1003.05</v>
      </c>
      <c r="F15" s="256">
        <v>0</v>
      </c>
      <c r="G15" s="256">
        <v>0</v>
      </c>
      <c r="H15" s="257">
        <f t="shared" si="1"/>
        <v>0</v>
      </c>
    </row>
    <row r="16" spans="1:8" ht="15.75">
      <c r="A16" s="128">
        <v>2.7</v>
      </c>
      <c r="B16" s="56" t="s">
        <v>106</v>
      </c>
      <c r="C16" s="256">
        <v>3564.92</v>
      </c>
      <c r="D16" s="256">
        <v>2532.94</v>
      </c>
      <c r="E16" s="246">
        <f t="shared" si="0"/>
        <v>6097.8600000000006</v>
      </c>
      <c r="F16" s="256">
        <v>3977.01</v>
      </c>
      <c r="G16" s="256">
        <v>1194.79</v>
      </c>
      <c r="H16" s="257">
        <f t="shared" si="1"/>
        <v>5171.8</v>
      </c>
    </row>
    <row r="17" spans="1:8" ht="15.75">
      <c r="A17" s="128">
        <v>2.8</v>
      </c>
      <c r="B17" s="56" t="s">
        <v>107</v>
      </c>
      <c r="C17" s="256">
        <v>2071104</v>
      </c>
      <c r="D17" s="256">
        <v>1599988</v>
      </c>
      <c r="E17" s="246">
        <f t="shared" si="0"/>
        <v>3671092</v>
      </c>
      <c r="F17" s="256">
        <v>1650627</v>
      </c>
      <c r="G17" s="256">
        <v>1254041</v>
      </c>
      <c r="H17" s="257">
        <f t="shared" si="1"/>
        <v>2904668</v>
      </c>
    </row>
    <row r="18" spans="1:8" ht="15.75">
      <c r="A18" s="128">
        <v>2.9</v>
      </c>
      <c r="B18" s="56" t="s">
        <v>108</v>
      </c>
      <c r="C18" s="256">
        <v>423102.61</v>
      </c>
      <c r="D18" s="256">
        <v>125688.87999999999</v>
      </c>
      <c r="E18" s="246">
        <f t="shared" si="0"/>
        <v>548791.49</v>
      </c>
      <c r="F18" s="256">
        <v>265414.27999999997</v>
      </c>
      <c r="G18" s="256">
        <v>179785.89999999997</v>
      </c>
      <c r="H18" s="257">
        <f t="shared" si="1"/>
        <v>445200.17999999993</v>
      </c>
    </row>
    <row r="19" spans="1:8" ht="15.75">
      <c r="A19" s="128">
        <v>3</v>
      </c>
      <c r="B19" s="55" t="s">
        <v>109</v>
      </c>
      <c r="C19" s="256">
        <v>91618</v>
      </c>
      <c r="D19" s="256">
        <v>218828</v>
      </c>
      <c r="E19" s="246">
        <f t="shared" si="0"/>
        <v>310446</v>
      </c>
      <c r="F19" s="256">
        <v>148383</v>
      </c>
      <c r="G19" s="256">
        <v>273708</v>
      </c>
      <c r="H19" s="257">
        <f t="shared" si="1"/>
        <v>422091</v>
      </c>
    </row>
    <row r="20" spans="1:8" ht="15.75">
      <c r="A20" s="128">
        <v>4</v>
      </c>
      <c r="B20" s="55" t="s">
        <v>110</v>
      </c>
      <c r="C20" s="256">
        <v>440725</v>
      </c>
      <c r="D20" s="256">
        <v>0</v>
      </c>
      <c r="E20" s="246">
        <f t="shared" si="0"/>
        <v>440725</v>
      </c>
      <c r="F20" s="256">
        <v>372878</v>
      </c>
      <c r="G20" s="256">
        <v>0</v>
      </c>
      <c r="H20" s="257">
        <f t="shared" si="1"/>
        <v>372878</v>
      </c>
    </row>
    <row r="21" spans="1:8" ht="15.75">
      <c r="A21" s="128">
        <v>5</v>
      </c>
      <c r="B21" s="55" t="s">
        <v>111</v>
      </c>
      <c r="C21" s="256">
        <v>54119.65</v>
      </c>
      <c r="D21" s="256">
        <v>47376.24</v>
      </c>
      <c r="E21" s="246">
        <f t="shared" si="0"/>
        <v>101495.89</v>
      </c>
      <c r="F21" s="256">
        <v>34737.879999999997</v>
      </c>
      <c r="G21" s="256">
        <v>15143.82</v>
      </c>
      <c r="H21" s="257">
        <f>F21+G21</f>
        <v>49881.7</v>
      </c>
    </row>
    <row r="22" spans="1:8" ht="15.75">
      <c r="A22" s="128">
        <v>6</v>
      </c>
      <c r="B22" s="57" t="s">
        <v>112</v>
      </c>
      <c r="C22" s="258">
        <f>C8+C9+C19+C20+C21</f>
        <v>5056561.6099999994</v>
      </c>
      <c r="D22" s="258">
        <f>D8+D9+D19+D20+D21</f>
        <v>6495145.2800000003</v>
      </c>
      <c r="E22" s="246">
        <f>C22+D22</f>
        <v>11551706.890000001</v>
      </c>
      <c r="F22" s="258">
        <f>F8+F9+F19+F20+F21</f>
        <v>3768819.3499999996</v>
      </c>
      <c r="G22" s="258">
        <f>G8+G9+G19+G20+G21</f>
        <v>5737109.3500000024</v>
      </c>
      <c r="H22" s="257">
        <f>F22+G22</f>
        <v>9505928.700000003</v>
      </c>
    </row>
    <row r="23" spans="1:8" ht="15.75">
      <c r="A23" s="128"/>
      <c r="B23" s="53" t="s">
        <v>91</v>
      </c>
      <c r="C23" s="256"/>
      <c r="D23" s="256"/>
      <c r="E23" s="245"/>
      <c r="F23" s="256"/>
      <c r="G23" s="256"/>
      <c r="H23" s="259"/>
    </row>
    <row r="24" spans="1:8" ht="15.75">
      <c r="A24" s="128">
        <v>7</v>
      </c>
      <c r="B24" s="55" t="s">
        <v>113</v>
      </c>
      <c r="C24" s="256">
        <v>949423.52</v>
      </c>
      <c r="D24" s="256">
        <v>228408.06</v>
      </c>
      <c r="E24" s="246">
        <f t="shared" si="0"/>
        <v>1177831.58</v>
      </c>
      <c r="F24" s="256">
        <v>581810.66</v>
      </c>
      <c r="G24" s="256">
        <v>66586.16</v>
      </c>
      <c r="H24" s="257">
        <f t="shared" si="1"/>
        <v>648396.82000000007</v>
      </c>
    </row>
    <row r="25" spans="1:8" ht="15.75">
      <c r="A25" s="128">
        <v>8</v>
      </c>
      <c r="B25" s="55" t="s">
        <v>114</v>
      </c>
      <c r="C25" s="256">
        <v>489910.48</v>
      </c>
      <c r="D25" s="256">
        <v>256354.94</v>
      </c>
      <c r="E25" s="246">
        <f t="shared" si="0"/>
        <v>746265.41999999993</v>
      </c>
      <c r="F25" s="256">
        <v>81668.34</v>
      </c>
      <c r="G25" s="256">
        <v>260728.84</v>
      </c>
      <c r="H25" s="257">
        <f t="shared" si="1"/>
        <v>342397.18</v>
      </c>
    </row>
    <row r="26" spans="1:8" ht="15.75">
      <c r="A26" s="128">
        <v>9</v>
      </c>
      <c r="B26" s="55" t="s">
        <v>115</v>
      </c>
      <c r="C26" s="256">
        <v>0</v>
      </c>
      <c r="D26" s="256">
        <v>674106</v>
      </c>
      <c r="E26" s="246">
        <f t="shared" si="0"/>
        <v>674106</v>
      </c>
      <c r="F26" s="256">
        <v>2240</v>
      </c>
      <c r="G26" s="256">
        <v>705632</v>
      </c>
      <c r="H26" s="257">
        <f t="shared" si="1"/>
        <v>707872</v>
      </c>
    </row>
    <row r="27" spans="1:8" ht="15.75">
      <c r="A27" s="128">
        <v>10</v>
      </c>
      <c r="B27" s="55" t="s">
        <v>116</v>
      </c>
      <c r="C27" s="256">
        <v>140373</v>
      </c>
      <c r="D27" s="256">
        <v>0</v>
      </c>
      <c r="E27" s="246">
        <f t="shared" si="0"/>
        <v>140373</v>
      </c>
      <c r="F27" s="256">
        <v>0</v>
      </c>
      <c r="G27" s="256">
        <v>0</v>
      </c>
      <c r="H27" s="257">
        <f t="shared" si="1"/>
        <v>0</v>
      </c>
    </row>
    <row r="28" spans="1:8" ht="15.75">
      <c r="A28" s="128">
        <v>11</v>
      </c>
      <c r="B28" s="55" t="s">
        <v>117</v>
      </c>
      <c r="C28" s="256">
        <v>0</v>
      </c>
      <c r="D28" s="256">
        <v>1470312</v>
      </c>
      <c r="E28" s="246">
        <f t="shared" si="0"/>
        <v>1470312</v>
      </c>
      <c r="F28" s="256">
        <v>0</v>
      </c>
      <c r="G28" s="256">
        <v>1549787</v>
      </c>
      <c r="H28" s="257">
        <f t="shared" si="1"/>
        <v>1549787</v>
      </c>
    </row>
    <row r="29" spans="1:8" ht="15.75">
      <c r="A29" s="128">
        <v>12</v>
      </c>
      <c r="B29" s="55" t="s">
        <v>118</v>
      </c>
      <c r="C29" s="256">
        <v>30789</v>
      </c>
      <c r="D29" s="256">
        <v>34524</v>
      </c>
      <c r="E29" s="246">
        <f t="shared" si="0"/>
        <v>65313</v>
      </c>
      <c r="F29" s="256">
        <v>16480</v>
      </c>
      <c r="G29" s="256">
        <v>19406</v>
      </c>
      <c r="H29" s="257">
        <f t="shared" si="1"/>
        <v>35886</v>
      </c>
    </row>
    <row r="30" spans="1:8" ht="15.75">
      <c r="A30" s="128">
        <v>13</v>
      </c>
      <c r="B30" s="58" t="s">
        <v>119</v>
      </c>
      <c r="C30" s="258">
        <f>SUM(C24:C29)</f>
        <v>1610496</v>
      </c>
      <c r="D30" s="258">
        <f>SUM(D24:D29)</f>
        <v>2663705</v>
      </c>
      <c r="E30" s="246">
        <f t="shared" si="0"/>
        <v>4274201</v>
      </c>
      <c r="F30" s="258">
        <f>SUM(F24:F29)</f>
        <v>682199</v>
      </c>
      <c r="G30" s="258">
        <f>SUM(G24:G29)</f>
        <v>2602140</v>
      </c>
      <c r="H30" s="257">
        <f t="shared" si="1"/>
        <v>3284339</v>
      </c>
    </row>
    <row r="31" spans="1:8" ht="15.75">
      <c r="A31" s="128">
        <v>14</v>
      </c>
      <c r="B31" s="58" t="s">
        <v>120</v>
      </c>
      <c r="C31" s="258">
        <f>C22-C30</f>
        <v>3446065.6099999994</v>
      </c>
      <c r="D31" s="258">
        <f>D22-D30</f>
        <v>3831440.2800000003</v>
      </c>
      <c r="E31" s="246">
        <f t="shared" si="0"/>
        <v>7277505.8899999997</v>
      </c>
      <c r="F31" s="258">
        <f>F22-F30</f>
        <v>3086620.3499999996</v>
      </c>
      <c r="G31" s="258">
        <f>G22-G30</f>
        <v>3134969.3500000024</v>
      </c>
      <c r="H31" s="257">
        <f t="shared" si="1"/>
        <v>6221589.700000002</v>
      </c>
    </row>
    <row r="32" spans="1:8">
      <c r="A32" s="128"/>
      <c r="B32" s="53"/>
      <c r="C32" s="260"/>
      <c r="D32" s="260"/>
      <c r="E32" s="260"/>
      <c r="F32" s="260"/>
      <c r="G32" s="260"/>
      <c r="H32" s="261"/>
    </row>
    <row r="33" spans="1:8" ht="15.75">
      <c r="A33" s="128"/>
      <c r="B33" s="53" t="s">
        <v>121</v>
      </c>
      <c r="C33" s="256"/>
      <c r="D33" s="256"/>
      <c r="E33" s="245"/>
      <c r="F33" s="256"/>
      <c r="G33" s="256"/>
      <c r="H33" s="259"/>
    </row>
    <row r="34" spans="1:8" ht="15.75">
      <c r="A34" s="128">
        <v>15</v>
      </c>
      <c r="B34" s="52" t="s">
        <v>92</v>
      </c>
      <c r="C34" s="262">
        <f>C35-C36</f>
        <v>200755</v>
      </c>
      <c r="D34" s="262">
        <f>D35-D36</f>
        <v>161366</v>
      </c>
      <c r="E34" s="246">
        <f t="shared" si="0"/>
        <v>362121</v>
      </c>
      <c r="F34" s="262">
        <f>F35-F36</f>
        <v>170188</v>
      </c>
      <c r="G34" s="262">
        <f>G35-G36</f>
        <v>147706</v>
      </c>
      <c r="H34" s="257">
        <f t="shared" si="1"/>
        <v>317894</v>
      </c>
    </row>
    <row r="35" spans="1:8" ht="15.75">
      <c r="A35" s="128">
        <v>15.1</v>
      </c>
      <c r="B35" s="56" t="s">
        <v>122</v>
      </c>
      <c r="C35" s="256">
        <v>274034</v>
      </c>
      <c r="D35" s="256">
        <v>435541</v>
      </c>
      <c r="E35" s="246">
        <f t="shared" si="0"/>
        <v>709575</v>
      </c>
      <c r="F35" s="256">
        <v>224062</v>
      </c>
      <c r="G35" s="256">
        <v>354579</v>
      </c>
      <c r="H35" s="257">
        <f t="shared" si="1"/>
        <v>578641</v>
      </c>
    </row>
    <row r="36" spans="1:8" ht="15.75">
      <c r="A36" s="128">
        <v>15.2</v>
      </c>
      <c r="B36" s="56" t="s">
        <v>123</v>
      </c>
      <c r="C36" s="256">
        <v>73279</v>
      </c>
      <c r="D36" s="256">
        <v>274175</v>
      </c>
      <c r="E36" s="246">
        <f t="shared" si="0"/>
        <v>347454</v>
      </c>
      <c r="F36" s="256">
        <v>53874</v>
      </c>
      <c r="G36" s="256">
        <v>206873</v>
      </c>
      <c r="H36" s="257">
        <f t="shared" si="1"/>
        <v>260747</v>
      </c>
    </row>
    <row r="37" spans="1:8" ht="15.75">
      <c r="A37" s="128">
        <v>16</v>
      </c>
      <c r="B37" s="55" t="s">
        <v>124</v>
      </c>
      <c r="C37" s="256">
        <v>0</v>
      </c>
      <c r="D37" s="256">
        <v>0</v>
      </c>
      <c r="E37" s="246">
        <f t="shared" si="0"/>
        <v>0</v>
      </c>
      <c r="F37" s="256">
        <v>0</v>
      </c>
      <c r="G37" s="256">
        <v>0</v>
      </c>
      <c r="H37" s="257">
        <f t="shared" si="1"/>
        <v>0</v>
      </c>
    </row>
    <row r="38" spans="1:8" ht="15.75">
      <c r="A38" s="128">
        <v>17</v>
      </c>
      <c r="B38" s="55" t="s">
        <v>125</v>
      </c>
      <c r="C38" s="256">
        <v>0</v>
      </c>
      <c r="D38" s="256">
        <v>0</v>
      </c>
      <c r="E38" s="246">
        <f t="shared" si="0"/>
        <v>0</v>
      </c>
      <c r="F38" s="256">
        <v>0</v>
      </c>
      <c r="G38" s="256">
        <v>0</v>
      </c>
      <c r="H38" s="257">
        <f t="shared" si="1"/>
        <v>0</v>
      </c>
    </row>
    <row r="39" spans="1:8" ht="15.75">
      <c r="A39" s="128">
        <v>18</v>
      </c>
      <c r="B39" s="55" t="s">
        <v>126</v>
      </c>
      <c r="C39" s="256">
        <v>0</v>
      </c>
      <c r="D39" s="256">
        <v>0</v>
      </c>
      <c r="E39" s="246">
        <f t="shared" si="0"/>
        <v>0</v>
      </c>
      <c r="F39" s="256">
        <v>0</v>
      </c>
      <c r="G39" s="256">
        <v>0</v>
      </c>
      <c r="H39" s="257">
        <f t="shared" si="1"/>
        <v>0</v>
      </c>
    </row>
    <row r="40" spans="1:8" ht="15.75">
      <c r="A40" s="128">
        <v>19</v>
      </c>
      <c r="B40" s="55" t="s">
        <v>127</v>
      </c>
      <c r="C40" s="256">
        <v>-457511</v>
      </c>
      <c r="D40" s="256"/>
      <c r="E40" s="246">
        <f t="shared" si="0"/>
        <v>-457511</v>
      </c>
      <c r="F40" s="256">
        <v>-1017703</v>
      </c>
      <c r="G40" s="256"/>
      <c r="H40" s="257">
        <f t="shared" si="1"/>
        <v>-1017703</v>
      </c>
    </row>
    <row r="41" spans="1:8" ht="15.75">
      <c r="A41" s="128">
        <v>20</v>
      </c>
      <c r="B41" s="55" t="s">
        <v>128</v>
      </c>
      <c r="C41" s="256">
        <v>630622</v>
      </c>
      <c r="D41" s="256"/>
      <c r="E41" s="246">
        <f t="shared" si="0"/>
        <v>630622</v>
      </c>
      <c r="F41" s="256">
        <v>1436005</v>
      </c>
      <c r="G41" s="256"/>
      <c r="H41" s="257">
        <f t="shared" si="1"/>
        <v>1436005</v>
      </c>
    </row>
    <row r="42" spans="1:8" ht="15.75">
      <c r="A42" s="128">
        <v>21</v>
      </c>
      <c r="B42" s="55" t="s">
        <v>129</v>
      </c>
      <c r="C42" s="256">
        <v>9391</v>
      </c>
      <c r="D42" s="256"/>
      <c r="E42" s="246">
        <f t="shared" si="0"/>
        <v>9391</v>
      </c>
      <c r="F42" s="256">
        <v>0</v>
      </c>
      <c r="G42" s="256"/>
      <c r="H42" s="257">
        <f t="shared" si="1"/>
        <v>0</v>
      </c>
    </row>
    <row r="43" spans="1:8" ht="15.75">
      <c r="A43" s="128">
        <v>22</v>
      </c>
      <c r="B43" s="55" t="s">
        <v>130</v>
      </c>
      <c r="C43" s="256">
        <v>337.35</v>
      </c>
      <c r="D43" s="256">
        <v>123.76</v>
      </c>
      <c r="E43" s="246">
        <f t="shared" si="0"/>
        <v>461.11</v>
      </c>
      <c r="F43" s="256">
        <v>182.12000000000003</v>
      </c>
      <c r="G43" s="256">
        <v>208.18000000000004</v>
      </c>
      <c r="H43" s="257">
        <f t="shared" si="1"/>
        <v>390.30000000000007</v>
      </c>
    </row>
    <row r="44" spans="1:8" ht="15.75">
      <c r="A44" s="128">
        <v>23</v>
      </c>
      <c r="B44" s="55" t="s">
        <v>131</v>
      </c>
      <c r="C44" s="256">
        <v>42978</v>
      </c>
      <c r="D44" s="256">
        <v>6414</v>
      </c>
      <c r="E44" s="246">
        <f t="shared" si="0"/>
        <v>49392</v>
      </c>
      <c r="F44" s="256">
        <v>4562</v>
      </c>
      <c r="G44" s="256">
        <v>29659</v>
      </c>
      <c r="H44" s="257">
        <f t="shared" si="1"/>
        <v>34221</v>
      </c>
    </row>
    <row r="45" spans="1:8" ht="15.75">
      <c r="A45" s="128">
        <v>24</v>
      </c>
      <c r="B45" s="58" t="s">
        <v>132</v>
      </c>
      <c r="C45" s="258">
        <f>C34+C37+C38+C39+C40+C41+C42+C43+C44</f>
        <v>426572.35</v>
      </c>
      <c r="D45" s="258">
        <f>D34+D37+D38+D39+D40+D41+D42+D43+D44</f>
        <v>167903.76</v>
      </c>
      <c r="E45" s="246">
        <f t="shared" si="0"/>
        <v>594476.11</v>
      </c>
      <c r="F45" s="258">
        <f>F34+F37+F38+F39+F40+F41+F42+F43+F44</f>
        <v>593234.12</v>
      </c>
      <c r="G45" s="258">
        <f>G34+G37+G38+G39+G40+G41+G42+G43+G44</f>
        <v>177573.18</v>
      </c>
      <c r="H45" s="257">
        <f t="shared" si="1"/>
        <v>770807.3</v>
      </c>
    </row>
    <row r="46" spans="1:8">
      <c r="A46" s="128"/>
      <c r="B46" s="53" t="s">
        <v>133</v>
      </c>
      <c r="C46" s="256"/>
      <c r="D46" s="256"/>
      <c r="E46" s="256"/>
      <c r="F46" s="256"/>
      <c r="G46" s="256"/>
      <c r="H46" s="263"/>
    </row>
    <row r="47" spans="1:8" ht="15.75">
      <c r="A47" s="128">
        <v>25</v>
      </c>
      <c r="B47" s="55" t="s">
        <v>134</v>
      </c>
      <c r="C47" s="256">
        <v>30837</v>
      </c>
      <c r="D47" s="256">
        <v>30184</v>
      </c>
      <c r="E47" s="246">
        <f t="shared" si="0"/>
        <v>61021</v>
      </c>
      <c r="F47" s="256">
        <v>45451</v>
      </c>
      <c r="G47" s="256"/>
      <c r="H47" s="257">
        <f t="shared" si="1"/>
        <v>45451</v>
      </c>
    </row>
    <row r="48" spans="1:8" ht="15.75">
      <c r="A48" s="128">
        <v>26</v>
      </c>
      <c r="B48" s="55" t="s">
        <v>135</v>
      </c>
      <c r="C48" s="256">
        <v>90749</v>
      </c>
      <c r="D48" s="256">
        <v>0</v>
      </c>
      <c r="E48" s="246">
        <f t="shared" si="0"/>
        <v>90749</v>
      </c>
      <c r="F48" s="256">
        <v>177371</v>
      </c>
      <c r="G48" s="256">
        <v>0</v>
      </c>
      <c r="H48" s="257">
        <f t="shared" si="1"/>
        <v>177371</v>
      </c>
    </row>
    <row r="49" spans="1:9" ht="15.75">
      <c r="A49" s="128">
        <v>27</v>
      </c>
      <c r="B49" s="55" t="s">
        <v>136</v>
      </c>
      <c r="C49" s="256">
        <v>2621647</v>
      </c>
      <c r="D49" s="256"/>
      <c r="E49" s="246">
        <f t="shared" si="0"/>
        <v>2621647</v>
      </c>
      <c r="F49" s="256">
        <v>2389435</v>
      </c>
      <c r="G49" s="256"/>
      <c r="H49" s="257">
        <f t="shared" si="1"/>
        <v>2389435</v>
      </c>
    </row>
    <row r="50" spans="1:9" ht="15.75">
      <c r="A50" s="128">
        <v>28</v>
      </c>
      <c r="B50" s="55" t="s">
        <v>272</v>
      </c>
      <c r="C50" s="256">
        <v>30871</v>
      </c>
      <c r="D50" s="256"/>
      <c r="E50" s="246">
        <f t="shared" si="0"/>
        <v>30871</v>
      </c>
      <c r="F50" s="256">
        <v>1278</v>
      </c>
      <c r="G50" s="256"/>
      <c r="H50" s="257">
        <f t="shared" si="1"/>
        <v>1278</v>
      </c>
    </row>
    <row r="51" spans="1:9" ht="15.75">
      <c r="A51" s="128">
        <v>29</v>
      </c>
      <c r="B51" s="55" t="s">
        <v>137</v>
      </c>
      <c r="C51" s="256">
        <v>593628</v>
      </c>
      <c r="D51" s="256"/>
      <c r="E51" s="246">
        <f t="shared" si="0"/>
        <v>593628</v>
      </c>
      <c r="F51" s="256">
        <v>465561</v>
      </c>
      <c r="G51" s="256"/>
      <c r="H51" s="257">
        <f t="shared" si="1"/>
        <v>465561</v>
      </c>
    </row>
    <row r="52" spans="1:9" ht="15.75">
      <c r="A52" s="128">
        <v>30</v>
      </c>
      <c r="B52" s="55" t="s">
        <v>138</v>
      </c>
      <c r="C52" s="256">
        <v>703807</v>
      </c>
      <c r="D52" s="256">
        <v>338004</v>
      </c>
      <c r="E52" s="246">
        <f t="shared" si="0"/>
        <v>1041811</v>
      </c>
      <c r="F52" s="256">
        <v>512535</v>
      </c>
      <c r="G52" s="256">
        <v>288073</v>
      </c>
      <c r="H52" s="257">
        <f t="shared" si="1"/>
        <v>800608</v>
      </c>
    </row>
    <row r="53" spans="1:9" ht="15.75">
      <c r="A53" s="128">
        <v>31</v>
      </c>
      <c r="B53" s="58" t="s">
        <v>139</v>
      </c>
      <c r="C53" s="258">
        <f>C47+C48+C49+C50+C51+C52</f>
        <v>4071539</v>
      </c>
      <c r="D53" s="258">
        <f>D47+D48+D49+D50+D51+D52</f>
        <v>368188</v>
      </c>
      <c r="E53" s="246">
        <f t="shared" si="0"/>
        <v>4439727</v>
      </c>
      <c r="F53" s="258">
        <f>F47+F48+F49+F50+F51+F52</f>
        <v>3591631</v>
      </c>
      <c r="G53" s="258">
        <f>G47+G48+G49+G50+G51+G52</f>
        <v>288073</v>
      </c>
      <c r="H53" s="257">
        <f t="shared" si="1"/>
        <v>3879704</v>
      </c>
    </row>
    <row r="54" spans="1:9" ht="15.75">
      <c r="A54" s="128">
        <v>32</v>
      </c>
      <c r="B54" s="58" t="s">
        <v>140</v>
      </c>
      <c r="C54" s="258">
        <f>C45-C53</f>
        <v>-3644966.65</v>
      </c>
      <c r="D54" s="258">
        <f>D45-D53</f>
        <v>-200284.24</v>
      </c>
      <c r="E54" s="246">
        <f t="shared" si="0"/>
        <v>-3845250.8899999997</v>
      </c>
      <c r="F54" s="258">
        <f>F45-F53</f>
        <v>-2998396.88</v>
      </c>
      <c r="G54" s="258">
        <f>G45-G53</f>
        <v>-110499.82</v>
      </c>
      <c r="H54" s="257">
        <f t="shared" si="1"/>
        <v>-3108896.6999999997</v>
      </c>
    </row>
    <row r="55" spans="1:9">
      <c r="A55" s="128"/>
      <c r="B55" s="53"/>
      <c r="C55" s="260"/>
      <c r="D55" s="260"/>
      <c r="E55" s="260"/>
      <c r="F55" s="260"/>
      <c r="G55" s="260"/>
      <c r="H55" s="261"/>
    </row>
    <row r="56" spans="1:9" ht="15.75">
      <c r="A56" s="128">
        <v>33</v>
      </c>
      <c r="B56" s="58" t="s">
        <v>141</v>
      </c>
      <c r="C56" s="258">
        <f>C31+C54</f>
        <v>-198901.0400000005</v>
      </c>
      <c r="D56" s="258">
        <f>D31+D54</f>
        <v>3631156.04</v>
      </c>
      <c r="E56" s="246">
        <f t="shared" si="0"/>
        <v>3432254.9999999995</v>
      </c>
      <c r="F56" s="258">
        <f>F31+F54</f>
        <v>88223.469999999739</v>
      </c>
      <c r="G56" s="258">
        <f>G31+G54</f>
        <v>3024469.5300000026</v>
      </c>
      <c r="H56" s="257">
        <f t="shared" si="1"/>
        <v>3112693.0000000023</v>
      </c>
    </row>
    <row r="57" spans="1:9">
      <c r="A57" s="128"/>
      <c r="B57" s="53"/>
      <c r="C57" s="260"/>
      <c r="D57" s="260"/>
      <c r="E57" s="260"/>
      <c r="F57" s="260"/>
      <c r="G57" s="260"/>
      <c r="H57" s="261"/>
    </row>
    <row r="58" spans="1:9" ht="15.75">
      <c r="A58" s="128">
        <v>34</v>
      </c>
      <c r="B58" s="55" t="s">
        <v>142</v>
      </c>
      <c r="C58" s="256">
        <v>-744342</v>
      </c>
      <c r="D58" s="256"/>
      <c r="E58" s="246">
        <f t="shared" si="0"/>
        <v>-744342</v>
      </c>
      <c r="F58" s="256">
        <v>24841143</v>
      </c>
      <c r="G58" s="256"/>
      <c r="H58" s="257">
        <f t="shared" si="1"/>
        <v>24841143</v>
      </c>
    </row>
    <row r="59" spans="1:9" s="209" customFormat="1" ht="15.75">
      <c r="A59" s="128">
        <v>35</v>
      </c>
      <c r="B59" s="52" t="s">
        <v>143</v>
      </c>
      <c r="C59" s="264">
        <v>0</v>
      </c>
      <c r="D59" s="264"/>
      <c r="E59" s="265">
        <f t="shared" si="0"/>
        <v>0</v>
      </c>
      <c r="F59" s="266">
        <v>0</v>
      </c>
      <c r="G59" s="266"/>
      <c r="H59" s="267">
        <f t="shared" si="1"/>
        <v>0</v>
      </c>
      <c r="I59" s="208"/>
    </row>
    <row r="60" spans="1:9" ht="15.75">
      <c r="A60" s="128">
        <v>36</v>
      </c>
      <c r="B60" s="55" t="s">
        <v>144</v>
      </c>
      <c r="C60" s="256">
        <v>16706</v>
      </c>
      <c r="D60" s="256"/>
      <c r="E60" s="246">
        <f t="shared" si="0"/>
        <v>16706</v>
      </c>
      <c r="F60" s="256">
        <v>24256</v>
      </c>
      <c r="G60" s="256"/>
      <c r="H60" s="257">
        <f t="shared" si="1"/>
        <v>24256</v>
      </c>
    </row>
    <row r="61" spans="1:9" ht="15.75">
      <c r="A61" s="128">
        <v>37</v>
      </c>
      <c r="B61" s="58" t="s">
        <v>145</v>
      </c>
      <c r="C61" s="258">
        <f>C58+C59+C60</f>
        <v>-727636</v>
      </c>
      <c r="D61" s="258">
        <f>D58+D59+D60</f>
        <v>0</v>
      </c>
      <c r="E61" s="246">
        <f t="shared" si="0"/>
        <v>-727636</v>
      </c>
      <c r="F61" s="258">
        <f>F58+F59+F60</f>
        <v>24865399</v>
      </c>
      <c r="G61" s="258">
        <f>G58+G59+G60</f>
        <v>0</v>
      </c>
      <c r="H61" s="257">
        <f t="shared" si="1"/>
        <v>24865399</v>
      </c>
    </row>
    <row r="62" spans="1:9">
      <c r="A62" s="128"/>
      <c r="B62" s="59"/>
      <c r="C62" s="256"/>
      <c r="D62" s="256"/>
      <c r="E62" s="256"/>
      <c r="F62" s="256"/>
      <c r="G62" s="256"/>
      <c r="H62" s="263"/>
    </row>
    <row r="63" spans="1:9" ht="15.75">
      <c r="A63" s="128">
        <v>38</v>
      </c>
      <c r="B63" s="60" t="s">
        <v>273</v>
      </c>
      <c r="C63" s="258">
        <f>C56-C61</f>
        <v>528734.9599999995</v>
      </c>
      <c r="D63" s="258">
        <f>D56-D61</f>
        <v>3631156.04</v>
      </c>
      <c r="E63" s="246">
        <f t="shared" si="0"/>
        <v>4159890.9999999995</v>
      </c>
      <c r="F63" s="258">
        <f>F56-F61</f>
        <v>-24777175.530000001</v>
      </c>
      <c r="G63" s="258">
        <f>G56-G61</f>
        <v>3024469.5300000026</v>
      </c>
      <c r="H63" s="257">
        <f t="shared" si="1"/>
        <v>-21752706</v>
      </c>
    </row>
    <row r="64" spans="1:9" ht="15.75">
      <c r="A64" s="126">
        <v>39</v>
      </c>
      <c r="B64" s="55" t="s">
        <v>146</v>
      </c>
      <c r="C64" s="268">
        <v>556018</v>
      </c>
      <c r="D64" s="268"/>
      <c r="E64" s="246">
        <f t="shared" si="0"/>
        <v>556018</v>
      </c>
      <c r="F64" s="268">
        <v>82377</v>
      </c>
      <c r="G64" s="268"/>
      <c r="H64" s="257">
        <f t="shared" si="1"/>
        <v>82377</v>
      </c>
    </row>
    <row r="65" spans="1:8" ht="15.75">
      <c r="A65" s="128">
        <v>40</v>
      </c>
      <c r="B65" s="58" t="s">
        <v>147</v>
      </c>
      <c r="C65" s="258">
        <f>C63-C64</f>
        <v>-27283.040000000503</v>
      </c>
      <c r="D65" s="258">
        <f>D63-D64</f>
        <v>3631156.04</v>
      </c>
      <c r="E65" s="246">
        <f t="shared" si="0"/>
        <v>3603872.9999999995</v>
      </c>
      <c r="F65" s="258">
        <f>F63-F64</f>
        <v>-24859552.530000001</v>
      </c>
      <c r="G65" s="258">
        <f>G63-G64</f>
        <v>3024469.5300000026</v>
      </c>
      <c r="H65" s="257">
        <f t="shared" si="1"/>
        <v>-21835083</v>
      </c>
    </row>
    <row r="66" spans="1:8" ht="15.75">
      <c r="A66" s="126">
        <v>41</v>
      </c>
      <c r="B66" s="55" t="s">
        <v>148</v>
      </c>
      <c r="C66" s="268"/>
      <c r="D66" s="268"/>
      <c r="E66" s="246">
        <f t="shared" si="0"/>
        <v>0</v>
      </c>
      <c r="F66" s="268"/>
      <c r="G66" s="268"/>
      <c r="H66" s="257">
        <f t="shared" si="1"/>
        <v>0</v>
      </c>
    </row>
    <row r="67" spans="1:8" ht="16.5" thickBot="1">
      <c r="A67" s="130">
        <v>42</v>
      </c>
      <c r="B67" s="131" t="s">
        <v>149</v>
      </c>
      <c r="C67" s="269">
        <f>C65+C66</f>
        <v>-27283.040000000503</v>
      </c>
      <c r="D67" s="269">
        <f>D65+D66</f>
        <v>3631156.04</v>
      </c>
      <c r="E67" s="254">
        <f t="shared" si="0"/>
        <v>3603872.9999999995</v>
      </c>
      <c r="F67" s="269">
        <f>F65+F66</f>
        <v>-24859552.530000001</v>
      </c>
      <c r="G67" s="269">
        <f>G65+G66</f>
        <v>3024469.5300000026</v>
      </c>
      <c r="H67" s="270">
        <f t="shared" si="1"/>
        <v>-21835083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5" zoomScaleNormal="100" workbookViewId="0">
      <selection activeCell="C35" sqref="C1:H1048576"/>
    </sheetView>
  </sheetViews>
  <sheetFormatPr defaultRowHeight="15"/>
  <cols>
    <col min="1" max="1" width="9.5703125" bestFit="1" customWidth="1"/>
    <col min="2" max="2" width="72.28515625" customWidth="1"/>
    <col min="3" max="8" width="12.7109375" customWidth="1"/>
  </cols>
  <sheetData>
    <row r="1" spans="1:8">
      <c r="A1" s="2" t="s">
        <v>189</v>
      </c>
      <c r="B1" t="str">
        <f>Info!C2</f>
        <v>სს "ხალიკ ბანკი საქართველო"</v>
      </c>
    </row>
    <row r="2" spans="1:8">
      <c r="A2" s="2" t="s">
        <v>190</v>
      </c>
      <c r="B2" s="504">
        <f>'1. key ratios'!B2</f>
        <v>44286</v>
      </c>
    </row>
    <row r="3" spans="1:8">
      <c r="A3" s="2"/>
    </row>
    <row r="4" spans="1:8" ht="16.5" thickBot="1">
      <c r="A4" s="2" t="s">
        <v>409</v>
      </c>
      <c r="B4" s="2"/>
      <c r="C4" s="218"/>
      <c r="D4" s="218"/>
      <c r="E4" s="218"/>
      <c r="F4" s="219"/>
      <c r="G4" s="219"/>
      <c r="H4" s="220" t="s">
        <v>94</v>
      </c>
    </row>
    <row r="5" spans="1:8" ht="15.75">
      <c r="A5" s="524" t="s">
        <v>27</v>
      </c>
      <c r="B5" s="526" t="s">
        <v>246</v>
      </c>
      <c r="C5" s="528" t="s">
        <v>195</v>
      </c>
      <c r="D5" s="528"/>
      <c r="E5" s="528"/>
      <c r="F5" s="528" t="s">
        <v>196</v>
      </c>
      <c r="G5" s="528"/>
      <c r="H5" s="529"/>
    </row>
    <row r="6" spans="1:8">
      <c r="A6" s="525"/>
      <c r="B6" s="527"/>
      <c r="C6" s="40" t="s">
        <v>28</v>
      </c>
      <c r="D6" s="40" t="s">
        <v>95</v>
      </c>
      <c r="E6" s="40" t="s">
        <v>69</v>
      </c>
      <c r="F6" s="40" t="s">
        <v>28</v>
      </c>
      <c r="G6" s="40" t="s">
        <v>95</v>
      </c>
      <c r="H6" s="41" t="s">
        <v>69</v>
      </c>
    </row>
    <row r="7" spans="1:8" s="3" customFormat="1" ht="15.75">
      <c r="A7" s="221">
        <v>1</v>
      </c>
      <c r="B7" s="222" t="s">
        <v>485</v>
      </c>
      <c r="C7" s="248"/>
      <c r="D7" s="248"/>
      <c r="E7" s="271">
        <f>C7+D7</f>
        <v>0</v>
      </c>
      <c r="F7" s="248"/>
      <c r="G7" s="248"/>
      <c r="H7" s="249">
        <f t="shared" ref="H7:H53" si="0">F7+G7</f>
        <v>0</v>
      </c>
    </row>
    <row r="8" spans="1:8" s="3" customFormat="1" ht="15.75">
      <c r="A8" s="221">
        <v>1.1000000000000001</v>
      </c>
      <c r="B8" s="223" t="s">
        <v>277</v>
      </c>
      <c r="C8" s="248">
        <v>6111243</v>
      </c>
      <c r="D8" s="248">
        <v>527456</v>
      </c>
      <c r="E8" s="271">
        <f t="shared" ref="E8:E53" si="1">C8+D8</f>
        <v>6638699</v>
      </c>
      <c r="F8" s="248">
        <v>4812887</v>
      </c>
      <c r="G8" s="248">
        <v>1990294</v>
      </c>
      <c r="H8" s="249">
        <f t="shared" si="0"/>
        <v>6803181</v>
      </c>
    </row>
    <row r="9" spans="1:8" s="3" customFormat="1" ht="15.75">
      <c r="A9" s="221">
        <v>1.2</v>
      </c>
      <c r="B9" s="223" t="s">
        <v>278</v>
      </c>
      <c r="C9" s="248"/>
      <c r="D9" s="248"/>
      <c r="E9" s="271">
        <f t="shared" si="1"/>
        <v>0</v>
      </c>
      <c r="F9" s="248"/>
      <c r="G9" s="248"/>
      <c r="H9" s="249">
        <f t="shared" si="0"/>
        <v>0</v>
      </c>
    </row>
    <row r="10" spans="1:8" s="3" customFormat="1" ht="15.75">
      <c r="A10" s="221">
        <v>1.3</v>
      </c>
      <c r="B10" s="223" t="s">
        <v>279</v>
      </c>
      <c r="C10" s="248">
        <v>23871942</v>
      </c>
      <c r="D10" s="248">
        <v>13230064</v>
      </c>
      <c r="E10" s="271">
        <f t="shared" si="1"/>
        <v>37102006</v>
      </c>
      <c r="F10" s="248">
        <v>17708472</v>
      </c>
      <c r="G10" s="248">
        <v>20967193</v>
      </c>
      <c r="H10" s="249">
        <f t="shared" si="0"/>
        <v>38675665</v>
      </c>
    </row>
    <row r="11" spans="1:8" s="3" customFormat="1" ht="15.75">
      <c r="A11" s="221">
        <v>1.4</v>
      </c>
      <c r="B11" s="223" t="s">
        <v>280</v>
      </c>
      <c r="C11" s="248"/>
      <c r="D11" s="248"/>
      <c r="E11" s="271">
        <f t="shared" si="1"/>
        <v>0</v>
      </c>
      <c r="F11" s="248"/>
      <c r="G11" s="248"/>
      <c r="H11" s="249">
        <f t="shared" si="0"/>
        <v>0</v>
      </c>
    </row>
    <row r="12" spans="1:8" s="3" customFormat="1" ht="29.25" customHeight="1">
      <c r="A12" s="221">
        <v>2</v>
      </c>
      <c r="B12" s="222" t="s">
        <v>281</v>
      </c>
      <c r="C12" s="248"/>
      <c r="D12" s="248"/>
      <c r="E12" s="271">
        <f t="shared" si="1"/>
        <v>0</v>
      </c>
      <c r="F12" s="248"/>
      <c r="G12" s="248"/>
      <c r="H12" s="249">
        <f t="shared" si="0"/>
        <v>0</v>
      </c>
    </row>
    <row r="13" spans="1:8" s="3" customFormat="1" ht="25.5">
      <c r="A13" s="221">
        <v>3</v>
      </c>
      <c r="B13" s="222" t="s">
        <v>282</v>
      </c>
      <c r="C13" s="248"/>
      <c r="D13" s="248"/>
      <c r="E13" s="271">
        <f t="shared" si="1"/>
        <v>0</v>
      </c>
      <c r="F13" s="248"/>
      <c r="G13" s="248"/>
      <c r="H13" s="249">
        <f t="shared" si="0"/>
        <v>0</v>
      </c>
    </row>
    <row r="14" spans="1:8" s="3" customFormat="1" ht="15.75">
      <c r="A14" s="221">
        <v>3.1</v>
      </c>
      <c r="B14" s="223" t="s">
        <v>283</v>
      </c>
      <c r="C14" s="248"/>
      <c r="D14" s="248"/>
      <c r="E14" s="271">
        <f t="shared" si="1"/>
        <v>0</v>
      </c>
      <c r="F14" s="248"/>
      <c r="G14" s="248"/>
      <c r="H14" s="249">
        <f t="shared" si="0"/>
        <v>0</v>
      </c>
    </row>
    <row r="15" spans="1:8" s="3" customFormat="1" ht="15.75">
      <c r="A15" s="221">
        <v>3.2</v>
      </c>
      <c r="B15" s="223" t="s">
        <v>284</v>
      </c>
      <c r="C15" s="248"/>
      <c r="D15" s="248"/>
      <c r="E15" s="271">
        <f t="shared" si="1"/>
        <v>0</v>
      </c>
      <c r="F15" s="248"/>
      <c r="G15" s="248"/>
      <c r="H15" s="249">
        <f t="shared" si="0"/>
        <v>0</v>
      </c>
    </row>
    <row r="16" spans="1:8" s="3" customFormat="1" ht="15.75">
      <c r="A16" s="221">
        <v>4</v>
      </c>
      <c r="B16" s="222" t="s">
        <v>285</v>
      </c>
      <c r="C16" s="248"/>
      <c r="D16" s="248"/>
      <c r="E16" s="271">
        <f t="shared" si="1"/>
        <v>0</v>
      </c>
      <c r="F16" s="248"/>
      <c r="G16" s="248"/>
      <c r="H16" s="249">
        <f t="shared" si="0"/>
        <v>0</v>
      </c>
    </row>
    <row r="17" spans="1:8" s="3" customFormat="1" ht="15.75">
      <c r="A17" s="221">
        <v>4.0999999999999996</v>
      </c>
      <c r="B17" s="223" t="s">
        <v>286</v>
      </c>
      <c r="C17" s="248">
        <v>5807613</v>
      </c>
      <c r="D17" s="248">
        <v>360155160</v>
      </c>
      <c r="E17" s="271">
        <f t="shared" si="1"/>
        <v>365962773</v>
      </c>
      <c r="F17" s="248">
        <v>5654540</v>
      </c>
      <c r="G17" s="248">
        <v>292930031</v>
      </c>
      <c r="H17" s="249">
        <f t="shared" si="0"/>
        <v>298584571</v>
      </c>
    </row>
    <row r="18" spans="1:8" s="3" customFormat="1" ht="15.75">
      <c r="A18" s="221">
        <v>4.2</v>
      </c>
      <c r="B18" s="223" t="s">
        <v>287</v>
      </c>
      <c r="C18" s="248"/>
      <c r="D18" s="248"/>
      <c r="E18" s="271">
        <f t="shared" si="1"/>
        <v>0</v>
      </c>
      <c r="F18" s="248"/>
      <c r="G18" s="248"/>
      <c r="H18" s="249">
        <f t="shared" si="0"/>
        <v>0</v>
      </c>
    </row>
    <row r="19" spans="1:8" s="3" customFormat="1" ht="25.5">
      <c r="A19" s="221">
        <v>5</v>
      </c>
      <c r="B19" s="222" t="s">
        <v>288</v>
      </c>
      <c r="C19" s="248"/>
      <c r="D19" s="248"/>
      <c r="E19" s="271">
        <f t="shared" si="1"/>
        <v>0</v>
      </c>
      <c r="F19" s="248"/>
      <c r="G19" s="248"/>
      <c r="H19" s="249">
        <f t="shared" si="0"/>
        <v>0</v>
      </c>
    </row>
    <row r="20" spans="1:8" s="3" customFormat="1" ht="15.75">
      <c r="A20" s="221">
        <v>5.0999999999999996</v>
      </c>
      <c r="B20" s="223" t="s">
        <v>289</v>
      </c>
      <c r="C20" s="248">
        <v>1664331</v>
      </c>
      <c r="D20" s="248">
        <v>5653547</v>
      </c>
      <c r="E20" s="271">
        <f t="shared" si="1"/>
        <v>7317878</v>
      </c>
      <c r="F20" s="248">
        <v>845484</v>
      </c>
      <c r="G20" s="248">
        <v>3030500</v>
      </c>
      <c r="H20" s="249">
        <f t="shared" si="0"/>
        <v>3875984</v>
      </c>
    </row>
    <row r="21" spans="1:8" s="3" customFormat="1" ht="15.75">
      <c r="A21" s="221">
        <v>5.2</v>
      </c>
      <c r="B21" s="223" t="s">
        <v>290</v>
      </c>
      <c r="C21" s="248"/>
      <c r="D21" s="248"/>
      <c r="E21" s="271">
        <f t="shared" si="1"/>
        <v>0</v>
      </c>
      <c r="F21" s="248"/>
      <c r="G21" s="248"/>
      <c r="H21" s="249">
        <f t="shared" si="0"/>
        <v>0</v>
      </c>
    </row>
    <row r="22" spans="1:8" s="3" customFormat="1" ht="15.75">
      <c r="A22" s="221">
        <v>5.3</v>
      </c>
      <c r="B22" s="223" t="s">
        <v>291</v>
      </c>
      <c r="C22" s="248"/>
      <c r="D22" s="248"/>
      <c r="E22" s="271">
        <f t="shared" si="1"/>
        <v>0</v>
      </c>
      <c r="F22" s="248"/>
      <c r="G22" s="248"/>
      <c r="H22" s="249">
        <f t="shared" si="0"/>
        <v>0</v>
      </c>
    </row>
    <row r="23" spans="1:8" s="3" customFormat="1" ht="15.75">
      <c r="A23" s="221" t="s">
        <v>292</v>
      </c>
      <c r="B23" s="224" t="s">
        <v>293</v>
      </c>
      <c r="C23" s="248">
        <v>22507682</v>
      </c>
      <c r="D23" s="248">
        <v>299565123</v>
      </c>
      <c r="E23" s="271">
        <f t="shared" si="1"/>
        <v>322072805</v>
      </c>
      <c r="F23" s="248">
        <v>25785402</v>
      </c>
      <c r="G23" s="248">
        <v>251873325</v>
      </c>
      <c r="H23" s="249">
        <f t="shared" si="0"/>
        <v>277658727</v>
      </c>
    </row>
    <row r="24" spans="1:8" s="3" customFormat="1" ht="15.75">
      <c r="A24" s="221" t="s">
        <v>294</v>
      </c>
      <c r="B24" s="224" t="s">
        <v>295</v>
      </c>
      <c r="C24" s="248">
        <v>141084</v>
      </c>
      <c r="D24" s="248">
        <v>322897986</v>
      </c>
      <c r="E24" s="271">
        <f t="shared" si="1"/>
        <v>323039070</v>
      </c>
      <c r="F24" s="248">
        <v>451959</v>
      </c>
      <c r="G24" s="248">
        <v>310912390</v>
      </c>
      <c r="H24" s="249">
        <f t="shared" si="0"/>
        <v>311364349</v>
      </c>
    </row>
    <row r="25" spans="1:8" s="3" customFormat="1" ht="15.75">
      <c r="A25" s="221" t="s">
        <v>296</v>
      </c>
      <c r="B25" s="225" t="s">
        <v>297</v>
      </c>
      <c r="C25" s="248">
        <v>0</v>
      </c>
      <c r="D25" s="248">
        <v>742459</v>
      </c>
      <c r="E25" s="271">
        <f t="shared" si="1"/>
        <v>742459</v>
      </c>
      <c r="F25" s="248">
        <v>0</v>
      </c>
      <c r="G25" s="248">
        <v>666655</v>
      </c>
      <c r="H25" s="249">
        <f t="shared" si="0"/>
        <v>666655</v>
      </c>
    </row>
    <row r="26" spans="1:8" s="3" customFormat="1" ht="15.75">
      <c r="A26" s="221" t="s">
        <v>298</v>
      </c>
      <c r="B26" s="224" t="s">
        <v>299</v>
      </c>
      <c r="C26" s="248">
        <v>2415119</v>
      </c>
      <c r="D26" s="248">
        <v>148948663</v>
      </c>
      <c r="E26" s="271">
        <f t="shared" si="1"/>
        <v>151363782</v>
      </c>
      <c r="F26" s="248">
        <v>3335510</v>
      </c>
      <c r="G26" s="248">
        <v>146809372</v>
      </c>
      <c r="H26" s="249">
        <f t="shared" si="0"/>
        <v>150144882</v>
      </c>
    </row>
    <row r="27" spans="1:8" s="3" customFormat="1" ht="15.75">
      <c r="A27" s="221" t="s">
        <v>300</v>
      </c>
      <c r="B27" s="224" t="s">
        <v>301</v>
      </c>
      <c r="C27" s="248">
        <v>38364</v>
      </c>
      <c r="D27" s="248">
        <v>49898933</v>
      </c>
      <c r="E27" s="271">
        <f t="shared" si="1"/>
        <v>49937297</v>
      </c>
      <c r="F27" s="248">
        <v>33784</v>
      </c>
      <c r="G27" s="248">
        <v>64394078</v>
      </c>
      <c r="H27" s="249">
        <f t="shared" si="0"/>
        <v>64427862</v>
      </c>
    </row>
    <row r="28" spans="1:8" s="3" customFormat="1" ht="15.75">
      <c r="A28" s="221">
        <v>5.4</v>
      </c>
      <c r="B28" s="223" t="s">
        <v>302</v>
      </c>
      <c r="C28" s="248">
        <v>288857</v>
      </c>
      <c r="D28" s="248">
        <v>10658156</v>
      </c>
      <c r="E28" s="271">
        <f t="shared" si="1"/>
        <v>10947013</v>
      </c>
      <c r="F28" s="248">
        <v>1517837</v>
      </c>
      <c r="G28" s="248">
        <v>11857367</v>
      </c>
      <c r="H28" s="249">
        <f t="shared" si="0"/>
        <v>13375204</v>
      </c>
    </row>
    <row r="29" spans="1:8" s="3" customFormat="1" ht="15.75">
      <c r="A29" s="221">
        <v>5.5</v>
      </c>
      <c r="B29" s="223" t="s">
        <v>303</v>
      </c>
      <c r="C29" s="248">
        <v>0</v>
      </c>
      <c r="D29" s="248">
        <v>0</v>
      </c>
      <c r="E29" s="271">
        <f t="shared" si="1"/>
        <v>0</v>
      </c>
      <c r="F29" s="248">
        <v>0</v>
      </c>
      <c r="G29" s="248">
        <v>0</v>
      </c>
      <c r="H29" s="249">
        <f t="shared" si="0"/>
        <v>0</v>
      </c>
    </row>
    <row r="30" spans="1:8" s="3" customFormat="1" ht="15.75">
      <c r="A30" s="221">
        <v>5.6</v>
      </c>
      <c r="B30" s="223" t="s">
        <v>304</v>
      </c>
      <c r="C30" s="248"/>
      <c r="D30" s="248"/>
      <c r="E30" s="271">
        <f t="shared" si="1"/>
        <v>0</v>
      </c>
      <c r="F30" s="248"/>
      <c r="G30" s="248"/>
      <c r="H30" s="249">
        <f t="shared" si="0"/>
        <v>0</v>
      </c>
    </row>
    <row r="31" spans="1:8" s="3" customFormat="1" ht="15.75">
      <c r="A31" s="221">
        <v>5.7</v>
      </c>
      <c r="B31" s="223" t="s">
        <v>305</v>
      </c>
      <c r="C31" s="248"/>
      <c r="D31" s="248"/>
      <c r="E31" s="271">
        <f t="shared" si="1"/>
        <v>0</v>
      </c>
      <c r="F31" s="248"/>
      <c r="G31" s="248"/>
      <c r="H31" s="249">
        <f t="shared" si="0"/>
        <v>0</v>
      </c>
    </row>
    <row r="32" spans="1:8" s="3" customFormat="1" ht="15.75">
      <c r="A32" s="221">
        <v>6</v>
      </c>
      <c r="B32" s="222" t="s">
        <v>306</v>
      </c>
      <c r="C32" s="248"/>
      <c r="D32" s="248"/>
      <c r="E32" s="271">
        <f t="shared" si="1"/>
        <v>0</v>
      </c>
      <c r="F32" s="248"/>
      <c r="G32" s="248"/>
      <c r="H32" s="249">
        <f t="shared" si="0"/>
        <v>0</v>
      </c>
    </row>
    <row r="33" spans="1:8" s="3" customFormat="1" ht="25.5">
      <c r="A33" s="221">
        <v>6.1</v>
      </c>
      <c r="B33" s="223" t="s">
        <v>486</v>
      </c>
      <c r="C33" s="248"/>
      <c r="D33" s="248">
        <v>12402022.640000001</v>
      </c>
      <c r="E33" s="271">
        <f t="shared" si="1"/>
        <v>12402022.640000001</v>
      </c>
      <c r="F33" s="248"/>
      <c r="G33" s="248">
        <v>12267008</v>
      </c>
      <c r="H33" s="249">
        <f t="shared" si="0"/>
        <v>12267008</v>
      </c>
    </row>
    <row r="34" spans="1:8" s="3" customFormat="1" ht="25.5">
      <c r="A34" s="221">
        <v>6.2</v>
      </c>
      <c r="B34" s="223" t="s">
        <v>307</v>
      </c>
      <c r="C34" s="248"/>
      <c r="D34" s="248">
        <v>12013200</v>
      </c>
      <c r="E34" s="271">
        <f t="shared" si="1"/>
        <v>12013200</v>
      </c>
      <c r="F34" s="248"/>
      <c r="G34" s="248">
        <v>13138000</v>
      </c>
      <c r="H34" s="249">
        <f t="shared" si="0"/>
        <v>13138000</v>
      </c>
    </row>
    <row r="35" spans="1:8" s="3" customFormat="1" ht="25.5">
      <c r="A35" s="221">
        <v>6.3</v>
      </c>
      <c r="B35" s="223" t="s">
        <v>308</v>
      </c>
      <c r="C35" s="248"/>
      <c r="D35" s="248"/>
      <c r="E35" s="271">
        <f t="shared" si="1"/>
        <v>0</v>
      </c>
      <c r="F35" s="248"/>
      <c r="G35" s="248"/>
      <c r="H35" s="249">
        <f t="shared" si="0"/>
        <v>0</v>
      </c>
    </row>
    <row r="36" spans="1:8" s="3" customFormat="1" ht="15.75">
      <c r="A36" s="221">
        <v>6.4</v>
      </c>
      <c r="B36" s="223" t="s">
        <v>309</v>
      </c>
      <c r="C36" s="248"/>
      <c r="D36" s="248"/>
      <c r="E36" s="271">
        <f t="shared" si="1"/>
        <v>0</v>
      </c>
      <c r="F36" s="248"/>
      <c r="G36" s="248"/>
      <c r="H36" s="249">
        <f t="shared" si="0"/>
        <v>0</v>
      </c>
    </row>
    <row r="37" spans="1:8" s="3" customFormat="1" ht="15.75">
      <c r="A37" s="221">
        <v>6.5</v>
      </c>
      <c r="B37" s="223" t="s">
        <v>310</v>
      </c>
      <c r="C37" s="248"/>
      <c r="D37" s="248"/>
      <c r="E37" s="271">
        <f t="shared" si="1"/>
        <v>0</v>
      </c>
      <c r="F37" s="248"/>
      <c r="G37" s="248"/>
      <c r="H37" s="249">
        <f t="shared" si="0"/>
        <v>0</v>
      </c>
    </row>
    <row r="38" spans="1:8" s="3" customFormat="1" ht="25.5">
      <c r="A38" s="221">
        <v>6.6</v>
      </c>
      <c r="B38" s="223" t="s">
        <v>311</v>
      </c>
      <c r="C38" s="248"/>
      <c r="D38" s="248"/>
      <c r="E38" s="271">
        <f t="shared" si="1"/>
        <v>0</v>
      </c>
      <c r="F38" s="248"/>
      <c r="G38" s="248"/>
      <c r="H38" s="249">
        <f t="shared" si="0"/>
        <v>0</v>
      </c>
    </row>
    <row r="39" spans="1:8" s="3" customFormat="1" ht="25.5">
      <c r="A39" s="221">
        <v>6.7</v>
      </c>
      <c r="B39" s="223" t="s">
        <v>312</v>
      </c>
      <c r="C39" s="248"/>
      <c r="D39" s="248"/>
      <c r="E39" s="271">
        <f t="shared" si="1"/>
        <v>0</v>
      </c>
      <c r="F39" s="248"/>
      <c r="G39" s="248"/>
      <c r="H39" s="249">
        <f t="shared" si="0"/>
        <v>0</v>
      </c>
    </row>
    <row r="40" spans="1:8" s="3" customFormat="1" ht="15.75">
      <c r="A40" s="221">
        <v>7</v>
      </c>
      <c r="B40" s="222" t="s">
        <v>313</v>
      </c>
      <c r="C40" s="248"/>
      <c r="D40" s="248"/>
      <c r="E40" s="271">
        <f t="shared" si="1"/>
        <v>0</v>
      </c>
      <c r="F40" s="248"/>
      <c r="G40" s="248"/>
      <c r="H40" s="249">
        <f t="shared" si="0"/>
        <v>0</v>
      </c>
    </row>
    <row r="41" spans="1:8" s="3" customFormat="1" ht="25.5">
      <c r="A41" s="221">
        <v>7.1</v>
      </c>
      <c r="B41" s="223" t="s">
        <v>314</v>
      </c>
      <c r="C41" s="248">
        <v>0</v>
      </c>
      <c r="D41" s="248">
        <v>0</v>
      </c>
      <c r="E41" s="271">
        <f t="shared" si="1"/>
        <v>0</v>
      </c>
      <c r="F41" s="248">
        <v>0</v>
      </c>
      <c r="G41" s="248">
        <v>0</v>
      </c>
      <c r="H41" s="249">
        <f t="shared" si="0"/>
        <v>0</v>
      </c>
    </row>
    <row r="42" spans="1:8" s="3" customFormat="1" ht="25.5">
      <c r="A42" s="221">
        <v>7.2</v>
      </c>
      <c r="B42" s="223" t="s">
        <v>315</v>
      </c>
      <c r="C42" s="248">
        <v>424741.61000000022</v>
      </c>
      <c r="D42" s="248">
        <v>943852.30999999971</v>
      </c>
      <c r="E42" s="271">
        <f t="shared" si="1"/>
        <v>1368593.92</v>
      </c>
      <c r="F42" s="248">
        <v>267123.56999999989</v>
      </c>
      <c r="G42" s="248">
        <v>1389615.23</v>
      </c>
      <c r="H42" s="249">
        <f t="shared" si="0"/>
        <v>1656738.7999999998</v>
      </c>
    </row>
    <row r="43" spans="1:8" s="3" customFormat="1" ht="25.5">
      <c r="A43" s="221">
        <v>7.3</v>
      </c>
      <c r="B43" s="223" t="s">
        <v>316</v>
      </c>
      <c r="C43" s="248">
        <v>18842</v>
      </c>
      <c r="D43" s="248">
        <v>88040</v>
      </c>
      <c r="E43" s="271">
        <f t="shared" si="1"/>
        <v>106882</v>
      </c>
      <c r="F43" s="248">
        <v>19112</v>
      </c>
      <c r="G43" s="248">
        <v>84756</v>
      </c>
      <c r="H43" s="249">
        <f t="shared" si="0"/>
        <v>103868</v>
      </c>
    </row>
    <row r="44" spans="1:8" s="3" customFormat="1" ht="25.5">
      <c r="A44" s="221">
        <v>7.4</v>
      </c>
      <c r="B44" s="223" t="s">
        <v>317</v>
      </c>
      <c r="C44" s="248">
        <v>788269.94999999984</v>
      </c>
      <c r="D44" s="248">
        <v>3738908.7800000007</v>
      </c>
      <c r="E44" s="271">
        <f t="shared" si="1"/>
        <v>4527178.7300000004</v>
      </c>
      <c r="F44" s="248">
        <v>281482.18999999994</v>
      </c>
      <c r="G44" s="248">
        <v>2305636.8000000003</v>
      </c>
      <c r="H44" s="249">
        <f t="shared" si="0"/>
        <v>2587118.9900000002</v>
      </c>
    </row>
    <row r="45" spans="1:8" s="3" customFormat="1" ht="15.75">
      <c r="A45" s="221">
        <v>8</v>
      </c>
      <c r="B45" s="222" t="s">
        <v>318</v>
      </c>
      <c r="C45" s="248"/>
      <c r="D45" s="248"/>
      <c r="E45" s="271">
        <f t="shared" si="1"/>
        <v>0</v>
      </c>
      <c r="F45" s="248"/>
      <c r="G45" s="248"/>
      <c r="H45" s="249">
        <f t="shared" si="0"/>
        <v>0</v>
      </c>
    </row>
    <row r="46" spans="1:8" s="3" customFormat="1" ht="15.75">
      <c r="A46" s="221">
        <v>8.1</v>
      </c>
      <c r="B46" s="223" t="s">
        <v>319</v>
      </c>
      <c r="C46" s="248"/>
      <c r="D46" s="248"/>
      <c r="E46" s="271">
        <f t="shared" si="1"/>
        <v>0</v>
      </c>
      <c r="F46" s="248"/>
      <c r="G46" s="248"/>
      <c r="H46" s="249">
        <f t="shared" si="0"/>
        <v>0</v>
      </c>
    </row>
    <row r="47" spans="1:8" s="3" customFormat="1" ht="15.75">
      <c r="A47" s="221">
        <v>8.1999999999999993</v>
      </c>
      <c r="B47" s="223" t="s">
        <v>320</v>
      </c>
      <c r="C47" s="248"/>
      <c r="D47" s="248"/>
      <c r="E47" s="271">
        <f t="shared" si="1"/>
        <v>0</v>
      </c>
      <c r="F47" s="248"/>
      <c r="G47" s="248"/>
      <c r="H47" s="249">
        <f t="shared" si="0"/>
        <v>0</v>
      </c>
    </row>
    <row r="48" spans="1:8" s="3" customFormat="1" ht="15.75">
      <c r="A48" s="221">
        <v>8.3000000000000007</v>
      </c>
      <c r="B48" s="223" t="s">
        <v>321</v>
      </c>
      <c r="C48" s="248"/>
      <c r="D48" s="248"/>
      <c r="E48" s="271">
        <f t="shared" si="1"/>
        <v>0</v>
      </c>
      <c r="F48" s="248"/>
      <c r="G48" s="248"/>
      <c r="H48" s="249">
        <f t="shared" si="0"/>
        <v>0</v>
      </c>
    </row>
    <row r="49" spans="1:8" s="3" customFormat="1" ht="15.75">
      <c r="A49" s="221">
        <v>8.4</v>
      </c>
      <c r="B49" s="223" t="s">
        <v>322</v>
      </c>
      <c r="C49" s="248"/>
      <c r="D49" s="248"/>
      <c r="E49" s="271">
        <f t="shared" si="1"/>
        <v>0</v>
      </c>
      <c r="F49" s="248"/>
      <c r="G49" s="248"/>
      <c r="H49" s="249">
        <f t="shared" si="0"/>
        <v>0</v>
      </c>
    </row>
    <row r="50" spans="1:8" s="3" customFormat="1" ht="15.75">
      <c r="A50" s="221">
        <v>8.5</v>
      </c>
      <c r="B50" s="223" t="s">
        <v>323</v>
      </c>
      <c r="C50" s="248"/>
      <c r="D50" s="248"/>
      <c r="E50" s="271">
        <f t="shared" si="1"/>
        <v>0</v>
      </c>
      <c r="F50" s="248"/>
      <c r="G50" s="248"/>
      <c r="H50" s="249">
        <f t="shared" si="0"/>
        <v>0</v>
      </c>
    </row>
    <row r="51" spans="1:8" s="3" customFormat="1" ht="15.75">
      <c r="A51" s="221">
        <v>8.6</v>
      </c>
      <c r="B51" s="223" t="s">
        <v>324</v>
      </c>
      <c r="C51" s="248"/>
      <c r="D51" s="248"/>
      <c r="E51" s="271">
        <f t="shared" si="1"/>
        <v>0</v>
      </c>
      <c r="F51" s="248"/>
      <c r="G51" s="248"/>
      <c r="H51" s="249">
        <f t="shared" si="0"/>
        <v>0</v>
      </c>
    </row>
    <row r="52" spans="1:8" s="3" customFormat="1" ht="15.75">
      <c r="A52" s="221">
        <v>8.6999999999999993</v>
      </c>
      <c r="B52" s="223" t="s">
        <v>325</v>
      </c>
      <c r="C52" s="248"/>
      <c r="D52" s="248"/>
      <c r="E52" s="271">
        <f t="shared" si="1"/>
        <v>0</v>
      </c>
      <c r="F52" s="248"/>
      <c r="G52" s="248"/>
      <c r="H52" s="249">
        <f t="shared" si="0"/>
        <v>0</v>
      </c>
    </row>
    <row r="53" spans="1:8" s="3" customFormat="1" ht="26.25" thickBot="1">
      <c r="A53" s="226">
        <v>9</v>
      </c>
      <c r="B53" s="227" t="s">
        <v>326</v>
      </c>
      <c r="C53" s="272"/>
      <c r="D53" s="272"/>
      <c r="E53" s="273">
        <f t="shared" si="1"/>
        <v>0</v>
      </c>
      <c r="F53" s="272"/>
      <c r="G53" s="272"/>
      <c r="H53" s="25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 sqref="C1:G1048576"/>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189</v>
      </c>
      <c r="B1" s="17" t="str">
        <f>Info!C2</f>
        <v>სს "ხალიკ ბანკი საქართველო"</v>
      </c>
      <c r="C1" s="17"/>
      <c r="D1" s="360"/>
    </row>
    <row r="2" spans="1:8" ht="15">
      <c r="A2" s="18" t="s">
        <v>190</v>
      </c>
      <c r="B2" s="486">
        <v>44286</v>
      </c>
      <c r="C2" s="30"/>
      <c r="D2" s="19"/>
      <c r="E2" s="12"/>
      <c r="F2" s="12"/>
      <c r="G2" s="12"/>
      <c r="H2" s="12"/>
    </row>
    <row r="3" spans="1:8" ht="15">
      <c r="A3" s="18"/>
      <c r="B3" s="17"/>
      <c r="C3" s="30"/>
      <c r="D3" s="19"/>
      <c r="E3" s="12"/>
      <c r="F3" s="12"/>
      <c r="G3" s="12"/>
      <c r="H3" s="12"/>
    </row>
    <row r="4" spans="1:8" ht="15" customHeight="1" thickBot="1">
      <c r="A4" s="215" t="s">
        <v>410</v>
      </c>
      <c r="B4" s="216" t="s">
        <v>188</v>
      </c>
      <c r="C4" s="217" t="s">
        <v>94</v>
      </c>
    </row>
    <row r="5" spans="1:8" ht="15" customHeight="1">
      <c r="A5" s="213" t="s">
        <v>27</v>
      </c>
      <c r="B5" s="214"/>
      <c r="C5" s="487" t="str">
        <f>INT((MONTH($B$2))/3)&amp;"Q"&amp;"-"&amp;YEAR($B$2)</f>
        <v>1Q-2021</v>
      </c>
      <c r="D5" s="487" t="str">
        <f>IF(INT(MONTH($B$2))=3, "4"&amp;"Q"&amp;"-"&amp;YEAR($B$2)-1, IF(INT(MONTH($B$2))=6, "1"&amp;"Q"&amp;"-"&amp;YEAR($B$2), IF(INT(MONTH($B$2))=9, "2"&amp;"Q"&amp;"-"&amp;YEAR($B$2),IF(INT(MONTH($B$2))=12, "3"&amp;"Q"&amp;"-"&amp;YEAR($B$2), 0))))</f>
        <v>4Q-2020</v>
      </c>
      <c r="E5" s="487" t="str">
        <f>IF(INT(MONTH($B$2))=3, "3"&amp;"Q"&amp;"-"&amp;YEAR($B$2)-1, IF(INT(MONTH($B$2))=6, "4"&amp;"Q"&amp;"-"&amp;YEAR($B$2)-1, IF(INT(MONTH($B$2))=9, "1"&amp;"Q"&amp;"-"&amp;YEAR($B$2),IF(INT(MONTH($B$2))=12, "2"&amp;"Q"&amp;"-"&amp;YEAR($B$2), 0))))</f>
        <v>3Q-2020</v>
      </c>
      <c r="F5" s="487" t="str">
        <f>IF(INT(MONTH($B$2))=3, "2"&amp;"Q"&amp;"-"&amp;YEAR($B$2)-1, IF(INT(MONTH($B$2))=6, "3"&amp;"Q"&amp;"-"&amp;YEAR($B$2)-1, IF(INT(MONTH($B$2))=9, "4"&amp;"Q"&amp;"-"&amp;YEAR($B$2)-1,IF(INT(MONTH($B$2))=12, "1"&amp;"Q"&amp;"-"&amp;YEAR($B$2), 0))))</f>
        <v>2Q-2020</v>
      </c>
      <c r="G5" s="487" t="str">
        <f>IF(INT(MONTH($B$2))=3, "1"&amp;"Q"&amp;"-"&amp;YEAR($B$2)-1, IF(INT(MONTH($B$2))=6, "2"&amp;"Q"&amp;"-"&amp;YEAR($B$2)-1, IF(INT(MONTH($B$2))=9, "3"&amp;"Q"&amp;"-"&amp;YEAR($B$2)-1,IF(INT(MONTH($B$2))=12, "4"&amp;"Q"&amp;"-"&amp;YEAR($B$2)-1, 0))))</f>
        <v>1Q-2020</v>
      </c>
    </row>
    <row r="6" spans="1:8" ht="15" customHeight="1">
      <c r="A6" s="408">
        <v>1</v>
      </c>
      <c r="B6" s="470" t="s">
        <v>193</v>
      </c>
      <c r="C6" s="409">
        <f>C7+C9+C10</f>
        <v>632275456.70140004</v>
      </c>
      <c r="D6" s="473">
        <f>D7+D9+D10</f>
        <v>592723830.91860008</v>
      </c>
      <c r="E6" s="410">
        <f t="shared" ref="E6:G6" si="0">E7+E9+E10</f>
        <v>556703144.77279997</v>
      </c>
      <c r="F6" s="409">
        <f t="shared" si="0"/>
        <v>477677941.315</v>
      </c>
      <c r="G6" s="474">
        <f t="shared" si="0"/>
        <v>505806570.27600002</v>
      </c>
    </row>
    <row r="7" spans="1:8" ht="15" customHeight="1">
      <c r="A7" s="408">
        <v>1.1000000000000001</v>
      </c>
      <c r="B7" s="411" t="s">
        <v>607</v>
      </c>
      <c r="C7" s="412">
        <v>621161460.57840002</v>
      </c>
      <c r="D7" s="475">
        <v>585557871.23259997</v>
      </c>
      <c r="E7" s="412">
        <v>547255824.30379987</v>
      </c>
      <c r="F7" s="412">
        <v>469768959.25</v>
      </c>
      <c r="G7" s="476">
        <v>494477708.838</v>
      </c>
    </row>
    <row r="8" spans="1:8" ht="25.5">
      <c r="A8" s="408" t="s">
        <v>253</v>
      </c>
      <c r="B8" s="413" t="s">
        <v>404</v>
      </c>
      <c r="C8" s="412"/>
      <c r="D8" s="475"/>
      <c r="E8" s="412"/>
      <c r="F8" s="412"/>
      <c r="G8" s="476"/>
    </row>
    <row r="9" spans="1:8" ht="15" customHeight="1">
      <c r="A9" s="408">
        <v>1.2</v>
      </c>
      <c r="B9" s="411" t="s">
        <v>23</v>
      </c>
      <c r="C9" s="412">
        <v>10865955.663000003</v>
      </c>
      <c r="D9" s="475">
        <v>6926020.3660000004</v>
      </c>
      <c r="E9" s="412">
        <v>9113852.6490000021</v>
      </c>
      <c r="F9" s="412">
        <v>7746531.0649999995</v>
      </c>
      <c r="G9" s="476">
        <v>11083521.278000001</v>
      </c>
    </row>
    <row r="10" spans="1:8" ht="15" customHeight="1">
      <c r="A10" s="408">
        <v>1.3</v>
      </c>
      <c r="B10" s="471" t="s">
        <v>78</v>
      </c>
      <c r="C10" s="414">
        <v>248040.46</v>
      </c>
      <c r="D10" s="475">
        <v>239939.32</v>
      </c>
      <c r="E10" s="414">
        <v>333467.82</v>
      </c>
      <c r="F10" s="412">
        <v>162451</v>
      </c>
      <c r="G10" s="477">
        <v>245340.16</v>
      </c>
    </row>
    <row r="11" spans="1:8" ht="15" customHeight="1">
      <c r="A11" s="408">
        <v>2</v>
      </c>
      <c r="B11" s="470" t="s">
        <v>194</v>
      </c>
      <c r="C11" s="412">
        <v>2484647.6071396791</v>
      </c>
      <c r="D11" s="475">
        <v>1154698.7382352357</v>
      </c>
      <c r="E11" s="412">
        <v>927762.13157808932</v>
      </c>
      <c r="F11" s="412">
        <v>1802986.3189091068</v>
      </c>
      <c r="G11" s="476">
        <v>530788.44520597637</v>
      </c>
    </row>
    <row r="12" spans="1:8" ht="15" customHeight="1">
      <c r="A12" s="425">
        <v>3</v>
      </c>
      <c r="B12" s="472" t="s">
        <v>192</v>
      </c>
      <c r="C12" s="414">
        <v>51351879.743750006</v>
      </c>
      <c r="D12" s="475">
        <v>51351879.743750006</v>
      </c>
      <c r="E12" s="414">
        <v>49679861.618749999</v>
      </c>
      <c r="F12" s="412">
        <v>49679861.618749999</v>
      </c>
      <c r="G12" s="477">
        <v>49679861.618749999</v>
      </c>
    </row>
    <row r="13" spans="1:8" ht="15" customHeight="1" thickBot="1">
      <c r="A13" s="133">
        <v>4</v>
      </c>
      <c r="B13" s="480" t="s">
        <v>254</v>
      </c>
      <c r="C13" s="274">
        <f>C6+C11+C12</f>
        <v>686111984.05228972</v>
      </c>
      <c r="D13" s="478">
        <f>D6+D11+D12</f>
        <v>645230409.40058529</v>
      </c>
      <c r="E13" s="275">
        <f t="shared" ref="E13:G13" si="1">E6+E11+E12</f>
        <v>607310768.52312803</v>
      </c>
      <c r="F13" s="274">
        <f t="shared" si="1"/>
        <v>529160789.25265908</v>
      </c>
      <c r="G13" s="479">
        <f t="shared" si="1"/>
        <v>556017220.33995605</v>
      </c>
    </row>
    <row r="14" spans="1:8">
      <c r="B14" s="24"/>
    </row>
    <row r="15" spans="1:8" ht="25.5">
      <c r="B15" s="106" t="s">
        <v>608</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23" activePane="bottomRight" state="frozen"/>
      <selection pane="topRight" activeCell="B1" sqref="B1"/>
      <selection pane="bottomLeft" activeCell="A4" sqref="A4"/>
      <selection pane="bottomRight" activeCell="C33" sqref="C33:C34"/>
    </sheetView>
  </sheetViews>
  <sheetFormatPr defaultRowHeight="15"/>
  <cols>
    <col min="1" max="1" width="9.5703125" style="2" bestFit="1" customWidth="1"/>
    <col min="2" max="2" width="58.85546875" style="2" customWidth="1"/>
    <col min="3" max="3" width="34.28515625" style="2" customWidth="1"/>
  </cols>
  <sheetData>
    <row r="1" spans="1:8">
      <c r="A1" s="2" t="s">
        <v>189</v>
      </c>
      <c r="B1" s="360" t="str">
        <f>Info!C2</f>
        <v>სს "ხალიკ ბანკი საქართველო"</v>
      </c>
    </row>
    <row r="2" spans="1:8">
      <c r="A2" s="2" t="s">
        <v>190</v>
      </c>
      <c r="B2" s="504">
        <f>'1. key ratios'!B2</f>
        <v>44286</v>
      </c>
    </row>
    <row r="4" spans="1:8" ht="25.5" customHeight="1" thickBot="1">
      <c r="A4" s="238" t="s">
        <v>411</v>
      </c>
      <c r="B4" s="62" t="s">
        <v>150</v>
      </c>
      <c r="C4" s="14"/>
    </row>
    <row r="5" spans="1:8" ht="15.75">
      <c r="A5" s="11"/>
      <c r="B5" s="465" t="s">
        <v>151</v>
      </c>
      <c r="C5" s="484" t="s">
        <v>622</v>
      </c>
    </row>
    <row r="6" spans="1:8">
      <c r="A6" s="15">
        <v>1</v>
      </c>
      <c r="B6" s="63" t="s">
        <v>634</v>
      </c>
      <c r="C6" s="481" t="s">
        <v>635</v>
      </c>
    </row>
    <row r="7" spans="1:8">
      <c r="A7" s="15">
        <v>2</v>
      </c>
      <c r="B7" s="63" t="s">
        <v>636</v>
      </c>
      <c r="C7" s="481" t="s">
        <v>637</v>
      </c>
    </row>
    <row r="8" spans="1:8">
      <c r="A8" s="15">
        <v>3</v>
      </c>
      <c r="B8" s="63" t="s">
        <v>638</v>
      </c>
      <c r="C8" s="481" t="s">
        <v>637</v>
      </c>
    </row>
    <row r="9" spans="1:8">
      <c r="A9" s="15">
        <v>4</v>
      </c>
      <c r="B9" s="63" t="s">
        <v>639</v>
      </c>
      <c r="C9" s="481" t="s">
        <v>637</v>
      </c>
    </row>
    <row r="10" spans="1:8">
      <c r="A10" s="15">
        <v>5</v>
      </c>
      <c r="B10" s="63" t="s">
        <v>640</v>
      </c>
      <c r="C10" s="481" t="s">
        <v>635</v>
      </c>
    </row>
    <row r="11" spans="1:8">
      <c r="A11" s="15">
        <v>6</v>
      </c>
      <c r="B11" s="63"/>
      <c r="C11" s="481"/>
    </row>
    <row r="12" spans="1:8">
      <c r="A12" s="15">
        <v>7</v>
      </c>
      <c r="B12" s="63"/>
      <c r="C12" s="481"/>
      <c r="H12" s="4"/>
    </row>
    <row r="13" spans="1:8">
      <c r="A13" s="15">
        <v>8</v>
      </c>
      <c r="B13" s="63"/>
      <c r="C13" s="481"/>
    </row>
    <row r="14" spans="1:8">
      <c r="A14" s="15">
        <v>9</v>
      </c>
      <c r="B14" s="63"/>
      <c r="C14" s="481"/>
    </row>
    <row r="15" spans="1:8">
      <c r="A15" s="15">
        <v>10</v>
      </c>
      <c r="B15" s="63"/>
      <c r="C15" s="481"/>
    </row>
    <row r="16" spans="1:8">
      <c r="A16" s="15"/>
      <c r="B16" s="530"/>
      <c r="C16" s="531"/>
    </row>
    <row r="17" spans="1:3" ht="60">
      <c r="A17" s="15"/>
      <c r="B17" s="466" t="s">
        <v>152</v>
      </c>
      <c r="C17" s="485" t="s">
        <v>623</v>
      </c>
    </row>
    <row r="18" spans="1:3" ht="45">
      <c r="A18" s="15">
        <v>1</v>
      </c>
      <c r="B18" s="28" t="s">
        <v>632</v>
      </c>
      <c r="C18" s="483" t="s">
        <v>641</v>
      </c>
    </row>
    <row r="19" spans="1:3" ht="45">
      <c r="A19" s="15">
        <v>2</v>
      </c>
      <c r="B19" s="28" t="s">
        <v>642</v>
      </c>
      <c r="C19" s="483" t="s">
        <v>643</v>
      </c>
    </row>
    <row r="20" spans="1:3" ht="45">
      <c r="A20" s="15">
        <v>3</v>
      </c>
      <c r="B20" s="28" t="s">
        <v>644</v>
      </c>
      <c r="C20" s="483" t="s">
        <v>645</v>
      </c>
    </row>
    <row r="21" spans="1:3" ht="60">
      <c r="A21" s="15">
        <v>4</v>
      </c>
      <c r="B21" s="28" t="s">
        <v>646</v>
      </c>
      <c r="C21" s="483" t="s">
        <v>647</v>
      </c>
    </row>
    <row r="22" spans="1:3" ht="60">
      <c r="A22" s="15">
        <v>5</v>
      </c>
      <c r="B22" s="28" t="s">
        <v>648</v>
      </c>
      <c r="C22" s="483" t="s">
        <v>649</v>
      </c>
    </row>
    <row r="23" spans="1:3" ht="15.75">
      <c r="A23" s="15">
        <v>6</v>
      </c>
      <c r="B23" s="28"/>
      <c r="C23" s="482"/>
    </row>
    <row r="24" spans="1:3" ht="15.75">
      <c r="A24" s="15">
        <v>7</v>
      </c>
      <c r="B24" s="28"/>
      <c r="C24" s="482"/>
    </row>
    <row r="25" spans="1:3" ht="15.75">
      <c r="A25" s="15">
        <v>8</v>
      </c>
      <c r="B25" s="28"/>
      <c r="C25" s="482"/>
    </row>
    <row r="26" spans="1:3" ht="15.75">
      <c r="A26" s="15">
        <v>9</v>
      </c>
      <c r="B26" s="28"/>
      <c r="C26" s="482"/>
    </row>
    <row r="27" spans="1:3" ht="15.75" customHeight="1">
      <c r="A27" s="15">
        <v>10</v>
      </c>
      <c r="B27" s="28"/>
      <c r="C27" s="483"/>
    </row>
    <row r="28" spans="1:3" ht="15.75" customHeight="1">
      <c r="A28" s="15"/>
      <c r="B28" s="28"/>
      <c r="C28" s="29"/>
    </row>
    <row r="29" spans="1:3" ht="30" customHeight="1">
      <c r="A29" s="15"/>
      <c r="B29" s="532" t="s">
        <v>153</v>
      </c>
      <c r="C29" s="533"/>
    </row>
    <row r="30" spans="1:3">
      <c r="A30" s="15">
        <v>1</v>
      </c>
      <c r="B30" s="63" t="s">
        <v>652</v>
      </c>
      <c r="C30" s="613">
        <v>1</v>
      </c>
    </row>
    <row r="31" spans="1:3" ht="15.75" customHeight="1">
      <c r="A31" s="15"/>
      <c r="B31" s="63"/>
      <c r="C31" s="64"/>
    </row>
    <row r="32" spans="1:3" ht="29.25" customHeight="1">
      <c r="A32" s="15"/>
      <c r="B32" s="532" t="s">
        <v>274</v>
      </c>
      <c r="C32" s="533"/>
    </row>
    <row r="33" spans="1:3">
      <c r="A33" s="15">
        <v>1</v>
      </c>
      <c r="B33" s="63" t="s">
        <v>650</v>
      </c>
      <c r="C33" s="611">
        <v>0.32259257945332248</v>
      </c>
    </row>
    <row r="34" spans="1:3" ht="16.5" thickBot="1">
      <c r="A34" s="16">
        <v>2</v>
      </c>
      <c r="B34" s="65" t="s">
        <v>651</v>
      </c>
      <c r="C34" s="612">
        <v>0.32259257945332248</v>
      </c>
    </row>
  </sheetData>
  <mergeCells count="3">
    <mergeCell ref="B16:C16"/>
    <mergeCell ref="B32:C32"/>
    <mergeCell ref="B29:C29"/>
  </mergeCells>
  <dataValidations disablePrompts="1"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189</v>
      </c>
      <c r="B1" s="17" t="str">
        <f>Info!C2</f>
        <v>სს "ხალიკ ბანკი საქართველო"</v>
      </c>
    </row>
    <row r="2" spans="1:7" s="22" customFormat="1" ht="15.75" customHeight="1">
      <c r="A2" s="22" t="s">
        <v>190</v>
      </c>
      <c r="B2" s="504">
        <f>'1. key ratios'!B2</f>
        <v>44286</v>
      </c>
    </row>
    <row r="3" spans="1:7" s="22" customFormat="1" ht="15.75" customHeight="1"/>
    <row r="4" spans="1:7" s="22" customFormat="1" ht="15.75" customHeight="1" thickBot="1">
      <c r="A4" s="239" t="s">
        <v>412</v>
      </c>
      <c r="B4" s="240" t="s">
        <v>264</v>
      </c>
      <c r="C4" s="192"/>
      <c r="D4" s="192"/>
      <c r="E4" s="193" t="s">
        <v>94</v>
      </c>
    </row>
    <row r="5" spans="1:7" s="121" customFormat="1" ht="17.45" customHeight="1">
      <c r="A5" s="377"/>
      <c r="B5" s="378"/>
      <c r="C5" s="191" t="s">
        <v>0</v>
      </c>
      <c r="D5" s="191" t="s">
        <v>1</v>
      </c>
      <c r="E5" s="379" t="s">
        <v>2</v>
      </c>
    </row>
    <row r="6" spans="1:7" s="157" customFormat="1" ht="14.45" customHeight="1">
      <c r="A6" s="380"/>
      <c r="B6" s="534" t="s">
        <v>232</v>
      </c>
      <c r="C6" s="534" t="s">
        <v>231</v>
      </c>
      <c r="D6" s="535" t="s">
        <v>230</v>
      </c>
      <c r="E6" s="536"/>
      <c r="G6"/>
    </row>
    <row r="7" spans="1:7" s="157" customFormat="1" ht="99.6" customHeight="1">
      <c r="A7" s="380"/>
      <c r="B7" s="534"/>
      <c r="C7" s="534"/>
      <c r="D7" s="374" t="s">
        <v>229</v>
      </c>
      <c r="E7" s="375" t="s">
        <v>524</v>
      </c>
      <c r="G7"/>
    </row>
    <row r="8" spans="1:7">
      <c r="A8" s="381">
        <v>1</v>
      </c>
      <c r="B8" s="382" t="s">
        <v>155</v>
      </c>
      <c r="C8" s="383">
        <v>10458664</v>
      </c>
      <c r="D8" s="383"/>
      <c r="E8" s="384">
        <v>10458664</v>
      </c>
    </row>
    <row r="9" spans="1:7">
      <c r="A9" s="381">
        <v>2</v>
      </c>
      <c r="B9" s="382" t="s">
        <v>156</v>
      </c>
      <c r="C9" s="383">
        <v>77573876</v>
      </c>
      <c r="D9" s="383"/>
      <c r="E9" s="384">
        <v>77573876</v>
      </c>
    </row>
    <row r="10" spans="1:7">
      <c r="A10" s="381">
        <v>3</v>
      </c>
      <c r="B10" s="382" t="s">
        <v>228</v>
      </c>
      <c r="C10" s="383">
        <v>33987236</v>
      </c>
      <c r="D10" s="383"/>
      <c r="E10" s="384">
        <v>33987236</v>
      </c>
    </row>
    <row r="11" spans="1:7" ht="25.5">
      <c r="A11" s="381">
        <v>4</v>
      </c>
      <c r="B11" s="382" t="s">
        <v>186</v>
      </c>
      <c r="C11" s="383"/>
      <c r="D11" s="383"/>
      <c r="E11" s="384">
        <v>0</v>
      </c>
    </row>
    <row r="12" spans="1:7">
      <c r="A12" s="381">
        <v>5</v>
      </c>
      <c r="B12" s="382" t="s">
        <v>158</v>
      </c>
      <c r="C12" s="383">
        <v>16590651</v>
      </c>
      <c r="D12" s="383"/>
      <c r="E12" s="384">
        <v>16590651</v>
      </c>
    </row>
    <row r="13" spans="1:7">
      <c r="A13" s="381">
        <v>6.1</v>
      </c>
      <c r="B13" s="382" t="s">
        <v>159</v>
      </c>
      <c r="C13" s="385">
        <v>536620532.67999995</v>
      </c>
      <c r="D13" s="383"/>
      <c r="E13" s="384">
        <v>536620532.67999995</v>
      </c>
    </row>
    <row r="14" spans="1:7">
      <c r="A14" s="381">
        <v>6.2</v>
      </c>
      <c r="B14" s="386" t="s">
        <v>160</v>
      </c>
      <c r="C14" s="385">
        <v>-46598985</v>
      </c>
      <c r="D14" s="383"/>
      <c r="E14" s="384">
        <v>-46598985</v>
      </c>
    </row>
    <row r="15" spans="1:7">
      <c r="A15" s="381">
        <v>6</v>
      </c>
      <c r="B15" s="382" t="s">
        <v>227</v>
      </c>
      <c r="C15" s="383">
        <v>490021547.67999995</v>
      </c>
      <c r="D15" s="383"/>
      <c r="E15" s="384">
        <v>490021547.67999995</v>
      </c>
    </row>
    <row r="16" spans="1:7" ht="25.5">
      <c r="A16" s="381">
        <v>7</v>
      </c>
      <c r="B16" s="382" t="s">
        <v>162</v>
      </c>
      <c r="C16" s="383">
        <v>7574497</v>
      </c>
      <c r="D16" s="383"/>
      <c r="E16" s="384">
        <v>7574497</v>
      </c>
    </row>
    <row r="17" spans="1:7">
      <c r="A17" s="381">
        <v>8</v>
      </c>
      <c r="B17" s="382" t="s">
        <v>163</v>
      </c>
      <c r="C17" s="383">
        <v>10634157</v>
      </c>
      <c r="D17" s="383"/>
      <c r="E17" s="384">
        <v>10634157</v>
      </c>
      <c r="F17" s="6"/>
      <c r="G17" s="6"/>
    </row>
    <row r="18" spans="1:7">
      <c r="A18" s="381">
        <v>9</v>
      </c>
      <c r="B18" s="382" t="s">
        <v>164</v>
      </c>
      <c r="C18" s="383">
        <v>54000</v>
      </c>
      <c r="D18" s="383"/>
      <c r="E18" s="384">
        <v>54000</v>
      </c>
      <c r="G18" s="6"/>
    </row>
    <row r="19" spans="1:7" ht="25.5">
      <c r="A19" s="381">
        <v>10</v>
      </c>
      <c r="B19" s="382" t="s">
        <v>165</v>
      </c>
      <c r="C19" s="383">
        <v>20680334</v>
      </c>
      <c r="D19" s="383">
        <v>4383079</v>
      </c>
      <c r="E19" s="384">
        <v>16297255</v>
      </c>
      <c r="G19" s="6"/>
    </row>
    <row r="20" spans="1:7">
      <c r="A20" s="381">
        <v>11</v>
      </c>
      <c r="B20" s="382" t="s">
        <v>166</v>
      </c>
      <c r="C20" s="383">
        <v>5887191.6200000001</v>
      </c>
      <c r="D20" s="383"/>
      <c r="E20" s="384">
        <v>5887191.6200000001</v>
      </c>
    </row>
    <row r="21" spans="1:7" ht="51.75" thickBot="1">
      <c r="A21" s="387"/>
      <c r="B21" s="388" t="s">
        <v>487</v>
      </c>
      <c r="C21" s="329">
        <f>SUM(C8:C12, C15:C20)</f>
        <v>673462154.29999995</v>
      </c>
      <c r="D21" s="329">
        <f>SUM(D8:D12, D15:D20)</f>
        <v>4383079</v>
      </c>
      <c r="E21" s="389">
        <f>SUM(E8:E12, E15:E20)</f>
        <v>669079075.29999995</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 sqref="C1:C104857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189</v>
      </c>
      <c r="B1" s="17" t="str">
        <f>Info!C2</f>
        <v>სს "ხალიკ ბანკი საქართველო"</v>
      </c>
    </row>
    <row r="2" spans="1:6" s="22" customFormat="1" ht="15.75" customHeight="1">
      <c r="A2" s="22" t="s">
        <v>190</v>
      </c>
      <c r="B2" s="504">
        <f>'1. key ratios'!B2</f>
        <v>44286</v>
      </c>
      <c r="C2"/>
      <c r="D2"/>
      <c r="E2"/>
      <c r="F2"/>
    </row>
    <row r="3" spans="1:6" s="22" customFormat="1" ht="15.75" customHeight="1">
      <c r="C3"/>
      <c r="D3"/>
      <c r="E3"/>
      <c r="F3"/>
    </row>
    <row r="4" spans="1:6" s="22" customFormat="1" ht="26.25" thickBot="1">
      <c r="A4" s="22" t="s">
        <v>413</v>
      </c>
      <c r="B4" s="199" t="s">
        <v>267</v>
      </c>
      <c r="C4" s="193" t="s">
        <v>94</v>
      </c>
      <c r="D4"/>
      <c r="E4"/>
      <c r="F4"/>
    </row>
    <row r="5" spans="1:6" ht="26.25">
      <c r="A5" s="194">
        <v>1</v>
      </c>
      <c r="B5" s="195" t="s">
        <v>435</v>
      </c>
      <c r="C5" s="276">
        <f>'7. LI1'!E21</f>
        <v>669079075.29999995</v>
      </c>
    </row>
    <row r="6" spans="1:6" s="184" customFormat="1">
      <c r="A6" s="120">
        <v>2.1</v>
      </c>
      <c r="B6" s="201" t="s">
        <v>268</v>
      </c>
      <c r="C6" s="277">
        <v>43740705.660000004</v>
      </c>
    </row>
    <row r="7" spans="1:6" s="4" customFormat="1" ht="25.5" outlineLevel="1">
      <c r="A7" s="200">
        <v>2.2000000000000002</v>
      </c>
      <c r="B7" s="196" t="s">
        <v>269</v>
      </c>
      <c r="C7" s="278"/>
    </row>
    <row r="8" spans="1:6" s="4" customFormat="1" ht="26.25">
      <c r="A8" s="200">
        <v>3</v>
      </c>
      <c r="B8" s="197" t="s">
        <v>436</v>
      </c>
      <c r="C8" s="279">
        <f>SUM(C5:C7)</f>
        <v>712819780.95999992</v>
      </c>
    </row>
    <row r="9" spans="1:6" s="184" customFormat="1">
      <c r="A9" s="120">
        <v>4</v>
      </c>
      <c r="B9" s="204" t="s">
        <v>265</v>
      </c>
      <c r="C9" s="277">
        <v>7498284.9999999944</v>
      </c>
    </row>
    <row r="10" spans="1:6" s="4" customFormat="1" ht="25.5" outlineLevel="1">
      <c r="A10" s="200">
        <v>5.0999999999999996</v>
      </c>
      <c r="B10" s="196" t="s">
        <v>275</v>
      </c>
      <c r="C10" s="278">
        <v>-32754417.362000003</v>
      </c>
    </row>
    <row r="11" spans="1:6" s="4" customFormat="1" ht="25.5" outlineLevel="1">
      <c r="A11" s="200">
        <v>5.2</v>
      </c>
      <c r="B11" s="196" t="s">
        <v>276</v>
      </c>
      <c r="C11" s="278"/>
    </row>
    <row r="12" spans="1:6" s="4" customFormat="1">
      <c r="A12" s="200">
        <v>6</v>
      </c>
      <c r="B12" s="202" t="s">
        <v>609</v>
      </c>
      <c r="C12" s="390">
        <v>8606445.1799999997</v>
      </c>
    </row>
    <row r="13" spans="1:6" s="4" customFormat="1" ht="15.75" thickBot="1">
      <c r="A13" s="203">
        <v>7</v>
      </c>
      <c r="B13" s="198" t="s">
        <v>266</v>
      </c>
      <c r="C13" s="280">
        <f>SUM(C8:C12)</f>
        <v>696170093.77799988</v>
      </c>
    </row>
    <row r="15" spans="1:6" ht="26.25">
      <c r="B15" s="24" t="s">
        <v>610</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kmEmKPug1cYd2gK8iXAyhja/zocJi15V+4bOvjURobA=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62fkGqbfq2XE57MWOOw9zG+A80hZ2RAkNb6FCAWmlng=</DigestValue>
    </Reference>
  </SignedInfo>
  <SignatureValue>l16bNUz36sJKNZ2OeN/stM5rsS2niRtKoo/+aO5Nen1As4Qiu6w9L15pwL1hYANdyTLOtEh+joWB
EDy91Jpx7oRhtiZUcWFwkp8cQpGZnmjh4xoNa2F+7ay6F4mZrC4jyaZ0gZfnIkjA3AYg5gs3sCzE
2X+PCt0U7YfK9zEM2xatPuXpCQlxZW1mBg21QL+pSatg54HNrill/nv6PSx7XQ5nDZZLFV6IgpKe
KXK340iYmMMdXjW/T680gLjGdEr3unndXTM5r9Fy+wSmKPRtGS3uIZxBA5z7fBio1Re6o2hyk/Ld
0km895KlkT6cavaUVHBl2IlSEiXIQ6vVABnn9g==</SignatureValue>
  <KeyInfo>
    <X509Data>
      <X509Certificate>MIIGRDCCBSygAwIBAgIKGcW63gACAAGzKzANBgkqhkiG9w0BAQsFADBKMRIwEAYKCZImiZPyLGQBGRYCZ2UxEzARBgoJkiaJk/IsZAEZFgNuYmcxHzAdBgNVBAMTFk5CRyBDbGFzcyAyIElOVCBTdWIgQ0EwHhcNMjAxMTExMTE0ODU3WhcNMjExMjIyMDk0NjU2WjBCMR8wHQYDVQQKExZKU0MgSGFseWsgQmFuayBHZW9yZ2lhMR8wHQYDVQQDExZCSEIgLSBNYXJpbmEgVGFua2Fyb3ZhMIIBIjANBgkqhkiG9w0BAQEFAAOCAQ8AMIIBCgKCAQEA0zOFZ8oB5CQh/sWPNyMfduUuPnJCurXL2VB8Vj9UhvqokLhSDjX7NgXXmDqOiLuxDi9il9VvpYmDy61DeCOwvsJ27ONk+0BTs/i3i07wck1Z/hOJ48RpuOCU8xYbTQVLeyMb98p0ov/PkDFi/y2sVlrw/gKj83EX5jBgiFyelCx9N8NrP5CtVH1uJE77VTWIPqUZjh0lMxLT6U55E7Z2gb7UICJ1ug1CsS8LHrDBcfz+10Ofi9INC4M1jxYKPjHMj3qyfJG7VK/+/CSWeXr1Gtng5Vb42GfAYAGls8j9Kyyz2WaxjlWYs0ChxH86DY5J/R5SeLZDDOlizCXMrmV3EwIDAQABo4IDMjCCAy4wPAYJKwYBBAGCNxUHBC8wLQYlKwYBBAGCNxUI5rJgg431RIaBmQmDuKFKg76EcQSDxJEzhIOIXQIBZAIBIzAdBgNVHSUEFjAUBggrBgEFBQcDAgYIKwYBBQUHAwQwCwYDVR0PBAQDAgeAMCcGCSsGAQQBgjcVCgQaMBgwCgYIKwYBBQUHAwIwCgYIKwYBBQUHAwQwHQYDVR0OBBYEFJTBOiQsScmmePykokK5DdKpFpS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t1OoQ7chdjQU1Mm2TPgCQVzs9fyvfghr8T+IxupQaZeaYAxIbwL/xGqRnI/MKd22B+5CqhA2YKpS+z4K9iPBd5ycOF8UsHIELdT8vG0IRl/nnUN51FU1iAsKkaZLM3z/aOBGQEidkBcq3b9tbySAm1nkKVHMf4FViLonxbbJxJ59gqIEOuQgCekCtp7q5B7HIFGYd9bhO9jAmofRkBKEavga4VEA6Z+h0NPt9AWcDJqNEhAqGD+rpUYwxvzJfAQCJOQBpS+lmXVYIcMhDRBKSpJ3P00MQ39kDr61QBX42XnvMJPx1Nl3dBM4RrzDS19g3FQDD9Tsn1//pW3h+xNq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mNdqV4ffyGWbhb0NN3O97uOFohd3phthnDuTl0uUwNc=</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T5+dHIUbWsoNr9wjsCsYAM5aCJXYyRG8SwGvZNtpnHc=</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DFjsCXWMctVCjzSk6e3+BZncF7B9h+vmt11cqldzt4M=</DigestValue>
      </Reference>
      <Reference URI="/xl/styles.xml?ContentType=application/vnd.openxmlformats-officedocument.spreadsheetml.styles+xml">
        <DigestMethod Algorithm="http://www.w3.org/2001/04/xmlenc#sha256"/>
        <DigestValue>x649Ob8I6oRFEgZt6LxMm8hqzaehugZuHGmDvpuOolM=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7yXhtmgHbkmYUKOtbvyunsB4I4DzuBd6sWxS+Cyqgy0=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lynzIDkgEW9d/MkP9pMDErJandwJB/uLw5kWE0xA3I4=</DigestValue>
      </Reference>
      <Reference URI="/xl/worksheets/sheet10.xml?ContentType=application/vnd.openxmlformats-officedocument.spreadsheetml.worksheet+xml">
        <DigestMethod Algorithm="http://www.w3.org/2001/04/xmlenc#sha256"/>
        <DigestValue>3Iw8IHDsegjD7aFbxs7cVPuBqU9u6CVhOSN07jCfeLU=</DigestValue>
      </Reference>
      <Reference URI="/xl/worksheets/sheet11.xml?ContentType=application/vnd.openxmlformats-officedocument.spreadsheetml.worksheet+xml">
        <DigestMethod Algorithm="http://www.w3.org/2001/04/xmlenc#sha256"/>
        <DigestValue>/byek3nwPnzI/yHKrYp/unN8fBYJf14e+GqyKAGcWKI=</DigestValue>
      </Reference>
      <Reference URI="/xl/worksheets/sheet12.xml?ContentType=application/vnd.openxmlformats-officedocument.spreadsheetml.worksheet+xml">
        <DigestMethod Algorithm="http://www.w3.org/2001/04/xmlenc#sha256"/>
        <DigestValue>jfUlOxovlsWwE4x+8v6Mo8mtgTt389fE78AF5e8Vgqs=</DigestValue>
      </Reference>
      <Reference URI="/xl/worksheets/sheet13.xml?ContentType=application/vnd.openxmlformats-officedocument.spreadsheetml.worksheet+xml">
        <DigestMethod Algorithm="http://www.w3.org/2001/04/xmlenc#sha256"/>
        <DigestValue>61E7rbo9TWbf1T6zJ00Tdz+YpIFYfc8xO6OUXscxahE=</DigestValue>
      </Reference>
      <Reference URI="/xl/worksheets/sheet14.xml?ContentType=application/vnd.openxmlformats-officedocument.spreadsheetml.worksheet+xml">
        <DigestMethod Algorithm="http://www.w3.org/2001/04/xmlenc#sha256"/>
        <DigestValue>RwzTj4+ZQAGkZdGul4TrloZIACu+C62hYJon/WVR3Sk=</DigestValue>
      </Reference>
      <Reference URI="/xl/worksheets/sheet15.xml?ContentType=application/vnd.openxmlformats-officedocument.spreadsheetml.worksheet+xml">
        <DigestMethod Algorithm="http://www.w3.org/2001/04/xmlenc#sha256"/>
        <DigestValue>HKx/oVTDr/12aKVNqwd+zkl4CjuEXy+4UEN32CcfFrA=</DigestValue>
      </Reference>
      <Reference URI="/xl/worksheets/sheet16.xml?ContentType=application/vnd.openxmlformats-officedocument.spreadsheetml.worksheet+xml">
        <DigestMethod Algorithm="http://www.w3.org/2001/04/xmlenc#sha256"/>
        <DigestValue>d3Dz38SXy1VlYW7jp+SraQ4oRAZczmSy9gdy6uq1E+g=</DigestValue>
      </Reference>
      <Reference URI="/xl/worksheets/sheet17.xml?ContentType=application/vnd.openxmlformats-officedocument.spreadsheetml.worksheet+xml">
        <DigestMethod Algorithm="http://www.w3.org/2001/04/xmlenc#sha256"/>
        <DigestValue>Iwlz23S3M049e8Io1Jte2SRaqU3RKhoO4OKMCc0nwIk=</DigestValue>
      </Reference>
      <Reference URI="/xl/worksheets/sheet18.xml?ContentType=application/vnd.openxmlformats-officedocument.spreadsheetml.worksheet+xml">
        <DigestMethod Algorithm="http://www.w3.org/2001/04/xmlenc#sha256"/>
        <DigestValue>vzJY/r3AjPtPW2UPtyUQ/R0UOEAObctVl6JbHYUocpU=</DigestValue>
      </Reference>
      <Reference URI="/xl/worksheets/sheet19.xml?ContentType=application/vnd.openxmlformats-officedocument.spreadsheetml.worksheet+xml">
        <DigestMethod Algorithm="http://www.w3.org/2001/04/xmlenc#sha256"/>
        <DigestValue>gOmXUZeLoljf2DjX0cG5MY2WX7le2qCSiAOO8IGiDXE=</DigestValue>
      </Reference>
      <Reference URI="/xl/worksheets/sheet2.xml?ContentType=application/vnd.openxmlformats-officedocument.spreadsheetml.worksheet+xml">
        <DigestMethod Algorithm="http://www.w3.org/2001/04/xmlenc#sha256"/>
        <DigestValue>igYBJuBahwNPiX357Z0ay5YW6lYrdIHxOKO2qhyXIVE=</DigestValue>
      </Reference>
      <Reference URI="/xl/worksheets/sheet3.xml?ContentType=application/vnd.openxmlformats-officedocument.spreadsheetml.worksheet+xml">
        <DigestMethod Algorithm="http://www.w3.org/2001/04/xmlenc#sha256"/>
        <DigestValue>oCYhR0RK/c6Kg05KfEYsckKqP25H8aAvIJgnkCV4+qM=</DigestValue>
      </Reference>
      <Reference URI="/xl/worksheets/sheet4.xml?ContentType=application/vnd.openxmlformats-officedocument.spreadsheetml.worksheet+xml">
        <DigestMethod Algorithm="http://www.w3.org/2001/04/xmlenc#sha256"/>
        <DigestValue>7g1yHDpWv/a5am094q+R79spsCTz+loINsZQlKNGNzo=</DigestValue>
      </Reference>
      <Reference URI="/xl/worksheets/sheet5.xml?ContentType=application/vnd.openxmlformats-officedocument.spreadsheetml.worksheet+xml">
        <DigestMethod Algorithm="http://www.w3.org/2001/04/xmlenc#sha256"/>
        <DigestValue>CJ11VM/kNtXYHhvZE6AepAM3fM3uChZ8IsvAqf3C/ig=</DigestValue>
      </Reference>
      <Reference URI="/xl/worksheets/sheet6.xml?ContentType=application/vnd.openxmlformats-officedocument.spreadsheetml.worksheet+xml">
        <DigestMethod Algorithm="http://www.w3.org/2001/04/xmlenc#sha256"/>
        <DigestValue>+yZkF4vhgCAHP7xr5o6zw9eaqG9rgu8XLtZubVxW878=</DigestValue>
      </Reference>
      <Reference URI="/xl/worksheets/sheet7.xml?ContentType=application/vnd.openxmlformats-officedocument.spreadsheetml.worksheet+xml">
        <DigestMethod Algorithm="http://www.w3.org/2001/04/xmlenc#sha256"/>
        <DigestValue>FMsjhOPL/GByZYNjZ6Oowk7uY7Igm8Em5eekpt3Xn3Q=</DigestValue>
      </Reference>
      <Reference URI="/xl/worksheets/sheet8.xml?ContentType=application/vnd.openxmlformats-officedocument.spreadsheetml.worksheet+xml">
        <DigestMethod Algorithm="http://www.w3.org/2001/04/xmlenc#sha256"/>
        <DigestValue>oUncQFaOZk/WV0Av6KOZ7YdH2KJZmJBFpH31fdmigYw=</DigestValue>
      </Reference>
      <Reference URI="/xl/worksheets/sheet9.xml?ContentType=application/vnd.openxmlformats-officedocument.spreadsheetml.worksheet+xml">
        <DigestMethod Algorithm="http://www.w3.org/2001/04/xmlenc#sha256"/>
        <DigestValue>2Vfu2ei/icf7em+rwlt0Sdp2bQQawGpWhUW9TxtpP8E=</DigestValue>
      </Reference>
    </Manifest>
    <SignatureProperties>
      <SignatureProperty Id="idSignatureTime" Target="#idPackageSignature">
        <mdssi:SignatureTime xmlns:mdssi="http://schemas.openxmlformats.org/package/2006/digital-signature">
          <mdssi:Format>YYYY-MM-DDThh:mm:ssTZD</mdssi:Format>
          <mdssi:Value>2021-05-04T13:31:15Z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2021-05-04T13:31:15Z</xd:SigningTime>
          <xd:SigningCertificate>
            <xd:Cert>
              <xd:CertDigest>
                <DigestMethod Algorithm="http://www.w3.org/2001/04/xmlenc#sha256"/>
                <DigestValue>cXiIM3bv89dIUEC7XeCvGT34fGJo6LyNRoVVdpk5cVQ=</DigestValue>
              </xd:CertDigest>
              <xd:IssuerSerial>
                <X509IssuerName>CN=NBG Class 2 INT Sub CA, DC=nbg, DC=ge</X509IssuerName>
                <X509SerialNumber>121706635854206386418475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2021-05-04T11:47:31Z</dcterms:modified>
</cp:coreProperties>
</file>