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22" i="74" l="1"/>
  <c r="G14" i="62"/>
  <c r="F14" i="62"/>
  <c r="D14" i="62"/>
  <c r="C14"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H14" i="74" l="1"/>
  <c r="D6" i="71"/>
  <c r="D13" i="71" s="1"/>
  <c r="C6" i="71"/>
  <c r="C13" i="71" s="1"/>
  <c r="D16" i="77" l="1"/>
  <c r="D15" i="77"/>
  <c r="D13" i="77"/>
  <c r="D11" i="77"/>
  <c r="D9" i="77"/>
  <c r="D17" i="77"/>
  <c r="D8" i="77"/>
  <c r="D12" i="77"/>
  <c r="D7"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8" i="79" l="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E14" i="62"/>
  <c r="C46" i="69"/>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<sst xmlns="http://schemas.openxmlformats.org/spreadsheetml/2006/main" count="901" uniqueCount="641">
  <si>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</si>
  <si>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</si>
  <si>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</si>
  <si>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</si>
  <si>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</si>
  <si>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</si>
  <si>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</si>
  <si>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</si>
  <si>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</si>
  <si>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</si>
  <si>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</si>
  <si>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</si>
  <si>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</si>
  <si>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</si>
  <si>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</si>
  <si>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</si>
  <si>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</si>
  <si>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</si>
  <si>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</si>
  <si>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</si>
  <si>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</si>
  <si>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</si>
  <si>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</si>
  <si>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</si>
  <si>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</si>
  <si>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</si>
  <si>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</si>
  <si>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</si>
  <si>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</si>
  <si>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</si>
  <si>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</si>
  <si>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</si>
  <si>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</si>
  <si>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</si>
  <si>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</si>
  <si>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</si>
  <si>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</si>
  <si>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</si>
  <si>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</si>
  <si>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</si>
  <si>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</si>
  <si>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</si>
  <si>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</si>
  <si>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</si>
  <si>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</si>
  <si>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</si>
  <si>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</si>
  <si>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</si>
  <si>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</si>
  <si>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</si>
  <si>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</si>
  <si>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</si>
  <si>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</si>
  <si>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</si>
  <si>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</si>
  <si>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</si>
  <si>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</si>
  <si>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</si>
  <si>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</si>
  <si>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</si>
  <si>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</si>
  <si>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</si>
  <si>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</si>
  <si>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</si>
  <si>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</si>
  <si>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</si>
  <si>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</si>
  <si>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</si>
  <si>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</si>
  <si>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</si>
  <si>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</si>
  <si>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</si>
  <si>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</si>
  <si>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</si>
  <si>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</si>
  <si>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</si>
  <si>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</si>
  <si>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</si>
  <si>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</si>
  <si>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</si>
  <si>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</si>
  <si>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</si>
  <si>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</si>
  <si>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</si>
  <si>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</si>
  <si>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</si>
  <si>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</si>
  <si>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</si>
  <si>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</si>
  <si>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</si>
  <si>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</si>
  <si>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</si>
  <si>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</si>
  <si>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</si>
  <si>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</si>
  <si>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</si>
  <si>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</si>
  <si>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</si>
  <si>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</si>
  <si>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</si>
  <si>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</si>
  <si>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</si>
  <si>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</si>
  <si>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</si>
  <si>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</si>
  <si>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</si>
  <si>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</si>
  <si>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</si>
  <si>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</si>
  <si>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</si>
  <si>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</si>
  <si>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</si>
  <si>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</si>
  <si>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</si>
  <si>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</si>
  <si>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</si>
  <si>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</si>
  <si>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</si>
  <si>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</si>
  <si>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</si>
  <si>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</si>
  <si>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</si>
  <si>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</si>
  <si>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</si>
  <si>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</si>
  <si>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</si>
  <si>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</si>
  <si>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</si>
  <si>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</si>
  <si>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</si>
  <si>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</si>
  <si>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</si>
  <si>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</si>
  <si>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</si>
  <si>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</si>
  <si>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</si>
  <si>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</si>
  <si>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</si>
  <si>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</si>
  <si>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</si>
  <si>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</si>
  <si>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</si>
  <si>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</si>
  <si>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</si>
  <si>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</si>
  <si>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</si>
  <si>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</si>
  <si>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</si>
  <si>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</si>
  <si>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</si>
  <si>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</si>
  <si>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</si>
  <si>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</si>
  <si>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</si>
  <si>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</si>
  <si>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</si>
  <si>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</si>
  <si>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</si>
  <si>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</si>
  <si>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</si>
  <si>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</si>
  <si>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</si>
  <si>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</si>
  <si>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</si>
  <si>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</si>
  <si>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</si>
  <si>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</si>
  <si>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</si>
  <si>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</si>
  <si>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</si>
  <si>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</si>
  <si>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</si>
  <si>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</si>
  <si>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</si>
  <si>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</si>
  <si>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</si>
  <si>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</si>
  <si>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</si>
  <si>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</si>
  <si>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</si>
  <si>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</si>
  <si>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</si>
  <si>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</si>
  <si>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</si>
  <si>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</si>
  <si>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</si>
  <si>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</si>
  <si>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</si>
  <si>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</si>
  <si>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</si>
  <si>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</si>
  <si>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</si>
  <si>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</si>
  <si>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</si>
  <si>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</si>
  <si>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</si>
  <si>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</si>
  <si>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</si>
  <si>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</si>
  <si>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</si>
  <si>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</si>
  <si>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</si>
  <si>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</si>
  <si>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</si>
  <si>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</si>
  <si>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</si>
  <si>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</si>
  <si>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</si>
  <si>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</si>
  <si>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</si>
  <si>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</si>
  <si>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</si>
  <si>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</si>
  <si>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</si>
  <si>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</si>
  <si>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</si>
  <si>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</si>
  <si>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</si>
  <si>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</si>
  <si>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</si>
  <si>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</si>
  <si>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</si>
  <si>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</si>
  <si>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</si>
  <si>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</si>
  <si>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</si>
  <si>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</si>
  <si>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</si>
  <si>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</si>
  <si>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</si>
  <si>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</si>
  <si>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</si>
  <si>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</si>
  <si>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</si>
  <si>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</si>
  <si>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</si>
  <si>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</si>
  <si>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</si>
  <si>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</si>
  <si>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</si>
  <si>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</si>
  <si>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</si>
  <si>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</si>
  <si>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</si>
  <si>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</si>
  <si>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</si>
  <si>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</si>
  <si>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</si>
  <si>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</si>
  <si>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</si>
  <si>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</si>
  <si>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</si>
  <si>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</si>
  <si>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</si>
  <si>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</si>
  <si>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</si>
  <si>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</si>
  <si>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</si>
  <si>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</si>
  <si>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</si>
  <si>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</si>
  <si>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</si>
  <si>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</si>
  <si>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</si>
  <si>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</si>
  <si>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</si>
  <si>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</si>
  <si>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</si>
  <si>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</si>
  <si>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</si>
  <si>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</si>
  <si>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</si>
  <si>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</si>
  <si>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</si>
  <si>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</si>
  <si>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</si>
  <si>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</si>
  <si>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</si>
  <si>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</si>
  <si>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</si>
  <si>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</si>
  <si>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</si>
  <si>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</si>
  <si>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</si>
  <si>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</si>
  <si>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</si>
  <si>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</si>
  <si>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</si>
  <si>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</si>
  <si>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</si>
  <si>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</si>
  <si>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</si>
  <si>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</si>
  <si>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</si>
  <si>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</si>
  <si>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</si>
  <si>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</si>
  <si>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</si>
  <si>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</si>
  <si>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</si>
  <si>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</si>
  <si>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</si>
  <si>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</si>
  <si>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</si>
  <si>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</si>
  <si>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</si>
  <si>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</si>
  <si>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</si>
  <si>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</si>
  <si>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</si>
  <si>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</si>
  <si>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</si>
  <si>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</si>
  <si>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</si>
  <si>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</si>
  <si>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</si>
  <si>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</si>
  <si>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</si>
  <si>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</si>
  <si>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</si>
  <si>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</si>
  <si>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</si>
  <si>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</si>
  <si>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</si>
  <si>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</si>
  <si>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</si>
  <si>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</si>
  <si>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</si>
  <si>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</si>
  <si>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</si>
  <si>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</si>
  <si>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</si>
  <si>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</si>
  <si>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</si>
  <si>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</si>
  <si>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</si>
  <si>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</si>
  <si>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</si>
  <si>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</si>
  <si>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</si>
  <si>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</si>
  <si>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</si>
  <si>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</si>
  <si>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</si>
  <si>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</si>
  <si>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</si>
  <si>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</si>
  <si>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</si>
  <si>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</si>
  <si>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</si>
  <si>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</si>
  <si>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</si>
  <si>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</si>
  <si>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</si>
  <si>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</si>
  <si>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</si>
  <si>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</si>
  <si>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</si>
  <si>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</si>
  <si>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</si>
  <si>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</si>
  <si>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</si>
  <si>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</si>
  <si>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</si>
  <si>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</si>
  <si>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</si>
  <si>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</si>
  <si>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</si>
  <si>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</si>
  <si>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</si>
  <si>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</si>
  <si>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</si>
  <si>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</si>
  <si>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</si>
  <si>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</si>
  <si>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</si>
  <si>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</si>
  <si>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</si>
  <si>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</si>
  <si>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</si>
  <si>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</si>
  <si>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</si>
  <si>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</si>
  <si>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</si>
  <si>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</si>
  <si>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</si>
  <si>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</si>
  <si>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</si>
  <si>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</si>
  <si>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</si>
  <si>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</si>
  <si>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</si>
  <si>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</si>
  <si>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</si>
  <si>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</si>
  <si>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</si>
  <si>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</si>
  <si>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</si>
  <si>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</si>
  <si>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</si>
  <si>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</si>
  <si>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</si>
  <si>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</si>
  <si>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</si>
  <si>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</si>
  <si>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</si>
  <si>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</si>
  <si>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</si>
  <si>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</si>
  <si>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</si>
  <si>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</si>
  <si>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</si>
  <si>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</si>
  <si>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</si>
  <si>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</si>
  <si>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</si>
  <si>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</si>
  <si>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</si>
  <si>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</si>
  <si>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</si>
  <si>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</si>
  <si>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</si>
  <si>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</si>
  <si>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</si>
  <si>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</si>
  <si>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</si>
  <si>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</si>
  <si>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</si>
  <si>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</si>
  <si>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</si>
  <si>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</si>
  <si>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</si>
  <si>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</si>
  <si>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</si>
  <si>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</si>
  <si>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</si>
  <si>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</si>
  <si>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</si>
  <si>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</si>
  <si>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</si>
  <si>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</si>
  <si>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</si>
  <si>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</si>
  <si>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</si>
  <si>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</si>
  <si>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</si>
  <si>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</si>
  <si>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</si>
  <si>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</si>
  <si>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</si>
  <si>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</si>
  <si>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</si>
  <si>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</si>
  <si>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</si>
  <si>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</si>
  <si>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</si>
  <si>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</si>
  <si>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</si>
  <si>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</si>
  <si>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</si>
  <si>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</si>
  <si>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</si>
  <si>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</si>
  <si>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</si>
  <si>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</si>
  <si>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</si>
  <si>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</si>
  <si>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</si>
  <si>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</si>
  <si>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</si>
  <si>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</si>
  <si>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</si>
  <si>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</si>
  <si>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</si>
  <si>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</si>
  <si>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</si>
  <si>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</si>
  <si>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</si>
  <si>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</si>
  <si>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</si>
  <si>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</si>
  <si>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</si>
  <si>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</si>
  <si>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</si>
  <si>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</si>
  <si>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</si>
  <si>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</si>
  <si>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</si>
  <si>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</si>
  <si>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</si>
  <si>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</si>
  <si>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</si>
  <si>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</si>
  <si>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</si>
  <si>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</si>
  <si>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</si>
  <si>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</si>
  <si>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</si>
  <si>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</si>
  <si>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</si>
  <si>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</si>
  <si>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</si>
  <si>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</si>
  <si>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</si>
  <si>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</si>
  <si>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</si>
  <si>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</si>
  <si>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</si>
  <si>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</si>
  <si>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</si>
  <si>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</si>
  <si>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</si>
  <si>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</si>
  <si>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</si>
  <si>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</si>
  <si>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</si>
  <si>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</si>
  <si>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</si>
  <si>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</si>
  <si>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</si>
  <si>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</si>
  <si>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</si>
  <si>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</si>
  <si>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</si>
  <si>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</si>
  <si>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</si>
  <si>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</si>
  <si>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</si>
  <si>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</si>
  <si>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</si>
  <si>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</si>
  <si>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</si>
  <si>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</si>
  <si>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</si>
  <si>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</si>
  <si>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</si>
  <si>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</si>
  <si>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</si>
  <si>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</si>
  <si>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</si>
  <si>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</si>
  <si>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</si>
  <si>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</si>
  <si>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</si>
  <si>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</si>
  <si>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</si>
  <si>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</si>
  <si>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</si>
  <si>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</si>
  <si>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</si>
  <si>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</si>
  <si>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</si>
  <si>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</si>
  <si>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</si>
  <si>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</si>
  <si>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</si>
  <si>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</si>
  <si>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</si>
  <si>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</si>
  <si>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</si>
  <si>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</si>
  <si>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</si>
  <si>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</si>
  <si>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</si>
  <si>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</si>
  <si>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</si>
  <si>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</si>
  <si>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</si>
  <si>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</si>
  <si>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</si>
  <si>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</si>
  <si>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</si>
  <si>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</si>
  <si>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</si>
  <si>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</si>
  <si>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</si>
  <si>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</si>
  <si>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</si>
  <si>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</si>
  <si>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</si>
  <si>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</si>
  <si>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</si>
  <si>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</si>
  <si>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</si>
  <si>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</si>
  <si>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</si>
  <si>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</si>
  <si>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</si>
  <si>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</si>
  <si>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</si>
  <si>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</si>
  <si>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</si>
  <si>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</si>
  <si>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</si>
  <si>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</si>
  <si>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</si>
  <si>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</si>
  <si>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</si>
  <si>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</si>
  <si>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</si>
  <si>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</si>
  <si>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</si>
  <si>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</si>
  <si>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</si>
  <si>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</si>
  <si>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</si>
  <si>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</si>
  <si>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</si>
  <si>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</si>
  <si>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</si>
  <si>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</si>
  <si>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</si>
  <si>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</si>
  <si>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</si>
  <si>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</si>
  <si>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</si>
  <si>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</si>
  <si>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ნიკოლოზ გეგუჩაძე</t>
  </si>
  <si>
    <t>www.Halykbank.ge</t>
  </si>
  <si>
    <t>1 Q 2020</t>
  </si>
  <si>
    <t>4 Q 2019</t>
  </si>
  <si>
    <t>ევგენია შაიმერდენი - სამეთვალყურეო საბჭოს წევრი</t>
  </si>
  <si>
    <t>ალია კარპიკოვა - სამეთვალყურეო საბჭოს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</si>
  <si>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</si>
  <si>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</si>
  <si>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</si>
  <si>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</si>
  <si>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</si>
  <si>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</si>
  <si>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</si>
  <si>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</si>
  <si>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</si>
  <si>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</si>
  <si>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</si>
  <si>
    <t>2 Q 2020</t>
  </si>
  <si>
    <t>არმან დუნაევი - სამეთვალყურეო საბჭოს თავმჯდომარე, სამეთვალყურეო საბჭოს დამოუკიდებელი წევრი</t>
  </si>
  <si>
    <t>სამეთვალყურეო საბჭოს თავმჯდომარე, სამეთვალყურეო საბჭოს დამოუკიდებელი წევრი</t>
  </si>
  <si>
    <t>არმან დუნაევი</t>
  </si>
  <si>
    <t>3 Q 2020</t>
  </si>
  <si>
    <t>ვიქტორ სკრილი - სამეთვალყურეო საბჭოს წევრი</t>
  </si>
  <si>
    <t>4 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</si>
</sst>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167" fontId="4" fillId="0" borderId="0" xfId="0" applyNumberFormat="1" applyFont="1"/>
    <xf numFmtId="43" fontId="4" fillId="0" borderId="0" xfId="0" applyNumberFormat="1" applyFont="1" applyFill="1" applyAlignment="1">
      <alignment horizontal="lef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5" sqref="C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616</v>
      </c>
    </row>
    <row r="3" spans="1:3" s="195" customFormat="1" ht="15.75">
      <c r="A3" s="254">
        <v>2</v>
      </c>
      <c r="B3" s="197" t="s">
        <v>636</v>
      </c>
      <c r="C3" s="193" t="s">
        <v>637</v>
      </c>
    </row>
    <row r="4" spans="1:3" s="195" customFormat="1" ht="15.75">
      <c r="A4" s="254">
        <v>3</v>
      </c>
      <c r="B4" s="197" t="s">
        <v>259</v>
      </c>
      <c r="C4" s="193" t="s">
        <v>617</v>
      </c>
    </row>
    <row r="5" spans="1:3" s="195" customFormat="1" ht="15.75">
      <c r="A5" s="255">
        <v>4</v>
      </c>
      <c r="B5" s="200" t="s">
        <v>260</v>
      </c>
      <c r="C5" s="526" t="s">
        <v>618</v>
      </c>
    </row>
    <row r="6" spans="1:3" s="199" customFormat="1" ht="65.25" customHeight="1">
      <c r="A6" s="531" t="s">
        <v>494</v>
      </c>
      <c r="B6" s="532"/>
      <c r="C6" s="532"/>
    </row>
    <row r="7" spans="1:3">
      <c r="A7" s="441" t="s">
        <v>406</v>
      </c>
      <c r="B7" s="442" t="s">
        <v>261</v>
      </c>
    </row>
    <row r="8" spans="1:3">
      <c r="A8" s="443">
        <v>1</v>
      </c>
      <c r="B8" s="439" t="s">
        <v>226</v>
      </c>
    </row>
    <row r="9" spans="1:3">
      <c r="A9" s="443">
        <v>2</v>
      </c>
      <c r="B9" s="439" t="s">
        <v>262</v>
      </c>
    </row>
    <row r="10" spans="1:3">
      <c r="A10" s="443">
        <v>3</v>
      </c>
      <c r="B10" s="439" t="s">
        <v>263</v>
      </c>
    </row>
    <row r="11" spans="1:3">
      <c r="A11" s="443">
        <v>4</v>
      </c>
      <c r="B11" s="439" t="s">
        <v>264</v>
      </c>
      <c r="C11" s="194"/>
    </row>
    <row r="12" spans="1:3">
      <c r="A12" s="443">
        <v>5</v>
      </c>
      <c r="B12" s="439" t="s">
        <v>190</v>
      </c>
    </row>
    <row r="13" spans="1:3">
      <c r="A13" s="443">
        <v>6</v>
      </c>
      <c r="B13" s="444" t="s">
        <v>151</v>
      </c>
    </row>
    <row r="14" spans="1:3">
      <c r="A14" s="443">
        <v>7</v>
      </c>
      <c r="B14" s="439" t="s">
        <v>265</v>
      </c>
    </row>
    <row r="15" spans="1:3">
      <c r="A15" s="443">
        <v>8</v>
      </c>
      <c r="B15" s="439" t="s">
        <v>268</v>
      </c>
    </row>
    <row r="16" spans="1:3">
      <c r="A16" s="443">
        <v>9</v>
      </c>
      <c r="B16" s="439" t="s">
        <v>89</v>
      </c>
    </row>
    <row r="17" spans="1:2">
      <c r="A17" s="445" t="s">
        <v>551</v>
      </c>
      <c r="B17" s="439" t="s">
        <v>531</v>
      </c>
    </row>
    <row r="18" spans="1:2">
      <c r="A18" s="443">
        <v>10</v>
      </c>
      <c r="B18" s="439" t="s">
        <v>271</v>
      </c>
    </row>
    <row r="19" spans="1:2">
      <c r="A19" s="443">
        <v>11</v>
      </c>
      <c r="B19" s="444" t="s">
        <v>253</v>
      </c>
    </row>
    <row r="20" spans="1:2">
      <c r="A20" s="443">
        <v>12</v>
      </c>
      <c r="B20" s="444" t="s">
        <v>250</v>
      </c>
    </row>
    <row r="21" spans="1:2">
      <c r="A21" s="443">
        <v>13</v>
      </c>
      <c r="B21" s="446" t="s">
        <v>464</v>
      </c>
    </row>
    <row r="22" spans="1:2">
      <c r="A22" s="443">
        <v>14</v>
      </c>
      <c r="B22" s="447" t="s">
        <v>524</v>
      </c>
    </row>
    <row r="23" spans="1:2">
      <c r="A23" s="448">
        <v>15</v>
      </c>
      <c r="B23" s="444" t="s">
        <v>78</v>
      </c>
    </row>
    <row r="24" spans="1:2">
      <c r="A24" s="448">
        <v>15.1</v>
      </c>
      <c r="B24" s="439"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44196</v>
      </c>
    </row>
    <row r="3" spans="1:6" s="22" customFormat="1" ht="15.75" customHeight="1"/>
    <row r="4" spans="1:6" ht="15.75" thickBot="1">
      <c r="A4" s="5" t="s">
        <v>415</v>
      </c>
      <c r="B4" s="65" t="s">
        <v>89</v>
      </c>
    </row>
    <row r="5" spans="1:6">
      <c r="A5" s="145" t="s">
        <v>27</v>
      </c>
      <c r="B5" s="146"/>
      <c r="C5" s="147" t="s">
        <v>28</v>
      </c>
    </row>
    <row r="6" spans="1:6">
      <c r="A6" s="148">
        <v>1</v>
      </c>
      <c r="B6" s="88" t="s">
        <v>29</v>
      </c>
      <c r="C6" s="300">
        <f>SUM(C7:C11)</f>
        <v>95537541</v>
      </c>
    </row>
    <row r="7" spans="1:6">
      <c r="A7" s="148">
        <v>2</v>
      </c>
      <c r="B7" s="85" t="s">
        <v>30</v>
      </c>
      <c r="C7" s="301">
        <v>76000000</v>
      </c>
    </row>
    <row r="8" spans="1:6">
      <c r="A8" s="148">
        <v>3</v>
      </c>
      <c r="B8" s="79" t="s">
        <v>31</v>
      </c>
      <c r="C8" s="301"/>
    </row>
    <row r="9" spans="1:6">
      <c r="A9" s="148">
        <v>4</v>
      </c>
      <c r="B9" s="79" t="s">
        <v>32</v>
      </c>
      <c r="C9" s="301">
        <v>1981799</v>
      </c>
    </row>
    <row r="10" spans="1:6">
      <c r="A10" s="148">
        <v>5</v>
      </c>
      <c r="B10" s="79" t="s">
        <v>33</v>
      </c>
      <c r="C10" s="301"/>
    </row>
    <row r="11" spans="1:6">
      <c r="A11" s="148">
        <v>6</v>
      </c>
      <c r="B11" s="86" t="s">
        <v>34</v>
      </c>
      <c r="C11" s="301">
        <v>17555742.000000007</v>
      </c>
    </row>
    <row r="12" spans="1:6" s="4" customFormat="1">
      <c r="A12" s="148">
        <v>7</v>
      </c>
      <c r="B12" s="88" t="s">
        <v>35</v>
      </c>
      <c r="C12" s="302">
        <f>SUM(C13:C27)</f>
        <v>6446226</v>
      </c>
    </row>
    <row r="13" spans="1:6" s="4" customFormat="1">
      <c r="A13" s="148">
        <v>8</v>
      </c>
      <c r="B13" s="87" t="s">
        <v>36</v>
      </c>
      <c r="C13" s="303">
        <v>1981799</v>
      </c>
    </row>
    <row r="14" spans="1:6" s="4" customFormat="1" ht="25.5">
      <c r="A14" s="148">
        <v>9</v>
      </c>
      <c r="B14" s="80" t="s">
        <v>37</v>
      </c>
      <c r="C14" s="303"/>
    </row>
    <row r="15" spans="1:6" s="4" customFormat="1">
      <c r="A15" s="148">
        <v>10</v>
      </c>
      <c r="B15" s="81" t="s">
        <v>38</v>
      </c>
      <c r="C15" s="303">
        <v>4464427</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89091315</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40175047.8864825</v>
      </c>
    </row>
    <row r="44" spans="1:3" s="4" customFormat="1">
      <c r="A44" s="150">
        <v>37</v>
      </c>
      <c r="B44" s="79" t="s">
        <v>62</v>
      </c>
      <c r="C44" s="303">
        <v>32766000</v>
      </c>
    </row>
    <row r="45" spans="1:3" s="4" customFormat="1">
      <c r="A45" s="150">
        <v>38</v>
      </c>
      <c r="B45" s="79" t="s">
        <v>63</v>
      </c>
      <c r="C45" s="303"/>
    </row>
    <row r="46" spans="1:3" s="4" customFormat="1">
      <c r="A46" s="150">
        <v>39</v>
      </c>
      <c r="B46" s="79" t="s">
        <v>64</v>
      </c>
      <c r="C46" s="303">
        <v>7409047.8864825014</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40175047.8864825</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 sqref="C1:D1048576"/>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6" ht="15">
      <c r="A1" s="18" t="s">
        <v>191</v>
      </c>
      <c r="B1" s="17" t="str">
        <f>Info!C2</f>
        <v>სს "ხალიკ ბანკი საქართველო"</v>
      </c>
    </row>
    <row r="2" spans="1:6" s="22" customFormat="1" ht="15.75" customHeight="1">
      <c r="A2" s="22" t="s">
        <v>192</v>
      </c>
      <c r="B2" s="525">
        <f>'1. key ratios'!B2</f>
        <v>44196</v>
      </c>
    </row>
    <row r="3" spans="1:6" s="22" customFormat="1" ht="15.75" customHeight="1"/>
    <row r="4" spans="1:6" ht="13.5" thickBot="1">
      <c r="A4" s="381" t="s">
        <v>530</v>
      </c>
      <c r="B4" s="423" t="s">
        <v>531</v>
      </c>
    </row>
    <row r="5" spans="1:6" s="424" customFormat="1">
      <c r="A5" s="554" t="s">
        <v>532</v>
      </c>
      <c r="B5" s="555"/>
      <c r="C5" s="413" t="s">
        <v>533</v>
      </c>
      <c r="D5" s="414" t="s">
        <v>534</v>
      </c>
    </row>
    <row r="6" spans="1:6" s="425" customFormat="1">
      <c r="A6" s="415">
        <v>1</v>
      </c>
      <c r="B6" s="416" t="s">
        <v>535</v>
      </c>
      <c r="C6" s="416"/>
      <c r="D6" s="417"/>
    </row>
    <row r="7" spans="1:6" s="425" customFormat="1">
      <c r="A7" s="418" t="s">
        <v>536</v>
      </c>
      <c r="B7" s="419" t="s">
        <v>537</v>
      </c>
      <c r="C7" s="480">
        <v>4.4999999999999998E-2</v>
      </c>
      <c r="D7" s="521">
        <f>C7*'5. RWA'!$C$13</f>
        <v>29035368.423026338</v>
      </c>
      <c r="F7" s="530"/>
    </row>
    <row r="8" spans="1:6" s="425" customFormat="1">
      <c r="A8" s="418" t="s">
        <v>538</v>
      </c>
      <c r="B8" s="419" t="s">
        <v>539</v>
      </c>
      <c r="C8" s="481">
        <v>0.06</v>
      </c>
      <c r="D8" s="521">
        <f>C8*'5. RWA'!$C$13</f>
        <v>38713824.564035118</v>
      </c>
      <c r="F8" s="530"/>
    </row>
    <row r="9" spans="1:6" s="425" customFormat="1">
      <c r="A9" s="418" t="s">
        <v>540</v>
      </c>
      <c r="B9" s="419" t="s">
        <v>541</v>
      </c>
      <c r="C9" s="481">
        <v>0.08</v>
      </c>
      <c r="D9" s="521">
        <f>C9*'5. RWA'!$C$13</f>
        <v>51618432.752046824</v>
      </c>
      <c r="F9" s="530"/>
    </row>
    <row r="10" spans="1:6" s="425" customFormat="1">
      <c r="A10" s="415" t="s">
        <v>542</v>
      </c>
      <c r="B10" s="416" t="s">
        <v>543</v>
      </c>
      <c r="C10" s="482"/>
      <c r="D10" s="477"/>
    </row>
    <row r="11" spans="1:6" s="426" customFormat="1">
      <c r="A11" s="420" t="s">
        <v>544</v>
      </c>
      <c r="B11" s="421" t="s">
        <v>606</v>
      </c>
      <c r="C11" s="483">
        <v>0</v>
      </c>
      <c r="D11" s="478">
        <f>C11*'5. RWA'!$C$13</f>
        <v>0</v>
      </c>
    </row>
    <row r="12" spans="1:6" s="426" customFormat="1">
      <c r="A12" s="420" t="s">
        <v>545</v>
      </c>
      <c r="B12" s="421" t="s">
        <v>546</v>
      </c>
      <c r="C12" s="483">
        <v>0</v>
      </c>
      <c r="D12" s="478">
        <f>C12*'5. RWA'!$C$13</f>
        <v>0</v>
      </c>
    </row>
    <row r="13" spans="1:6" s="426" customFormat="1">
      <c r="A13" s="420" t="s">
        <v>547</v>
      </c>
      <c r="B13" s="421" t="s">
        <v>548</v>
      </c>
      <c r="C13" s="483"/>
      <c r="D13" s="478">
        <f>C13*'5. RWA'!$C$13</f>
        <v>0</v>
      </c>
    </row>
    <row r="14" spans="1:6" s="425" customFormat="1">
      <c r="A14" s="415" t="s">
        <v>549</v>
      </c>
      <c r="B14" s="416" t="s">
        <v>604</v>
      </c>
      <c r="C14" s="484"/>
      <c r="D14" s="477"/>
    </row>
    <row r="15" spans="1:6" s="425" customFormat="1">
      <c r="A15" s="440" t="s">
        <v>552</v>
      </c>
      <c r="B15" s="421" t="s">
        <v>605</v>
      </c>
      <c r="C15" s="483">
        <v>1.1746856770688052E-2</v>
      </c>
      <c r="D15" s="522">
        <f>C15*'5. RWA'!$C$13</f>
        <v>7579429.203321089</v>
      </c>
      <c r="F15" s="530"/>
    </row>
    <row r="16" spans="1:6" s="425" customFormat="1">
      <c r="A16" s="440" t="s">
        <v>553</v>
      </c>
      <c r="B16" s="421" t="s">
        <v>555</v>
      </c>
      <c r="C16" s="483">
        <v>1.5696645031614935E-2</v>
      </c>
      <c r="D16" s="522">
        <f>C16*'5. RWA'!$C$13</f>
        <v>10127952.699964568</v>
      </c>
      <c r="F16" s="530"/>
    </row>
    <row r="17" spans="1:6" s="425" customFormat="1">
      <c r="A17" s="440" t="s">
        <v>554</v>
      </c>
      <c r="B17" s="421" t="s">
        <v>602</v>
      </c>
      <c r="C17" s="483">
        <v>5.0293521832611807E-2</v>
      </c>
      <c r="D17" s="522">
        <f>C17*'5. RWA'!$C$13</f>
        <v>32450909.682253391</v>
      </c>
      <c r="F17" s="530"/>
    </row>
    <row r="18" spans="1:6" s="424" customFormat="1">
      <c r="A18" s="556" t="s">
        <v>603</v>
      </c>
      <c r="B18" s="557"/>
      <c r="C18" s="485" t="s">
        <v>533</v>
      </c>
      <c r="D18" s="479" t="s">
        <v>534</v>
      </c>
    </row>
    <row r="19" spans="1:6" s="425" customFormat="1">
      <c r="A19" s="422">
        <v>4</v>
      </c>
      <c r="B19" s="421" t="s">
        <v>24</v>
      </c>
      <c r="C19" s="483">
        <f>C7+C11+C12+C13+C15</f>
        <v>5.6746856770688053E-2</v>
      </c>
      <c r="D19" s="521">
        <f>C19*'5. RWA'!$C$13</f>
        <v>36614797.62634743</v>
      </c>
      <c r="F19" s="530"/>
    </row>
    <row r="20" spans="1:6" s="425" customFormat="1">
      <c r="A20" s="422">
        <v>5</v>
      </c>
      <c r="B20" s="421" t="s">
        <v>90</v>
      </c>
      <c r="C20" s="483">
        <f>C8+C11+C12+C13+C16</f>
        <v>7.569664503161494E-2</v>
      </c>
      <c r="D20" s="521">
        <f>C20*'5. RWA'!$C$13</f>
        <v>48841777.263999686</v>
      </c>
      <c r="F20" s="530"/>
    </row>
    <row r="21" spans="1:6" s="425" customFormat="1" ht="13.5" thickBot="1">
      <c r="A21" s="427" t="s">
        <v>550</v>
      </c>
      <c r="B21" s="428" t="s">
        <v>89</v>
      </c>
      <c r="C21" s="486">
        <f>C9+C11+C12+C13+C17</f>
        <v>0.13029352183261181</v>
      </c>
      <c r="D21" s="523">
        <f>C21*'5. RWA'!$C$13</f>
        <v>84069342.434300214</v>
      </c>
      <c r="F21" s="530"/>
    </row>
    <row r="22" spans="1:6">
      <c r="F22" s="381"/>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30" activePane="bottomRight" state="frozen"/>
      <selection pane="topRight" activeCell="B1" sqref="B1"/>
      <selection pane="bottomLeft" activeCell="A5" sqref="A5"/>
      <selection pane="bottomRight" activeCell="C1" sqref="C1:C1048576"/>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44196</v>
      </c>
    </row>
    <row r="3" spans="1:6" s="22" customFormat="1" ht="15.75" customHeight="1">
      <c r="A3" s="27"/>
    </row>
    <row r="4" spans="1:6" s="22" customFormat="1" ht="15.75" customHeight="1" thickBot="1">
      <c r="A4" s="22" t="s">
        <v>416</v>
      </c>
      <c r="B4" s="215" t="s">
        <v>271</v>
      </c>
      <c r="D4" s="217" t="s">
        <v>95</v>
      </c>
    </row>
    <row r="5" spans="1:6" ht="38.25">
      <c r="A5" s="164" t="s">
        <v>27</v>
      </c>
      <c r="B5" s="165" t="s">
        <v>234</v>
      </c>
      <c r="C5" s="166" t="s">
        <v>240</v>
      </c>
      <c r="D5" s="216" t="s">
        <v>272</v>
      </c>
    </row>
    <row r="6" spans="1:6">
      <c r="A6" s="153">
        <v>1</v>
      </c>
      <c r="B6" s="91" t="s">
        <v>156</v>
      </c>
      <c r="C6" s="306">
        <v>7981458</v>
      </c>
      <c r="D6" s="154"/>
      <c r="E6" s="8"/>
    </row>
    <row r="7" spans="1:6">
      <c r="A7" s="153">
        <v>2</v>
      </c>
      <c r="B7" s="92" t="s">
        <v>157</v>
      </c>
      <c r="C7" s="307">
        <v>60162117</v>
      </c>
      <c r="D7" s="155"/>
      <c r="E7" s="8"/>
    </row>
    <row r="8" spans="1:6">
      <c r="A8" s="153">
        <v>3</v>
      </c>
      <c r="B8" s="92" t="s">
        <v>158</v>
      </c>
      <c r="C8" s="307">
        <v>25568882</v>
      </c>
      <c r="D8" s="155"/>
      <c r="E8" s="8"/>
    </row>
    <row r="9" spans="1:6">
      <c r="A9" s="153">
        <v>4</v>
      </c>
      <c r="B9" s="92" t="s">
        <v>187</v>
      </c>
      <c r="C9" s="307"/>
      <c r="D9" s="155"/>
      <c r="E9" s="8"/>
    </row>
    <row r="10" spans="1:6">
      <c r="A10" s="153">
        <v>5</v>
      </c>
      <c r="B10" s="92" t="s">
        <v>159</v>
      </c>
      <c r="C10" s="307">
        <v>16587520</v>
      </c>
      <c r="D10" s="155"/>
      <c r="E10" s="8"/>
    </row>
    <row r="11" spans="1:6">
      <c r="A11" s="153">
        <v>6.1</v>
      </c>
      <c r="B11" s="92" t="s">
        <v>160</v>
      </c>
      <c r="C11" s="308">
        <v>527023241</v>
      </c>
      <c r="D11" s="156"/>
      <c r="E11" s="9"/>
    </row>
    <row r="12" spans="1:6">
      <c r="A12" s="153">
        <v>6.2</v>
      </c>
      <c r="B12" s="93" t="s">
        <v>161</v>
      </c>
      <c r="C12" s="308">
        <v>-47137604</v>
      </c>
      <c r="D12" s="156"/>
      <c r="E12" s="9"/>
    </row>
    <row r="13" spans="1:6">
      <c r="A13" s="153" t="s">
        <v>491</v>
      </c>
      <c r="B13" s="94" t="s">
        <v>492</v>
      </c>
      <c r="C13" s="308">
        <v>7587253.0000000009</v>
      </c>
      <c r="D13" s="156"/>
      <c r="E13" s="9"/>
    </row>
    <row r="14" spans="1:6">
      <c r="A14" s="527" t="s">
        <v>632</v>
      </c>
      <c r="B14" s="528" t="s">
        <v>64</v>
      </c>
      <c r="C14" s="308">
        <v>7409047.8864825014</v>
      </c>
      <c r="D14" s="156"/>
      <c r="E14" s="9"/>
    </row>
    <row r="15" spans="1:6">
      <c r="A15" s="153" t="s">
        <v>633</v>
      </c>
      <c r="B15" s="94" t="s">
        <v>615</v>
      </c>
      <c r="C15" s="308">
        <v>10888940.33</v>
      </c>
      <c r="D15" s="156"/>
      <c r="E15" s="9"/>
    </row>
    <row r="16" spans="1:6">
      <c r="A16" s="153">
        <v>6</v>
      </c>
      <c r="B16" s="92" t="s">
        <v>162</v>
      </c>
      <c r="C16" s="314">
        <v>479885637</v>
      </c>
      <c r="D16" s="156"/>
      <c r="E16" s="8"/>
    </row>
    <row r="17" spans="1:5">
      <c r="A17" s="153">
        <v>7</v>
      </c>
      <c r="B17" s="92" t="s">
        <v>163</v>
      </c>
      <c r="C17" s="307">
        <v>7674689</v>
      </c>
      <c r="D17" s="155"/>
      <c r="E17" s="8"/>
    </row>
    <row r="18" spans="1:5">
      <c r="A18" s="153">
        <v>8</v>
      </c>
      <c r="B18" s="92" t="s">
        <v>164</v>
      </c>
      <c r="C18" s="307">
        <v>10606227</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21326639</v>
      </c>
      <c r="D23" s="155"/>
      <c r="E23" s="8"/>
    </row>
    <row r="24" spans="1:5">
      <c r="A24" s="153">
        <v>10.1</v>
      </c>
      <c r="B24" s="94" t="s">
        <v>237</v>
      </c>
      <c r="C24" s="307">
        <v>4464427</v>
      </c>
      <c r="D24" s="257" t="s">
        <v>444</v>
      </c>
      <c r="E24" s="8"/>
    </row>
    <row r="25" spans="1:5">
      <c r="A25" s="153">
        <v>11</v>
      </c>
      <c r="B25" s="95" t="s">
        <v>167</v>
      </c>
      <c r="C25" s="309">
        <v>5386357.8399999999</v>
      </c>
      <c r="D25" s="157"/>
      <c r="E25" s="8"/>
    </row>
    <row r="26" spans="1:5">
      <c r="A26" s="153">
        <v>12</v>
      </c>
      <c r="B26" s="97" t="s">
        <v>168</v>
      </c>
      <c r="C26" s="310">
        <f>SUM(C6:C10,C16:C19,C23,C25)</f>
        <v>635233526.84000003</v>
      </c>
      <c r="D26" s="158"/>
      <c r="E26" s="7"/>
    </row>
    <row r="27" spans="1:5">
      <c r="A27" s="153">
        <v>13</v>
      </c>
      <c r="B27" s="92" t="s">
        <v>169</v>
      </c>
      <c r="C27" s="311">
        <v>94762420</v>
      </c>
      <c r="D27" s="159"/>
      <c r="E27" s="8"/>
    </row>
    <row r="28" spans="1:5">
      <c r="A28" s="153">
        <v>14</v>
      </c>
      <c r="B28" s="92" t="s">
        <v>170</v>
      </c>
      <c r="C28" s="307">
        <v>104884615.97</v>
      </c>
      <c r="D28" s="155"/>
      <c r="E28" s="8"/>
    </row>
    <row r="29" spans="1:5">
      <c r="A29" s="153">
        <v>15</v>
      </c>
      <c r="B29" s="92" t="s">
        <v>171</v>
      </c>
      <c r="C29" s="307">
        <v>17093760.91</v>
      </c>
      <c r="D29" s="155"/>
      <c r="E29" s="8"/>
    </row>
    <row r="30" spans="1:5">
      <c r="A30" s="153">
        <v>16</v>
      </c>
      <c r="B30" s="92" t="s">
        <v>172</v>
      </c>
      <c r="C30" s="307">
        <v>62811773.960000001</v>
      </c>
      <c r="D30" s="155"/>
      <c r="E30" s="8"/>
    </row>
    <row r="31" spans="1:5">
      <c r="A31" s="153">
        <v>17</v>
      </c>
      <c r="B31" s="92" t="s">
        <v>173</v>
      </c>
      <c r="C31" s="307">
        <v>0</v>
      </c>
      <c r="D31" s="155"/>
      <c r="E31" s="8"/>
    </row>
    <row r="32" spans="1:5">
      <c r="A32" s="153">
        <v>18</v>
      </c>
      <c r="B32" s="92" t="s">
        <v>174</v>
      </c>
      <c r="C32" s="307">
        <v>213892800</v>
      </c>
      <c r="D32" s="155"/>
      <c r="E32" s="8"/>
    </row>
    <row r="33" spans="1:5">
      <c r="A33" s="153">
        <v>19</v>
      </c>
      <c r="B33" s="92" t="s">
        <v>175</v>
      </c>
      <c r="C33" s="307">
        <v>6492552</v>
      </c>
      <c r="D33" s="155"/>
      <c r="E33" s="8"/>
    </row>
    <row r="34" spans="1:5">
      <c r="A34" s="153">
        <v>20</v>
      </c>
      <c r="B34" s="92" t="s">
        <v>97</v>
      </c>
      <c r="C34" s="307">
        <v>6992063</v>
      </c>
      <c r="D34" s="155"/>
      <c r="E34" s="8"/>
    </row>
    <row r="35" spans="1:5">
      <c r="A35" s="153">
        <v>20.100000000000001</v>
      </c>
      <c r="B35" s="96" t="s">
        <v>490</v>
      </c>
      <c r="C35" s="309"/>
      <c r="D35" s="157"/>
      <c r="E35" s="8"/>
    </row>
    <row r="36" spans="1:5">
      <c r="A36" s="153">
        <v>21</v>
      </c>
      <c r="B36" s="95" t="s">
        <v>176</v>
      </c>
      <c r="C36" s="309">
        <v>32766000</v>
      </c>
      <c r="D36" s="157"/>
      <c r="E36" s="8"/>
    </row>
    <row r="37" spans="1:5">
      <c r="A37" s="153">
        <v>21.1</v>
      </c>
      <c r="B37" s="96" t="s">
        <v>236</v>
      </c>
      <c r="C37" s="312">
        <v>32766000</v>
      </c>
      <c r="D37" s="160"/>
      <c r="E37" s="8"/>
    </row>
    <row r="38" spans="1:5">
      <c r="A38" s="153">
        <v>22</v>
      </c>
      <c r="B38" s="97" t="s">
        <v>177</v>
      </c>
      <c r="C38" s="310">
        <f>SUM(C27:C36)</f>
        <v>539695985.83999991</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17555742.000000007</v>
      </c>
      <c r="D44" s="155"/>
      <c r="E44" s="8"/>
    </row>
    <row r="45" spans="1:5">
      <c r="A45" s="153">
        <v>29</v>
      </c>
      <c r="B45" s="95" t="s">
        <v>36</v>
      </c>
      <c r="C45" s="307">
        <v>1981799</v>
      </c>
      <c r="D45" s="155"/>
      <c r="E45" s="8"/>
    </row>
    <row r="46" spans="1:5" ht="16.5" thickBot="1">
      <c r="A46" s="161">
        <v>30</v>
      </c>
      <c r="B46" s="162" t="s">
        <v>184</v>
      </c>
      <c r="C46" s="313">
        <f>SUM(C39:C45)</f>
        <v>95537541</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L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44196</v>
      </c>
    </row>
    <row r="4" spans="1:19" ht="39" thickBot="1">
      <c r="A4" s="74" t="s">
        <v>417</v>
      </c>
      <c r="B4" s="342" t="s">
        <v>461</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448</v>
      </c>
      <c r="P5" s="123" t="s">
        <v>449</v>
      </c>
      <c r="Q5" s="123" t="s">
        <v>450</v>
      </c>
      <c r="R5" s="333" t="s">
        <v>451</v>
      </c>
      <c r="S5" s="124" t="s">
        <v>452</v>
      </c>
    </row>
    <row r="6" spans="1:19" ht="46.5" customHeight="1">
      <c r="A6" s="168"/>
      <c r="B6" s="562" t="s">
        <v>453</v>
      </c>
      <c r="C6" s="560">
        <v>0</v>
      </c>
      <c r="D6" s="561"/>
      <c r="E6" s="560">
        <v>0.2</v>
      </c>
      <c r="F6" s="561"/>
      <c r="G6" s="560">
        <v>0.35</v>
      </c>
      <c r="H6" s="561"/>
      <c r="I6" s="560">
        <v>0.5</v>
      </c>
      <c r="J6" s="561"/>
      <c r="K6" s="560">
        <v>0.75</v>
      </c>
      <c r="L6" s="561"/>
      <c r="M6" s="560">
        <v>1</v>
      </c>
      <c r="N6" s="561"/>
      <c r="O6" s="560">
        <v>1.5</v>
      </c>
      <c r="P6" s="561"/>
      <c r="Q6" s="560">
        <v>2.5</v>
      </c>
      <c r="R6" s="561"/>
      <c r="S6" s="558" t="s">
        <v>254</v>
      </c>
    </row>
    <row r="7" spans="1:19">
      <c r="A7" s="168"/>
      <c r="B7" s="563"/>
      <c r="C7" s="341" t="s">
        <v>446</v>
      </c>
      <c r="D7" s="341" t="s">
        <v>447</v>
      </c>
      <c r="E7" s="341" t="s">
        <v>446</v>
      </c>
      <c r="F7" s="341" t="s">
        <v>447</v>
      </c>
      <c r="G7" s="341" t="s">
        <v>446</v>
      </c>
      <c r="H7" s="341" t="s">
        <v>447</v>
      </c>
      <c r="I7" s="341" t="s">
        <v>446</v>
      </c>
      <c r="J7" s="341" t="s">
        <v>447</v>
      </c>
      <c r="K7" s="341" t="s">
        <v>446</v>
      </c>
      <c r="L7" s="341" t="s">
        <v>447</v>
      </c>
      <c r="M7" s="341" t="s">
        <v>446</v>
      </c>
      <c r="N7" s="341" t="s">
        <v>447</v>
      </c>
      <c r="O7" s="341" t="s">
        <v>446</v>
      </c>
      <c r="P7" s="341" t="s">
        <v>447</v>
      </c>
      <c r="Q7" s="341" t="s">
        <v>446</v>
      </c>
      <c r="R7" s="341" t="s">
        <v>447</v>
      </c>
      <c r="S7" s="559"/>
    </row>
    <row r="8" spans="1:19" s="172" customFormat="1">
      <c r="A8" s="127">
        <v>1</v>
      </c>
      <c r="B8" s="190" t="s">
        <v>219</v>
      </c>
      <c r="C8" s="315">
        <v>22764553</v>
      </c>
      <c r="D8" s="315"/>
      <c r="E8" s="315"/>
      <c r="F8" s="334"/>
      <c r="G8" s="315"/>
      <c r="H8" s="315"/>
      <c r="I8" s="315"/>
      <c r="J8" s="315"/>
      <c r="K8" s="315"/>
      <c r="L8" s="315"/>
      <c r="M8" s="315">
        <v>53985084</v>
      </c>
      <c r="N8" s="315"/>
      <c r="O8" s="315"/>
      <c r="P8" s="315"/>
      <c r="Q8" s="315"/>
      <c r="R8" s="334"/>
      <c r="S8" s="347">
        <f>$C$6*SUM(C8:D8)+$E$6*SUM(E8:F8)+$G$6*SUM(G8:H8)+$I$6*SUM(I8:J8)+$K$6*SUM(K8:L8)+$M$6*SUM(M8:N8)+$O$6*SUM(O8:P8)+$Q$6*SUM(Q8:R8)</f>
        <v>53985084</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13197151.000000002</v>
      </c>
      <c r="F13" s="315"/>
      <c r="G13" s="315"/>
      <c r="H13" s="315"/>
      <c r="I13" s="315">
        <v>12335848.129999999</v>
      </c>
      <c r="J13" s="315"/>
      <c r="K13" s="315"/>
      <c r="L13" s="315"/>
      <c r="M13" s="315">
        <v>35882.870000000003</v>
      </c>
      <c r="N13" s="315"/>
      <c r="O13" s="315"/>
      <c r="P13" s="315"/>
      <c r="Q13" s="315"/>
      <c r="R13" s="334"/>
      <c r="S13" s="347">
        <f t="shared" si="0"/>
        <v>8843237.1349999998</v>
      </c>
    </row>
    <row r="14" spans="1:19" s="172" customFormat="1">
      <c r="A14" s="127">
        <v>7</v>
      </c>
      <c r="B14" s="190" t="s">
        <v>74</v>
      </c>
      <c r="C14" s="315"/>
      <c r="D14" s="315"/>
      <c r="E14" s="315"/>
      <c r="F14" s="315"/>
      <c r="G14" s="315"/>
      <c r="H14" s="315"/>
      <c r="I14" s="315"/>
      <c r="J14" s="315"/>
      <c r="K14" s="315"/>
      <c r="L14" s="315"/>
      <c r="M14" s="315">
        <v>370611088.85000002</v>
      </c>
      <c r="N14" s="315">
        <v>6450354.7670000009</v>
      </c>
      <c r="O14" s="315"/>
      <c r="P14" s="315"/>
      <c r="Q14" s="315"/>
      <c r="R14" s="334"/>
      <c r="S14" s="347">
        <f t="shared" si="0"/>
        <v>377061443.61700004</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12576824.380000001</v>
      </c>
      <c r="N17" s="315">
        <v>545.72500000000002</v>
      </c>
      <c r="O17" s="315"/>
      <c r="P17" s="315"/>
      <c r="Q17" s="315"/>
      <c r="R17" s="334"/>
      <c r="S17" s="347">
        <f t="shared" si="0"/>
        <v>12577370.105</v>
      </c>
    </row>
    <row r="18" spans="1:19" s="172" customFormat="1">
      <c r="A18" s="127">
        <v>11</v>
      </c>
      <c r="B18" s="190" t="s">
        <v>71</v>
      </c>
      <c r="C18" s="315"/>
      <c r="D18" s="315"/>
      <c r="E18" s="315"/>
      <c r="F18" s="315"/>
      <c r="G18" s="315"/>
      <c r="H18" s="315"/>
      <c r="I18" s="315"/>
      <c r="J18" s="315"/>
      <c r="K18" s="315"/>
      <c r="L18" s="315"/>
      <c r="M18" s="315">
        <v>26954388.939999975</v>
      </c>
      <c r="N18" s="315">
        <v>31420.639999999996</v>
      </c>
      <c r="O18" s="315">
        <v>641501.24</v>
      </c>
      <c r="P18" s="315"/>
      <c r="Q18" s="315"/>
      <c r="R18" s="334"/>
      <c r="S18" s="347">
        <f t="shared" si="0"/>
        <v>27948061.439999975</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7981458</v>
      </c>
      <c r="D21" s="315"/>
      <c r="E21" s="315"/>
      <c r="F21" s="315"/>
      <c r="G21" s="315"/>
      <c r="H21" s="315"/>
      <c r="I21" s="315"/>
      <c r="J21" s="315"/>
      <c r="K21" s="315"/>
      <c r="L21" s="315"/>
      <c r="M21" s="315">
        <v>128161512.76000005</v>
      </c>
      <c r="N21" s="315">
        <v>534702.64899999998</v>
      </c>
      <c r="O21" s="315"/>
      <c r="P21" s="315"/>
      <c r="Q21" s="315"/>
      <c r="R21" s="334"/>
      <c r="S21" s="347">
        <f t="shared" si="0"/>
        <v>128696215.40900005</v>
      </c>
    </row>
    <row r="22" spans="1:19" ht="13.5" thickBot="1">
      <c r="A22" s="109"/>
      <c r="B22" s="174" t="s">
        <v>69</v>
      </c>
      <c r="C22" s="316">
        <f>SUM(C8:C21)</f>
        <v>30746011</v>
      </c>
      <c r="D22" s="316">
        <f t="shared" ref="D22:S22" si="1">SUM(D8:D21)</f>
        <v>0</v>
      </c>
      <c r="E22" s="316">
        <f t="shared" si="1"/>
        <v>13197151.000000002</v>
      </c>
      <c r="F22" s="316">
        <f t="shared" si="1"/>
        <v>0</v>
      </c>
      <c r="G22" s="316">
        <f t="shared" si="1"/>
        <v>0</v>
      </c>
      <c r="H22" s="316">
        <f t="shared" si="1"/>
        <v>0</v>
      </c>
      <c r="I22" s="316">
        <f t="shared" si="1"/>
        <v>12335848.129999999</v>
      </c>
      <c r="J22" s="316">
        <f t="shared" si="1"/>
        <v>0</v>
      </c>
      <c r="K22" s="316">
        <f t="shared" si="1"/>
        <v>0</v>
      </c>
      <c r="L22" s="316">
        <f t="shared" si="1"/>
        <v>0</v>
      </c>
      <c r="M22" s="316">
        <f t="shared" si="1"/>
        <v>592324781.80000007</v>
      </c>
      <c r="N22" s="316">
        <f t="shared" si="1"/>
        <v>7017023.7810000004</v>
      </c>
      <c r="O22" s="316">
        <f t="shared" si="1"/>
        <v>641501.24</v>
      </c>
      <c r="P22" s="316">
        <f t="shared" si="1"/>
        <v>0</v>
      </c>
      <c r="Q22" s="316">
        <f t="shared" si="1"/>
        <v>0</v>
      </c>
      <c r="R22" s="316">
        <f t="shared" si="1"/>
        <v>0</v>
      </c>
      <c r="S22" s="348">
        <f t="shared" si="1"/>
        <v>609111411.70600009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Q9" activePane="bottomRight" state="frozen"/>
      <selection pane="topRight" activeCell="C1" sqref="C1"/>
      <selection pane="bottomLeft" activeCell="A6" sqref="A6"/>
      <selection pane="bottomRight" activeCell="T13" sqref="T13: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44196</v>
      </c>
    </row>
    <row r="4" spans="1:22" ht="27.75" thickBot="1">
      <c r="A4" s="2" t="s">
        <v>418</v>
      </c>
      <c r="B4" s="343" t="s">
        <v>462</v>
      </c>
      <c r="V4" s="217" t="s">
        <v>95</v>
      </c>
    </row>
    <row r="5" spans="1:22">
      <c r="A5" s="107"/>
      <c r="B5" s="108"/>
      <c r="C5" s="564" t="s">
        <v>201</v>
      </c>
      <c r="D5" s="565"/>
      <c r="E5" s="565"/>
      <c r="F5" s="565"/>
      <c r="G5" s="565"/>
      <c r="H5" s="565"/>
      <c r="I5" s="565"/>
      <c r="J5" s="565"/>
      <c r="K5" s="565"/>
      <c r="L5" s="566"/>
      <c r="M5" s="564" t="s">
        <v>202</v>
      </c>
      <c r="N5" s="565"/>
      <c r="O5" s="565"/>
      <c r="P5" s="565"/>
      <c r="Q5" s="565"/>
      <c r="R5" s="565"/>
      <c r="S5" s="566"/>
      <c r="T5" s="569" t="s">
        <v>460</v>
      </c>
      <c r="U5" s="569" t="s">
        <v>459</v>
      </c>
      <c r="V5" s="567" t="s">
        <v>203</v>
      </c>
    </row>
    <row r="6" spans="1:22" s="74" customFormat="1" ht="140.25">
      <c r="A6" s="125"/>
      <c r="B6" s="192"/>
      <c r="C6" s="105" t="s">
        <v>204</v>
      </c>
      <c r="D6" s="104" t="s">
        <v>205</v>
      </c>
      <c r="E6" s="101" t="s">
        <v>206</v>
      </c>
      <c r="F6" s="344" t="s">
        <v>454</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70"/>
      <c r="U6" s="570"/>
      <c r="V6" s="568"/>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3720144.835</v>
      </c>
      <c r="E13" s="315"/>
      <c r="F13" s="315"/>
      <c r="G13" s="315"/>
      <c r="H13" s="315"/>
      <c r="I13" s="315"/>
      <c r="J13" s="315"/>
      <c r="K13" s="315"/>
      <c r="L13" s="318"/>
      <c r="M13" s="317">
        <v>287626.50399999996</v>
      </c>
      <c r="N13" s="315"/>
      <c r="O13" s="315"/>
      <c r="P13" s="315"/>
      <c r="Q13" s="315"/>
      <c r="R13" s="315"/>
      <c r="S13" s="318"/>
      <c r="T13" s="337">
        <v>4007771.3389999997</v>
      </c>
      <c r="U13" s="337">
        <v>91003.414999999994</v>
      </c>
      <c r="V13" s="319">
        <f t="shared" si="0"/>
        <v>4007771.3389999997</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v>0</v>
      </c>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v>0</v>
      </c>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v>0</v>
      </c>
      <c r="U16" s="337"/>
      <c r="V16" s="319">
        <f t="shared" si="0"/>
        <v>0</v>
      </c>
    </row>
    <row r="17" spans="1:22" s="172" customFormat="1">
      <c r="A17" s="173">
        <v>11</v>
      </c>
      <c r="B17" s="171" t="s">
        <v>71</v>
      </c>
      <c r="C17" s="317"/>
      <c r="D17" s="315"/>
      <c r="E17" s="315"/>
      <c r="F17" s="315"/>
      <c r="G17" s="315"/>
      <c r="H17" s="315"/>
      <c r="I17" s="315"/>
      <c r="J17" s="315"/>
      <c r="K17" s="315"/>
      <c r="L17" s="318"/>
      <c r="M17" s="317">
        <v>47469.6348</v>
      </c>
      <c r="N17" s="315"/>
      <c r="O17" s="315"/>
      <c r="P17" s="315"/>
      <c r="Q17" s="315"/>
      <c r="R17" s="315"/>
      <c r="S17" s="318"/>
      <c r="T17" s="337">
        <v>47469.6348</v>
      </c>
      <c r="U17" s="337"/>
      <c r="V17" s="319">
        <f t="shared" si="0"/>
        <v>47469.6348</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v>0</v>
      </c>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v>0</v>
      </c>
      <c r="U19" s="337"/>
      <c r="V19" s="319">
        <f t="shared" si="0"/>
        <v>0</v>
      </c>
    </row>
    <row r="20" spans="1:22" s="172" customFormat="1">
      <c r="A20" s="173">
        <v>14</v>
      </c>
      <c r="B20" s="171" t="s">
        <v>252</v>
      </c>
      <c r="C20" s="317"/>
      <c r="D20" s="315">
        <v>1636421</v>
      </c>
      <c r="E20" s="315"/>
      <c r="F20" s="315"/>
      <c r="G20" s="315"/>
      <c r="H20" s="315"/>
      <c r="I20" s="315"/>
      <c r="J20" s="315"/>
      <c r="K20" s="315"/>
      <c r="L20" s="318"/>
      <c r="M20" s="317">
        <v>46917.803599999999</v>
      </c>
      <c r="N20" s="315"/>
      <c r="O20" s="315"/>
      <c r="P20" s="315"/>
      <c r="Q20" s="315"/>
      <c r="R20" s="315"/>
      <c r="S20" s="318"/>
      <c r="T20" s="337">
        <v>1683338.8036</v>
      </c>
      <c r="U20" s="337"/>
      <c r="V20" s="319">
        <f t="shared" si="0"/>
        <v>1683338.8036</v>
      </c>
    </row>
    <row r="21" spans="1:22" ht="13.5" thickBot="1">
      <c r="A21" s="109"/>
      <c r="B21" s="110" t="s">
        <v>69</v>
      </c>
      <c r="C21" s="320">
        <f>SUM(C7:C20)</f>
        <v>0</v>
      </c>
      <c r="D21" s="316">
        <f t="shared" ref="D21:V21" si="1">SUM(D7:D20)</f>
        <v>5356565.835</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382013.94239999994</v>
      </c>
      <c r="N21" s="316">
        <f t="shared" si="1"/>
        <v>0</v>
      </c>
      <c r="O21" s="316">
        <f t="shared" si="1"/>
        <v>0</v>
      </c>
      <c r="P21" s="316">
        <f t="shared" si="1"/>
        <v>0</v>
      </c>
      <c r="Q21" s="316">
        <f t="shared" si="1"/>
        <v>0</v>
      </c>
      <c r="R21" s="316">
        <f t="shared" si="1"/>
        <v>0</v>
      </c>
      <c r="S21" s="321">
        <f t="shared" si="1"/>
        <v>0</v>
      </c>
      <c r="T21" s="321">
        <f>SUM(T7:T20)</f>
        <v>5738579.7774</v>
      </c>
      <c r="U21" s="321">
        <f t="shared" si="1"/>
        <v>91003.414999999994</v>
      </c>
      <c r="V21" s="322">
        <f t="shared" si="1"/>
        <v>5738579.7774</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3" sqref="B2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44196</v>
      </c>
    </row>
    <row r="4" spans="1:9" ht="13.5" thickBot="1">
      <c r="A4" s="2" t="s">
        <v>419</v>
      </c>
      <c r="B4" s="340" t="s">
        <v>463</v>
      </c>
    </row>
    <row r="5" spans="1:9">
      <c r="A5" s="107"/>
      <c r="B5" s="169"/>
      <c r="C5" s="175" t="s">
        <v>0</v>
      </c>
      <c r="D5" s="175" t="s">
        <v>1</v>
      </c>
      <c r="E5" s="175" t="s">
        <v>2</v>
      </c>
      <c r="F5" s="175" t="s">
        <v>3</v>
      </c>
      <c r="G5" s="335" t="s">
        <v>4</v>
      </c>
      <c r="H5" s="176" t="s">
        <v>6</v>
      </c>
      <c r="I5" s="25"/>
    </row>
    <row r="6" spans="1:9" ht="15" customHeight="1">
      <c r="A6" s="168"/>
      <c r="B6" s="23"/>
      <c r="C6" s="571" t="s">
        <v>455</v>
      </c>
      <c r="D6" s="575" t="s">
        <v>476</v>
      </c>
      <c r="E6" s="576"/>
      <c r="F6" s="571" t="s">
        <v>482</v>
      </c>
      <c r="G6" s="571" t="s">
        <v>483</v>
      </c>
      <c r="H6" s="573" t="s">
        <v>457</v>
      </c>
      <c r="I6" s="25"/>
    </row>
    <row r="7" spans="1:9" ht="76.5">
      <c r="A7" s="168"/>
      <c r="B7" s="23"/>
      <c r="C7" s="572"/>
      <c r="D7" s="339" t="s">
        <v>458</v>
      </c>
      <c r="E7" s="339" t="s">
        <v>456</v>
      </c>
      <c r="F7" s="572"/>
      <c r="G7" s="572"/>
      <c r="H7" s="574"/>
      <c r="I7" s="25"/>
    </row>
    <row r="8" spans="1:9">
      <c r="A8" s="98">
        <v>1</v>
      </c>
      <c r="B8" s="80" t="s">
        <v>219</v>
      </c>
      <c r="C8" s="323">
        <v>76749637</v>
      </c>
      <c r="D8" s="324"/>
      <c r="E8" s="323"/>
      <c r="F8" s="323">
        <v>53985084</v>
      </c>
      <c r="G8" s="336">
        <v>53985084</v>
      </c>
      <c r="H8" s="345">
        <f>G8/(C8+E8)</f>
        <v>0.7033920434047134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25568882.000000004</v>
      </c>
      <c r="D13" s="324"/>
      <c r="E13" s="323"/>
      <c r="F13" s="323">
        <v>8843237.1349999998</v>
      </c>
      <c r="G13" s="336">
        <v>8843237.1349999998</v>
      </c>
      <c r="H13" s="345">
        <f t="shared" ref="H13:H21" si="0">G13/(C13+E13)</f>
        <v>0.34585935884877556</v>
      </c>
    </row>
    <row r="14" spans="1:9">
      <c r="A14" s="98">
        <v>7</v>
      </c>
      <c r="B14" s="80" t="s">
        <v>74</v>
      </c>
      <c r="C14" s="323">
        <v>370611088.85000002</v>
      </c>
      <c r="D14" s="324">
        <v>22082857.34</v>
      </c>
      <c r="E14" s="323">
        <v>6450354.7670000009</v>
      </c>
      <c r="F14" s="324">
        <v>377061443.61700004</v>
      </c>
      <c r="G14" s="397">
        <v>373053672.278</v>
      </c>
      <c r="H14" s="345">
        <f>G14/(C14+E14)</f>
        <v>0.98937103910557633</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12576824.380000001</v>
      </c>
      <c r="D17" s="324">
        <v>96561.279999999999</v>
      </c>
      <c r="E17" s="323">
        <v>545.72500000000002</v>
      </c>
      <c r="F17" s="324">
        <v>12577370.105</v>
      </c>
      <c r="G17" s="397">
        <v>12577370.105</v>
      </c>
      <c r="H17" s="345">
        <f t="shared" si="0"/>
        <v>1</v>
      </c>
    </row>
    <row r="18" spans="1:8">
      <c r="A18" s="98">
        <v>11</v>
      </c>
      <c r="B18" s="80" t="s">
        <v>71</v>
      </c>
      <c r="C18" s="323">
        <v>27595890.179999974</v>
      </c>
      <c r="D18" s="324">
        <v>1091.45</v>
      </c>
      <c r="E18" s="323">
        <v>31420.639999999996</v>
      </c>
      <c r="F18" s="324">
        <v>27948061.439999975</v>
      </c>
      <c r="G18" s="397">
        <v>27900591.805199977</v>
      </c>
      <c r="H18" s="345">
        <f t="shared" si="0"/>
        <v>1.0098916969147127</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136142970.76000005</v>
      </c>
      <c r="D21" s="324">
        <v>1411562.72</v>
      </c>
      <c r="E21" s="323">
        <v>534702.64899999998</v>
      </c>
      <c r="F21" s="324">
        <v>128696215.40900005</v>
      </c>
      <c r="G21" s="397">
        <v>127012876.60540006</v>
      </c>
      <c r="H21" s="345">
        <f t="shared" si="0"/>
        <v>0.92928766957659104</v>
      </c>
    </row>
    <row r="22" spans="1:8" ht="13.5" thickBot="1">
      <c r="A22" s="170"/>
      <c r="B22" s="177" t="s">
        <v>69</v>
      </c>
      <c r="C22" s="316">
        <f>SUM(C8:C21)</f>
        <v>649245293.17000008</v>
      </c>
      <c r="D22" s="316">
        <f>SUM(D8:D21)</f>
        <v>23592072.789999999</v>
      </c>
      <c r="E22" s="316">
        <f>SUM(E8:E21)</f>
        <v>7017023.7810000004</v>
      </c>
      <c r="F22" s="316">
        <f>SUM(F8:F21)</f>
        <v>609111411.70600009</v>
      </c>
      <c r="G22" s="316">
        <f>SUM(G8:G21)</f>
        <v>603372831.92860007</v>
      </c>
      <c r="H22" s="346">
        <f>G22/(C22+E22)</f>
        <v>0.91940801161930952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28" sqref="I28"/>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44196</v>
      </c>
      <c r="C2" s="381"/>
      <c r="D2" s="381"/>
    </row>
    <row r="3" spans="1:11">
      <c r="B3" s="381"/>
      <c r="C3" s="381"/>
      <c r="D3" s="381"/>
    </row>
    <row r="4" spans="1:11" ht="13.5" thickBot="1">
      <c r="A4" s="380" t="s">
        <v>525</v>
      </c>
      <c r="B4" s="340" t="s">
        <v>524</v>
      </c>
      <c r="C4" s="381"/>
      <c r="D4" s="381"/>
    </row>
    <row r="5" spans="1:11" ht="30" customHeight="1">
      <c r="A5" s="580"/>
      <c r="B5" s="581"/>
      <c r="C5" s="578" t="s">
        <v>557</v>
      </c>
      <c r="D5" s="578"/>
      <c r="E5" s="578"/>
      <c r="F5" s="578" t="s">
        <v>558</v>
      </c>
      <c r="G5" s="578"/>
      <c r="H5" s="578"/>
      <c r="I5" s="578" t="s">
        <v>559</v>
      </c>
      <c r="J5" s="578"/>
      <c r="K5" s="579"/>
    </row>
    <row r="6" spans="1:11">
      <c r="A6" s="378"/>
      <c r="B6" s="379"/>
      <c r="C6" s="382" t="s">
        <v>28</v>
      </c>
      <c r="D6" s="382" t="s">
        <v>98</v>
      </c>
      <c r="E6" s="382" t="s">
        <v>69</v>
      </c>
      <c r="F6" s="382" t="s">
        <v>28</v>
      </c>
      <c r="G6" s="382" t="s">
        <v>98</v>
      </c>
      <c r="H6" s="382" t="s">
        <v>69</v>
      </c>
      <c r="I6" s="382" t="s">
        <v>28</v>
      </c>
      <c r="J6" s="382" t="s">
        <v>98</v>
      </c>
      <c r="K6" s="387" t="s">
        <v>69</v>
      </c>
    </row>
    <row r="7" spans="1:11">
      <c r="A7" s="388" t="s">
        <v>495</v>
      </c>
      <c r="B7" s="377"/>
      <c r="C7" s="377"/>
      <c r="D7" s="377"/>
      <c r="E7" s="377"/>
      <c r="F7" s="377"/>
      <c r="G7" s="377"/>
      <c r="H7" s="377"/>
      <c r="I7" s="377"/>
      <c r="J7" s="377"/>
      <c r="K7" s="389"/>
    </row>
    <row r="8" spans="1:11">
      <c r="A8" s="376">
        <v>1</v>
      </c>
      <c r="B8" s="360" t="s">
        <v>495</v>
      </c>
      <c r="C8" s="356"/>
      <c r="D8" s="356"/>
      <c r="E8" s="356"/>
      <c r="F8" s="504">
        <v>32835217.063999999</v>
      </c>
      <c r="G8" s="504">
        <v>63335326.155076928</v>
      </c>
      <c r="H8" s="504">
        <v>96170543.219076931</v>
      </c>
      <c r="I8" s="504">
        <v>24674333.776923075</v>
      </c>
      <c r="J8" s="504">
        <v>54359999.245230772</v>
      </c>
      <c r="K8" s="505">
        <v>79034333.022153854</v>
      </c>
    </row>
    <row r="9" spans="1:11">
      <c r="A9" s="388" t="s">
        <v>496</v>
      </c>
      <c r="B9" s="377"/>
      <c r="C9" s="377"/>
      <c r="D9" s="377"/>
      <c r="E9" s="377"/>
      <c r="F9" s="506"/>
      <c r="G9" s="506"/>
      <c r="H9" s="506"/>
      <c r="I9" s="506"/>
      <c r="J9" s="506"/>
      <c r="K9" s="507"/>
    </row>
    <row r="10" spans="1:11">
      <c r="A10" s="390">
        <v>2</v>
      </c>
      <c r="B10" s="361" t="s">
        <v>497</v>
      </c>
      <c r="C10" s="510">
        <v>6467159.8095384613</v>
      </c>
      <c r="D10" s="508">
        <v>29630324.557999969</v>
      </c>
      <c r="E10" s="508">
        <v>36097484.367538452</v>
      </c>
      <c r="F10" s="508">
        <v>37318417.165403858</v>
      </c>
      <c r="G10" s="508">
        <v>31048235.530046154</v>
      </c>
      <c r="H10" s="508">
        <v>68366652.695450008</v>
      </c>
      <c r="I10" s="508">
        <v>352122.96359230758</v>
      </c>
      <c r="J10" s="508">
        <v>1913145.6399846156</v>
      </c>
      <c r="K10" s="509">
        <v>2265268.6035769233</v>
      </c>
    </row>
    <row r="11" spans="1:11">
      <c r="A11" s="390">
        <v>3</v>
      </c>
      <c r="B11" s="361" t="s">
        <v>498</v>
      </c>
      <c r="C11" s="510">
        <v>59622135.547230765</v>
      </c>
      <c r="D11" s="508">
        <v>390271760.61138463</v>
      </c>
      <c r="E11" s="508">
        <v>449893896.15861541</v>
      </c>
      <c r="F11" s="508">
        <v>1324913.8328976927</v>
      </c>
      <c r="G11" s="508">
        <v>7709047.5719707701</v>
      </c>
      <c r="H11" s="508">
        <v>9033961.4048684631</v>
      </c>
      <c r="I11" s="508">
        <v>31841508.529269233</v>
      </c>
      <c r="J11" s="508">
        <v>23859872.619669229</v>
      </c>
      <c r="K11" s="509">
        <v>55701381.14893847</v>
      </c>
    </row>
    <row r="12" spans="1:11">
      <c r="A12" s="390">
        <v>4</v>
      </c>
      <c r="B12" s="361" t="s">
        <v>499</v>
      </c>
      <c r="C12" s="510"/>
      <c r="D12" s="508"/>
      <c r="E12" s="508"/>
      <c r="F12" s="508"/>
      <c r="G12" s="508"/>
      <c r="H12" s="508"/>
      <c r="I12" s="508"/>
      <c r="J12" s="508"/>
      <c r="K12" s="509"/>
    </row>
    <row r="13" spans="1:11">
      <c r="A13" s="390">
        <v>5</v>
      </c>
      <c r="B13" s="361" t="s">
        <v>500</v>
      </c>
      <c r="C13" s="510">
        <v>16253085.380923079</v>
      </c>
      <c r="D13" s="508">
        <v>14605426.745846154</v>
      </c>
      <c r="E13" s="508">
        <v>30858512.126769233</v>
      </c>
      <c r="F13" s="508">
        <v>4865834.0670723096</v>
      </c>
      <c r="G13" s="508">
        <v>5832599.755022306</v>
      </c>
      <c r="H13" s="508">
        <v>10698433.822094616</v>
      </c>
      <c r="I13" s="508">
        <v>1297792.3133538463</v>
      </c>
      <c r="J13" s="508">
        <v>1390860.0311769231</v>
      </c>
      <c r="K13" s="509">
        <v>2688652.3445307696</v>
      </c>
    </row>
    <row r="14" spans="1:11">
      <c r="A14" s="390">
        <v>6</v>
      </c>
      <c r="B14" s="361" t="s">
        <v>515</v>
      </c>
      <c r="C14" s="510"/>
      <c r="D14" s="508"/>
      <c r="E14" s="508"/>
      <c r="F14" s="508"/>
      <c r="G14" s="508"/>
      <c r="H14" s="508"/>
      <c r="I14" s="508"/>
      <c r="J14" s="508"/>
      <c r="K14" s="509"/>
    </row>
    <row r="15" spans="1:11">
      <c r="A15" s="390">
        <v>7</v>
      </c>
      <c r="B15" s="361" t="s">
        <v>502</v>
      </c>
      <c r="C15" s="510">
        <v>4280965.2333846157</v>
      </c>
      <c r="D15" s="508">
        <v>7011628.8850769224</v>
      </c>
      <c r="E15" s="508">
        <v>11292594.11846154</v>
      </c>
      <c r="F15" s="508">
        <v>2736626.4364615395</v>
      </c>
      <c r="G15" s="508">
        <v>1657246.4236923077</v>
      </c>
      <c r="H15" s="508">
        <v>4393872.8601538474</v>
      </c>
      <c r="I15" s="508">
        <v>2736626.4364615395</v>
      </c>
      <c r="J15" s="508">
        <v>1657246.4236923077</v>
      </c>
      <c r="K15" s="509">
        <v>4393872.8601538474</v>
      </c>
    </row>
    <row r="16" spans="1:11">
      <c r="A16" s="390">
        <v>8</v>
      </c>
      <c r="B16" s="363" t="s">
        <v>503</v>
      </c>
      <c r="C16" s="510">
        <v>86623345.97107695</v>
      </c>
      <c r="D16" s="508">
        <v>441519140.80030769</v>
      </c>
      <c r="E16" s="508">
        <v>528142486.7713846</v>
      </c>
      <c r="F16" s="508">
        <v>46245792.869835399</v>
      </c>
      <c r="G16" s="508">
        <v>46247129.280731544</v>
      </c>
      <c r="H16" s="508">
        <v>92492922.150566936</v>
      </c>
      <c r="I16" s="508">
        <v>36228050.311076924</v>
      </c>
      <c r="J16" s="508">
        <v>28821124.714523077</v>
      </c>
      <c r="K16" s="509">
        <v>65049175.025600001</v>
      </c>
    </row>
    <row r="17" spans="1:11">
      <c r="A17" s="388" t="s">
        <v>504</v>
      </c>
      <c r="B17" s="377"/>
      <c r="C17" s="377"/>
      <c r="D17" s="377"/>
      <c r="E17" s="377"/>
      <c r="F17" s="377"/>
      <c r="G17" s="377"/>
      <c r="H17" s="377"/>
      <c r="I17" s="377"/>
      <c r="J17" s="377"/>
      <c r="K17" s="389"/>
    </row>
    <row r="18" spans="1:11">
      <c r="A18" s="390">
        <v>9</v>
      </c>
      <c r="B18" s="361" t="s">
        <v>505</v>
      </c>
      <c r="C18" s="361"/>
      <c r="D18" s="362"/>
      <c r="E18" s="362"/>
      <c r="F18" s="362"/>
      <c r="G18" s="362"/>
      <c r="H18" s="362"/>
      <c r="I18" s="362"/>
      <c r="J18" s="362"/>
      <c r="K18" s="391"/>
    </row>
    <row r="19" spans="1:11">
      <c r="A19" s="390">
        <v>10</v>
      </c>
      <c r="B19" s="361" t="s">
        <v>506</v>
      </c>
      <c r="C19" s="510">
        <v>115560178.35846153</v>
      </c>
      <c r="D19" s="508">
        <v>262497035.59492308</v>
      </c>
      <c r="E19" s="508">
        <v>378057213.95338464</v>
      </c>
      <c r="F19" s="508">
        <v>4870269.1006923076</v>
      </c>
      <c r="G19" s="508">
        <v>4259754.1566923074</v>
      </c>
      <c r="H19" s="508">
        <v>9130023.257384615</v>
      </c>
      <c r="I19" s="508">
        <v>13031152.38776923</v>
      </c>
      <c r="J19" s="508">
        <v>17791150.522999998</v>
      </c>
      <c r="K19" s="509">
        <v>30822302.910769228</v>
      </c>
    </row>
    <row r="20" spans="1:11">
      <c r="A20" s="390">
        <v>11</v>
      </c>
      <c r="B20" s="361" t="s">
        <v>507</v>
      </c>
      <c r="C20" s="510">
        <v>3170673.6835384658</v>
      </c>
      <c r="D20" s="508">
        <v>4525076.0095384605</v>
      </c>
      <c r="E20" s="508">
        <v>7695749.6930769263</v>
      </c>
      <c r="F20" s="508">
        <v>3758.7624615384616</v>
      </c>
      <c r="G20" s="508">
        <v>0</v>
      </c>
      <c r="H20" s="508">
        <v>3758.7624615384616</v>
      </c>
      <c r="I20" s="508">
        <v>3758.7624615384616</v>
      </c>
      <c r="J20" s="508">
        <v>0</v>
      </c>
      <c r="K20" s="509">
        <v>3758.7624615384616</v>
      </c>
    </row>
    <row r="21" spans="1:11" ht="13.5" thickBot="1">
      <c r="A21" s="238">
        <v>12</v>
      </c>
      <c r="B21" s="392" t="s">
        <v>508</v>
      </c>
      <c r="C21" s="511">
        <v>118730852.04200003</v>
      </c>
      <c r="D21" s="512">
        <v>267022111.60446152</v>
      </c>
      <c r="E21" s="511">
        <v>385752963.64646155</v>
      </c>
      <c r="F21" s="512">
        <v>4874027.863153846</v>
      </c>
      <c r="G21" s="512">
        <v>4259754.1566923074</v>
      </c>
      <c r="H21" s="512">
        <v>9133782.0198461525</v>
      </c>
      <c r="I21" s="512">
        <v>13034911.150230769</v>
      </c>
      <c r="J21" s="512">
        <v>17791150.522999998</v>
      </c>
      <c r="K21" s="513">
        <v>30826061.673230767</v>
      </c>
    </row>
    <row r="22" spans="1:11" ht="38.25" customHeight="1" thickBot="1">
      <c r="A22" s="374"/>
      <c r="B22" s="375"/>
      <c r="C22" s="375"/>
      <c r="D22" s="375"/>
      <c r="E22" s="375"/>
      <c r="F22" s="577" t="s">
        <v>509</v>
      </c>
      <c r="G22" s="578"/>
      <c r="H22" s="578"/>
      <c r="I22" s="577" t="s">
        <v>510</v>
      </c>
      <c r="J22" s="578"/>
      <c r="K22" s="579"/>
    </row>
    <row r="23" spans="1:11">
      <c r="A23" s="367">
        <v>13</v>
      </c>
      <c r="B23" s="364" t="s">
        <v>495</v>
      </c>
      <c r="C23" s="373"/>
      <c r="D23" s="373"/>
      <c r="E23" s="373"/>
      <c r="F23" s="514">
        <v>32835217.063999999</v>
      </c>
      <c r="G23" s="514">
        <v>63335326.155076928</v>
      </c>
      <c r="H23" s="514">
        <v>96170543.219076931</v>
      </c>
      <c r="I23" s="514">
        <v>24674333.776923075</v>
      </c>
      <c r="J23" s="514">
        <v>54359999.245230772</v>
      </c>
      <c r="K23" s="515">
        <v>79034333.022153854</v>
      </c>
    </row>
    <row r="24" spans="1:11" ht="13.5" thickBot="1">
      <c r="A24" s="368">
        <v>14</v>
      </c>
      <c r="B24" s="365" t="s">
        <v>511</v>
      </c>
      <c r="C24" s="393"/>
      <c r="D24" s="371"/>
      <c r="E24" s="372"/>
      <c r="F24" s="516">
        <v>41371765.006681554</v>
      </c>
      <c r="G24" s="516">
        <v>41987375.124039233</v>
      </c>
      <c r="H24" s="516">
        <v>83359140.130720779</v>
      </c>
      <c r="I24" s="516">
        <v>23193139.160846155</v>
      </c>
      <c r="J24" s="516">
        <v>11029974.191523079</v>
      </c>
      <c r="K24" s="517">
        <v>34223113.352369234</v>
      </c>
    </row>
    <row r="25" spans="1:11" ht="13.5" thickBot="1">
      <c r="A25" s="369">
        <v>15</v>
      </c>
      <c r="B25" s="366" t="s">
        <v>512</v>
      </c>
      <c r="C25" s="370"/>
      <c r="D25" s="370"/>
      <c r="E25" s="370"/>
      <c r="F25" s="518">
        <v>0.79366246662904283</v>
      </c>
      <c r="G25" s="518">
        <v>1.5084373807119762</v>
      </c>
      <c r="H25" s="518">
        <v>1.153689242334623</v>
      </c>
      <c r="I25" s="518">
        <v>1.063863481601379</v>
      </c>
      <c r="J25" s="518">
        <v>4.9283886164491966</v>
      </c>
      <c r="K25" s="519">
        <v>2.3093846608401098</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44196</v>
      </c>
    </row>
    <row r="3" spans="1:14" ht="14.25" customHeight="1"/>
    <row r="4" spans="1:14" ht="15.75" thickBot="1">
      <c r="A4" s="2" t="s">
        <v>420</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11996966</v>
      </c>
      <c r="D7" s="112"/>
      <c r="E7" s="328">
        <f t="shared" ref="E7:M7" si="0">SUM(E8:E13)</f>
        <v>239939.32</v>
      </c>
      <c r="F7" s="325">
        <f>SUM(F8:F13)</f>
        <v>0</v>
      </c>
      <c r="G7" s="325">
        <f t="shared" si="0"/>
        <v>0</v>
      </c>
      <c r="H7" s="325">
        <f t="shared" si="0"/>
        <v>0</v>
      </c>
      <c r="I7" s="325">
        <f t="shared" si="0"/>
        <v>0</v>
      </c>
      <c r="J7" s="325">
        <f t="shared" si="0"/>
        <v>0</v>
      </c>
      <c r="K7" s="325">
        <f t="shared" si="0"/>
        <v>239939.32</v>
      </c>
      <c r="L7" s="325">
        <f t="shared" si="0"/>
        <v>0</v>
      </c>
      <c r="M7" s="325">
        <f t="shared" si="0"/>
        <v>0</v>
      </c>
      <c r="N7" s="181">
        <f>SUM(N8:N13)</f>
        <v>239939.32</v>
      </c>
    </row>
    <row r="8" spans="1:14">
      <c r="A8" s="180">
        <v>1.1000000000000001</v>
      </c>
      <c r="B8" s="118" t="s">
        <v>80</v>
      </c>
      <c r="C8" s="326">
        <v>11996966</v>
      </c>
      <c r="D8" s="119">
        <v>0.02</v>
      </c>
      <c r="E8" s="328">
        <f>C8*D8</f>
        <v>239939.32</v>
      </c>
      <c r="F8" s="326"/>
      <c r="G8" s="326"/>
      <c r="H8" s="326"/>
      <c r="I8" s="326"/>
      <c r="J8" s="326"/>
      <c r="K8" s="326">
        <v>239939.32</v>
      </c>
      <c r="L8" s="326"/>
      <c r="M8" s="326"/>
      <c r="N8" s="181">
        <f>SUMPRODUCT($F$6:$M$6,F8:M8)</f>
        <v>239939.32</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11996966</v>
      </c>
      <c r="D21" s="184"/>
      <c r="E21" s="330">
        <f>E14+E7</f>
        <v>239939.32</v>
      </c>
      <c r="F21" s="331">
        <f>F7+F14</f>
        <v>0</v>
      </c>
      <c r="G21" s="331">
        <f t="shared" ref="G21:L21" si="4">G7+G14</f>
        <v>0</v>
      </c>
      <c r="H21" s="331">
        <f t="shared" si="4"/>
        <v>0</v>
      </c>
      <c r="I21" s="331">
        <f t="shared" si="4"/>
        <v>0</v>
      </c>
      <c r="J21" s="331">
        <f t="shared" si="4"/>
        <v>0</v>
      </c>
      <c r="K21" s="331">
        <f t="shared" si="4"/>
        <v>239939.32</v>
      </c>
      <c r="L21" s="331">
        <f t="shared" si="4"/>
        <v>0</v>
      </c>
      <c r="M21" s="331">
        <f>M7+M14</f>
        <v>0</v>
      </c>
      <c r="N21" s="185">
        <f>N14+N7</f>
        <v>239939.32</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2" workbookViewId="0">
      <selection activeCell="C22" sqref="C1:C1048576"/>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44196</v>
      </c>
    </row>
    <row r="3" spans="1:3">
      <c r="A3" s="380"/>
      <c r="B3"/>
    </row>
    <row r="4" spans="1:3">
      <c r="A4" s="380" t="s">
        <v>601</v>
      </c>
      <c r="B4" t="s">
        <v>560</v>
      </c>
    </row>
    <row r="5" spans="1:3">
      <c r="A5" s="452"/>
      <c r="B5" s="452" t="s">
        <v>561</v>
      </c>
      <c r="C5" s="464"/>
    </row>
    <row r="6" spans="1:3">
      <c r="A6" s="453">
        <v>1</v>
      </c>
      <c r="B6" s="465" t="s">
        <v>613</v>
      </c>
      <c r="C6" s="466">
        <v>642820779.84000003</v>
      </c>
    </row>
    <row r="7" spans="1:3">
      <c r="A7" s="453">
        <v>2</v>
      </c>
      <c r="B7" s="465" t="s">
        <v>562</v>
      </c>
      <c r="C7" s="466">
        <v>-6446226</v>
      </c>
    </row>
    <row r="8" spans="1:3">
      <c r="A8" s="454">
        <v>3</v>
      </c>
      <c r="B8" s="467" t="s">
        <v>563</v>
      </c>
      <c r="C8" s="468">
        <f>C6+C7</f>
        <v>636374553.84000003</v>
      </c>
    </row>
    <row r="9" spans="1:3">
      <c r="A9" s="455"/>
      <c r="B9" s="455" t="s">
        <v>564</v>
      </c>
      <c r="C9" s="469"/>
    </row>
    <row r="10" spans="1:3">
      <c r="A10" s="456">
        <v>4</v>
      </c>
      <c r="B10" s="470" t="s">
        <v>565</v>
      </c>
      <c r="C10" s="466"/>
    </row>
    <row r="11" spans="1:3">
      <c r="A11" s="456">
        <v>5</v>
      </c>
      <c r="B11" s="471" t="s">
        <v>566</v>
      </c>
      <c r="C11" s="466"/>
    </row>
    <row r="12" spans="1:3">
      <c r="A12" s="456" t="s">
        <v>567</v>
      </c>
      <c r="B12" s="465" t="s">
        <v>568</v>
      </c>
      <c r="C12" s="468">
        <v>239939.32</v>
      </c>
    </row>
    <row r="13" spans="1:3">
      <c r="A13" s="457">
        <v>6</v>
      </c>
      <c r="B13" s="472" t="s">
        <v>569</v>
      </c>
      <c r="C13" s="466"/>
    </row>
    <row r="14" spans="1:3">
      <c r="A14" s="457">
        <v>7</v>
      </c>
      <c r="B14" s="473" t="s">
        <v>570</v>
      </c>
      <c r="C14" s="466"/>
    </row>
    <row r="15" spans="1:3">
      <c r="A15" s="458">
        <v>8</v>
      </c>
      <c r="B15" s="465" t="s">
        <v>571</v>
      </c>
      <c r="C15" s="466"/>
    </row>
    <row r="16" spans="1:3" ht="24">
      <c r="A16" s="457">
        <v>9</v>
      </c>
      <c r="B16" s="473" t="s">
        <v>572</v>
      </c>
      <c r="C16" s="466"/>
    </row>
    <row r="17" spans="1:3">
      <c r="A17" s="457">
        <v>10</v>
      </c>
      <c r="B17" s="473" t="s">
        <v>573</v>
      </c>
      <c r="C17" s="466"/>
    </row>
    <row r="18" spans="1:3">
      <c r="A18" s="459">
        <v>11</v>
      </c>
      <c r="B18" s="474" t="s">
        <v>574</v>
      </c>
      <c r="C18" s="468">
        <f>SUM(C10:C17)</f>
        <v>239939.32</v>
      </c>
    </row>
    <row r="19" spans="1:3">
      <c r="A19" s="455"/>
      <c r="B19" s="455" t="s">
        <v>575</v>
      </c>
      <c r="C19" s="475"/>
    </row>
    <row r="20" spans="1:3">
      <c r="A20" s="457">
        <v>12</v>
      </c>
      <c r="B20" s="470" t="s">
        <v>576</v>
      </c>
      <c r="C20" s="466"/>
    </row>
    <row r="21" spans="1:3">
      <c r="A21" s="457">
        <v>13</v>
      </c>
      <c r="B21" s="470" t="s">
        <v>577</v>
      </c>
      <c r="C21" s="466"/>
    </row>
    <row r="22" spans="1:3">
      <c r="A22" s="457">
        <v>14</v>
      </c>
      <c r="B22" s="470" t="s">
        <v>578</v>
      </c>
      <c r="C22" s="466"/>
    </row>
    <row r="23" spans="1:3" ht="24">
      <c r="A23" s="457" t="s">
        <v>579</v>
      </c>
      <c r="B23" s="470" t="s">
        <v>580</v>
      </c>
      <c r="C23" s="466"/>
    </row>
    <row r="24" spans="1:3">
      <c r="A24" s="457">
        <v>15</v>
      </c>
      <c r="B24" s="470" t="s">
        <v>581</v>
      </c>
      <c r="C24" s="466"/>
    </row>
    <row r="25" spans="1:3">
      <c r="A25" s="457" t="s">
        <v>582</v>
      </c>
      <c r="B25" s="465" t="s">
        <v>583</v>
      </c>
      <c r="C25" s="466"/>
    </row>
    <row r="26" spans="1:3">
      <c r="A26" s="459">
        <v>16</v>
      </c>
      <c r="B26" s="474" t="s">
        <v>584</v>
      </c>
      <c r="C26" s="468">
        <f>SUM(C20:C25)</f>
        <v>0</v>
      </c>
    </row>
    <row r="27" spans="1:3">
      <c r="A27" s="455"/>
      <c r="B27" s="455" t="s">
        <v>585</v>
      </c>
      <c r="C27" s="469"/>
    </row>
    <row r="28" spans="1:3">
      <c r="A28" s="456">
        <v>17</v>
      </c>
      <c r="B28" s="465" t="s">
        <v>586</v>
      </c>
      <c r="C28" s="466">
        <v>23592072.790000003</v>
      </c>
    </row>
    <row r="29" spans="1:3">
      <c r="A29" s="456">
        <v>18</v>
      </c>
      <c r="B29" s="465" t="s">
        <v>587</v>
      </c>
      <c r="C29" s="466">
        <v>-16575049.009000001</v>
      </c>
    </row>
    <row r="30" spans="1:3">
      <c r="A30" s="459">
        <v>19</v>
      </c>
      <c r="B30" s="474" t="s">
        <v>588</v>
      </c>
      <c r="C30" s="468">
        <f>C28+C29</f>
        <v>7017023.7810000014</v>
      </c>
    </row>
    <row r="31" spans="1:3">
      <c r="A31" s="460"/>
      <c r="B31" s="455" t="s">
        <v>589</v>
      </c>
      <c r="C31" s="469"/>
    </row>
    <row r="32" spans="1:3">
      <c r="A32" s="456" t="s">
        <v>590</v>
      </c>
      <c r="B32" s="470" t="s">
        <v>591</v>
      </c>
      <c r="C32" s="476"/>
    </row>
    <row r="33" spans="1:3">
      <c r="A33" s="456" t="s">
        <v>592</v>
      </c>
      <c r="B33" s="471" t="s">
        <v>593</v>
      </c>
      <c r="C33" s="476"/>
    </row>
    <row r="34" spans="1:3">
      <c r="A34" s="455"/>
      <c r="B34" s="455" t="s">
        <v>594</v>
      </c>
      <c r="C34" s="469"/>
    </row>
    <row r="35" spans="1:3">
      <c r="A35" s="459">
        <v>20</v>
      </c>
      <c r="B35" s="474" t="s">
        <v>90</v>
      </c>
      <c r="C35" s="468">
        <v>89091315</v>
      </c>
    </row>
    <row r="36" spans="1:3">
      <c r="A36" s="459">
        <v>21</v>
      </c>
      <c r="B36" s="474" t="s">
        <v>595</v>
      </c>
      <c r="C36" s="468">
        <f>C8+C18+C26+C30</f>
        <v>643631516.9410001</v>
      </c>
    </row>
    <row r="37" spans="1:3">
      <c r="A37" s="461"/>
      <c r="B37" s="461" t="s">
        <v>560</v>
      </c>
      <c r="C37" s="469"/>
    </row>
    <row r="38" spans="1:3">
      <c r="A38" s="459">
        <v>22</v>
      </c>
      <c r="B38" s="474" t="s">
        <v>560</v>
      </c>
      <c r="C38" s="520">
        <f>IFERROR(C35/C36,0)</f>
        <v>0.13841975207091475</v>
      </c>
    </row>
    <row r="39" spans="1:3">
      <c r="A39" s="461"/>
      <c r="B39" s="461" t="s">
        <v>596</v>
      </c>
      <c r="C39" s="469"/>
    </row>
    <row r="40" spans="1:3">
      <c r="A40" s="462" t="s">
        <v>597</v>
      </c>
      <c r="B40" s="470" t="s">
        <v>598</v>
      </c>
      <c r="C40" s="476"/>
    </row>
    <row r="41" spans="1:3">
      <c r="A41" s="463" t="s">
        <v>599</v>
      </c>
      <c r="B41" s="471" t="s">
        <v>600</v>
      </c>
      <c r="C41" s="476"/>
    </row>
    <row r="43" spans="1:3">
      <c r="B43" s="488"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A42" sqref="A42:C42"/>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592" t="s">
        <v>328</v>
      </c>
      <c r="B1" s="593"/>
      <c r="C1" s="594"/>
    </row>
    <row r="2" spans="1:3" ht="26.25" customHeight="1">
      <c r="A2" s="241"/>
      <c r="B2" s="584" t="s">
        <v>329</v>
      </c>
      <c r="C2" s="584"/>
    </row>
    <row r="3" spans="1:3" s="246" customFormat="1" ht="11.25" customHeight="1">
      <c r="A3" s="245"/>
      <c r="B3" s="584" t="s">
        <v>422</v>
      </c>
      <c r="C3" s="584"/>
    </row>
    <row r="4" spans="1:3" ht="12" customHeight="1" thickBot="1">
      <c r="A4" s="585" t="s">
        <v>426</v>
      </c>
      <c r="B4" s="586"/>
      <c r="C4" s="587"/>
    </row>
    <row r="5" spans="1:3" ht="12" thickTop="1">
      <c r="A5" s="242"/>
      <c r="B5" s="595" t="s">
        <v>330</v>
      </c>
      <c r="C5" s="596"/>
    </row>
    <row r="6" spans="1:3">
      <c r="A6" s="241"/>
      <c r="B6" s="582" t="s">
        <v>423</v>
      </c>
      <c r="C6" s="583"/>
    </row>
    <row r="7" spans="1:3">
      <c r="A7" s="241"/>
      <c r="B7" s="582" t="s">
        <v>331</v>
      </c>
      <c r="C7" s="583"/>
    </row>
    <row r="8" spans="1:3">
      <c r="A8" s="241"/>
      <c r="B8" s="582" t="s">
        <v>424</v>
      </c>
      <c r="C8" s="583"/>
    </row>
    <row r="9" spans="1:3">
      <c r="A9" s="241"/>
      <c r="B9" s="590" t="s">
        <v>425</v>
      </c>
      <c r="C9" s="591"/>
    </row>
    <row r="10" spans="1:3">
      <c r="A10" s="241"/>
      <c r="B10" s="588" t="s">
        <v>332</v>
      </c>
      <c r="C10" s="589" t="s">
        <v>332</v>
      </c>
    </row>
    <row r="11" spans="1:3">
      <c r="A11" s="241"/>
      <c r="B11" s="588" t="s">
        <v>333</v>
      </c>
      <c r="C11" s="589" t="s">
        <v>333</v>
      </c>
    </row>
    <row r="12" spans="1:3">
      <c r="A12" s="241"/>
      <c r="B12" s="588" t="s">
        <v>334</v>
      </c>
      <c r="C12" s="589" t="s">
        <v>334</v>
      </c>
    </row>
    <row r="13" spans="1:3">
      <c r="A13" s="241"/>
      <c r="B13" s="588" t="s">
        <v>335</v>
      </c>
      <c r="C13" s="589" t="s">
        <v>335</v>
      </c>
    </row>
    <row r="14" spans="1:3">
      <c r="A14" s="241"/>
      <c r="B14" s="588" t="s">
        <v>336</v>
      </c>
      <c r="C14" s="589" t="s">
        <v>336</v>
      </c>
    </row>
    <row r="15" spans="1:3" ht="21.75" customHeight="1">
      <c r="A15" s="241"/>
      <c r="B15" s="588" t="s">
        <v>337</v>
      </c>
      <c r="C15" s="589" t="s">
        <v>337</v>
      </c>
    </row>
    <row r="16" spans="1:3">
      <c r="A16" s="241"/>
      <c r="B16" s="588" t="s">
        <v>338</v>
      </c>
      <c r="C16" s="589" t="s">
        <v>339</v>
      </c>
    </row>
    <row r="17" spans="1:3">
      <c r="A17" s="241"/>
      <c r="B17" s="588" t="s">
        <v>340</v>
      </c>
      <c r="C17" s="589" t="s">
        <v>341</v>
      </c>
    </row>
    <row r="18" spans="1:3">
      <c r="A18" s="241"/>
      <c r="B18" s="588" t="s">
        <v>342</v>
      </c>
      <c r="C18" s="589" t="s">
        <v>343</v>
      </c>
    </row>
    <row r="19" spans="1:3">
      <c r="A19" s="241"/>
      <c r="B19" s="588" t="s">
        <v>344</v>
      </c>
      <c r="C19" s="589" t="s">
        <v>344</v>
      </c>
    </row>
    <row r="20" spans="1:3">
      <c r="A20" s="241"/>
      <c r="B20" s="588" t="s">
        <v>345</v>
      </c>
      <c r="C20" s="589" t="s">
        <v>345</v>
      </c>
    </row>
    <row r="21" spans="1:3">
      <c r="A21" s="241"/>
      <c r="B21" s="588" t="s">
        <v>346</v>
      </c>
      <c r="C21" s="589" t="s">
        <v>346</v>
      </c>
    </row>
    <row r="22" spans="1:3" ht="23.25" customHeight="1">
      <c r="A22" s="241"/>
      <c r="B22" s="588" t="s">
        <v>347</v>
      </c>
      <c r="C22" s="589" t="s">
        <v>348</v>
      </c>
    </row>
    <row r="23" spans="1:3">
      <c r="A23" s="241"/>
      <c r="B23" s="588" t="s">
        <v>349</v>
      </c>
      <c r="C23" s="589" t="s">
        <v>349</v>
      </c>
    </row>
    <row r="24" spans="1:3">
      <c r="A24" s="241"/>
      <c r="B24" s="588" t="s">
        <v>350</v>
      </c>
      <c r="C24" s="589" t="s">
        <v>351</v>
      </c>
    </row>
    <row r="25" spans="1:3" ht="12" thickBot="1">
      <c r="A25" s="243"/>
      <c r="B25" s="601" t="s">
        <v>352</v>
      </c>
      <c r="C25" s="602"/>
    </row>
    <row r="26" spans="1:3" ht="12.75" thickTop="1" thickBot="1">
      <c r="A26" s="585" t="s">
        <v>436</v>
      </c>
      <c r="B26" s="586"/>
      <c r="C26" s="587"/>
    </row>
    <row r="27" spans="1:3" ht="12.75" thickTop="1" thickBot="1">
      <c r="A27" s="244"/>
      <c r="B27" s="603" t="s">
        <v>353</v>
      </c>
      <c r="C27" s="604"/>
    </row>
    <row r="28" spans="1:3" ht="12.75" thickTop="1" thickBot="1">
      <c r="A28" s="585" t="s">
        <v>427</v>
      </c>
      <c r="B28" s="586"/>
      <c r="C28" s="587"/>
    </row>
    <row r="29" spans="1:3" ht="12" thickTop="1">
      <c r="A29" s="242"/>
      <c r="B29" s="597" t="s">
        <v>354</v>
      </c>
      <c r="C29" s="598" t="s">
        <v>355</v>
      </c>
    </row>
    <row r="30" spans="1:3">
      <c r="A30" s="241"/>
      <c r="B30" s="599" t="s">
        <v>356</v>
      </c>
      <c r="C30" s="600" t="s">
        <v>357</v>
      </c>
    </row>
    <row r="31" spans="1:3">
      <c r="A31" s="241"/>
      <c r="B31" s="599" t="s">
        <v>358</v>
      </c>
      <c r="C31" s="600" t="s">
        <v>359</v>
      </c>
    </row>
    <row r="32" spans="1:3">
      <c r="A32" s="241"/>
      <c r="B32" s="599" t="s">
        <v>360</v>
      </c>
      <c r="C32" s="600" t="s">
        <v>361</v>
      </c>
    </row>
    <row r="33" spans="1:3">
      <c r="A33" s="241"/>
      <c r="B33" s="599" t="s">
        <v>362</v>
      </c>
      <c r="C33" s="600" t="s">
        <v>363</v>
      </c>
    </row>
    <row r="34" spans="1:3">
      <c r="A34" s="241"/>
      <c r="B34" s="599" t="s">
        <v>364</v>
      </c>
      <c r="C34" s="600" t="s">
        <v>365</v>
      </c>
    </row>
    <row r="35" spans="1:3" ht="23.25" customHeight="1">
      <c r="A35" s="241"/>
      <c r="B35" s="599" t="s">
        <v>366</v>
      </c>
      <c r="C35" s="600" t="s">
        <v>367</v>
      </c>
    </row>
    <row r="36" spans="1:3" ht="24" customHeight="1">
      <c r="A36" s="241"/>
      <c r="B36" s="599" t="s">
        <v>368</v>
      </c>
      <c r="C36" s="600" t="s">
        <v>369</v>
      </c>
    </row>
    <row r="37" spans="1:3" ht="24.75" customHeight="1">
      <c r="A37" s="241"/>
      <c r="B37" s="599" t="s">
        <v>370</v>
      </c>
      <c r="C37" s="600" t="s">
        <v>371</v>
      </c>
    </row>
    <row r="38" spans="1:3" ht="23.25" customHeight="1">
      <c r="A38" s="241"/>
      <c r="B38" s="599" t="s">
        <v>428</v>
      </c>
      <c r="C38" s="600" t="s">
        <v>372</v>
      </c>
    </row>
    <row r="39" spans="1:3" ht="39.75" customHeight="1">
      <c r="A39" s="241"/>
      <c r="B39" s="588" t="s">
        <v>443</v>
      </c>
      <c r="C39" s="589" t="s">
        <v>373</v>
      </c>
    </row>
    <row r="40" spans="1:3" ht="12" customHeight="1">
      <c r="A40" s="241"/>
      <c r="B40" s="599" t="s">
        <v>374</v>
      </c>
      <c r="C40" s="600" t="s">
        <v>375</v>
      </c>
    </row>
    <row r="41" spans="1:3" ht="27" customHeight="1" thickBot="1">
      <c r="A41" s="243"/>
      <c r="B41" s="605" t="s">
        <v>376</v>
      </c>
      <c r="C41" s="606" t="s">
        <v>377</v>
      </c>
    </row>
    <row r="42" spans="1:3" ht="12.75" thickTop="1" thickBot="1">
      <c r="A42" s="585" t="s">
        <v>429</v>
      </c>
      <c r="B42" s="586"/>
      <c r="C42" s="587"/>
    </row>
    <row r="43" spans="1:3" ht="12" thickTop="1">
      <c r="A43" s="242"/>
      <c r="B43" s="595" t="s">
        <v>466</v>
      </c>
      <c r="C43" s="596" t="s">
        <v>378</v>
      </c>
    </row>
    <row r="44" spans="1:3">
      <c r="A44" s="241"/>
      <c r="B44" s="582" t="s">
        <v>465</v>
      </c>
      <c r="C44" s="583"/>
    </row>
    <row r="45" spans="1:3" ht="23.25" customHeight="1" thickBot="1">
      <c r="A45" s="243"/>
      <c r="B45" s="607" t="s">
        <v>379</v>
      </c>
      <c r="C45" s="608" t="s">
        <v>380</v>
      </c>
    </row>
    <row r="46" spans="1:3" ht="11.25" customHeight="1" thickTop="1" thickBot="1">
      <c r="A46" s="585" t="s">
        <v>430</v>
      </c>
      <c r="B46" s="586"/>
      <c r="C46" s="587"/>
    </row>
    <row r="47" spans="1:3" ht="26.25" customHeight="1" thickTop="1">
      <c r="A47" s="241"/>
      <c r="B47" s="582" t="s">
        <v>431</v>
      </c>
      <c r="C47" s="583"/>
    </row>
    <row r="48" spans="1:3" ht="12" thickBot="1">
      <c r="A48" s="585" t="s">
        <v>432</v>
      </c>
      <c r="B48" s="586"/>
      <c r="C48" s="587"/>
    </row>
    <row r="49" spans="1:3" ht="12" thickTop="1">
      <c r="A49" s="242"/>
      <c r="B49" s="595" t="s">
        <v>381</v>
      </c>
      <c r="C49" s="596" t="s">
        <v>381</v>
      </c>
    </row>
    <row r="50" spans="1:3" ht="11.25" customHeight="1">
      <c r="A50" s="241"/>
      <c r="B50" s="582" t="s">
        <v>382</v>
      </c>
      <c r="C50" s="583" t="s">
        <v>382</v>
      </c>
    </row>
    <row r="51" spans="1:3">
      <c r="A51" s="241"/>
      <c r="B51" s="582" t="s">
        <v>383</v>
      </c>
      <c r="C51" s="583" t="s">
        <v>383</v>
      </c>
    </row>
    <row r="52" spans="1:3" ht="11.25" customHeight="1">
      <c r="A52" s="241"/>
      <c r="B52" s="582" t="s">
        <v>493</v>
      </c>
      <c r="C52" s="583" t="s">
        <v>384</v>
      </c>
    </row>
    <row r="53" spans="1:3" ht="33.6" customHeight="1">
      <c r="A53" s="241"/>
      <c r="B53" s="582" t="s">
        <v>385</v>
      </c>
      <c r="C53" s="583" t="s">
        <v>385</v>
      </c>
    </row>
    <row r="54" spans="1:3" ht="11.25" customHeight="1">
      <c r="A54" s="241"/>
      <c r="B54" s="582" t="s">
        <v>486</v>
      </c>
      <c r="C54" s="583" t="s">
        <v>386</v>
      </c>
    </row>
    <row r="55" spans="1:3" ht="11.25" customHeight="1" thickBot="1">
      <c r="A55" s="585" t="s">
        <v>433</v>
      </c>
      <c r="B55" s="586"/>
      <c r="C55" s="587"/>
    </row>
    <row r="56" spans="1:3" ht="12" thickTop="1">
      <c r="A56" s="242"/>
      <c r="B56" s="595" t="s">
        <v>381</v>
      </c>
      <c r="C56" s="596" t="s">
        <v>381</v>
      </c>
    </row>
    <row r="57" spans="1:3">
      <c r="A57" s="241"/>
      <c r="B57" s="582" t="s">
        <v>387</v>
      </c>
      <c r="C57" s="583" t="s">
        <v>387</v>
      </c>
    </row>
    <row r="58" spans="1:3">
      <c r="A58" s="241"/>
      <c r="B58" s="582" t="s">
        <v>439</v>
      </c>
      <c r="C58" s="583" t="s">
        <v>388</v>
      </c>
    </row>
    <row r="59" spans="1:3">
      <c r="A59" s="241"/>
      <c r="B59" s="582" t="s">
        <v>389</v>
      </c>
      <c r="C59" s="583" t="s">
        <v>389</v>
      </c>
    </row>
    <row r="60" spans="1:3">
      <c r="A60" s="241"/>
      <c r="B60" s="582" t="s">
        <v>390</v>
      </c>
      <c r="C60" s="583" t="s">
        <v>390</v>
      </c>
    </row>
    <row r="61" spans="1:3">
      <c r="A61" s="241"/>
      <c r="B61" s="582" t="s">
        <v>391</v>
      </c>
      <c r="C61" s="583" t="s">
        <v>391</v>
      </c>
    </row>
    <row r="62" spans="1:3">
      <c r="A62" s="241"/>
      <c r="B62" s="582" t="s">
        <v>440</v>
      </c>
      <c r="C62" s="583" t="s">
        <v>392</v>
      </c>
    </row>
    <row r="63" spans="1:3">
      <c r="A63" s="241"/>
      <c r="B63" s="582" t="s">
        <v>393</v>
      </c>
      <c r="C63" s="583" t="s">
        <v>393</v>
      </c>
    </row>
    <row r="64" spans="1:3" ht="12" thickBot="1">
      <c r="A64" s="243"/>
      <c r="B64" s="607" t="s">
        <v>394</v>
      </c>
      <c r="C64" s="608" t="s">
        <v>394</v>
      </c>
    </row>
    <row r="65" spans="1:3" ht="11.25" customHeight="1" thickTop="1">
      <c r="A65" s="609" t="s">
        <v>434</v>
      </c>
      <c r="B65" s="610"/>
      <c r="C65" s="611"/>
    </row>
    <row r="66" spans="1:3" ht="12" thickBot="1">
      <c r="A66" s="243"/>
      <c r="B66" s="607" t="s">
        <v>395</v>
      </c>
      <c r="C66" s="608" t="s">
        <v>395</v>
      </c>
    </row>
    <row r="67" spans="1:3" ht="11.25" customHeight="1" thickTop="1" thickBot="1">
      <c r="A67" s="585" t="s">
        <v>435</v>
      </c>
      <c r="B67" s="586"/>
      <c r="C67" s="587"/>
    </row>
    <row r="68" spans="1:3" ht="12" thickTop="1">
      <c r="A68" s="242"/>
      <c r="B68" s="595" t="s">
        <v>396</v>
      </c>
      <c r="C68" s="596" t="s">
        <v>396</v>
      </c>
    </row>
    <row r="69" spans="1:3">
      <c r="A69" s="241"/>
      <c r="B69" s="582" t="s">
        <v>397</v>
      </c>
      <c r="C69" s="583" t="s">
        <v>397</v>
      </c>
    </row>
    <row r="70" spans="1:3">
      <c r="A70" s="241"/>
      <c r="B70" s="582" t="s">
        <v>398</v>
      </c>
      <c r="C70" s="583" t="s">
        <v>398</v>
      </c>
    </row>
    <row r="71" spans="1:3" ht="38.25" customHeight="1">
      <c r="A71" s="241"/>
      <c r="B71" s="620" t="s">
        <v>442</v>
      </c>
      <c r="C71" s="621" t="s">
        <v>399</v>
      </c>
    </row>
    <row r="72" spans="1:3" ht="33.75" customHeight="1">
      <c r="A72" s="241"/>
      <c r="B72" s="620" t="s">
        <v>445</v>
      </c>
      <c r="C72" s="621" t="s">
        <v>400</v>
      </c>
    </row>
    <row r="73" spans="1:3" ht="15.75" customHeight="1">
      <c r="A73" s="241"/>
      <c r="B73" s="620" t="s">
        <v>441</v>
      </c>
      <c r="C73" s="621" t="s">
        <v>401</v>
      </c>
    </row>
    <row r="74" spans="1:3">
      <c r="A74" s="241"/>
      <c r="B74" s="582" t="s">
        <v>402</v>
      </c>
      <c r="C74" s="583" t="s">
        <v>402</v>
      </c>
    </row>
    <row r="75" spans="1:3" ht="12" thickBot="1">
      <c r="A75" s="243"/>
      <c r="B75" s="607" t="s">
        <v>403</v>
      </c>
      <c r="C75" s="608" t="s">
        <v>403</v>
      </c>
    </row>
    <row r="76" spans="1:3" ht="12" thickTop="1">
      <c r="A76" s="609" t="s">
        <v>469</v>
      </c>
      <c r="B76" s="610"/>
      <c r="C76" s="611"/>
    </row>
    <row r="77" spans="1:3">
      <c r="A77" s="241"/>
      <c r="B77" s="582" t="s">
        <v>395</v>
      </c>
      <c r="C77" s="583"/>
    </row>
    <row r="78" spans="1:3">
      <c r="A78" s="241"/>
      <c r="B78" s="582" t="s">
        <v>467</v>
      </c>
      <c r="C78" s="583"/>
    </row>
    <row r="79" spans="1:3">
      <c r="A79" s="241"/>
      <c r="B79" s="582" t="s">
        <v>468</v>
      </c>
      <c r="C79" s="583"/>
    </row>
    <row r="80" spans="1:3">
      <c r="A80" s="609" t="s">
        <v>470</v>
      </c>
      <c r="B80" s="610"/>
      <c r="C80" s="611"/>
    </row>
    <row r="81" spans="1:3">
      <c r="A81" s="241"/>
      <c r="B81" s="582" t="s">
        <v>395</v>
      </c>
      <c r="C81" s="583"/>
    </row>
    <row r="82" spans="1:3">
      <c r="A82" s="241"/>
      <c r="B82" s="582" t="s">
        <v>471</v>
      </c>
      <c r="C82" s="583"/>
    </row>
    <row r="83" spans="1:3" ht="76.5" customHeight="1">
      <c r="A83" s="241"/>
      <c r="B83" s="582" t="s">
        <v>485</v>
      </c>
      <c r="C83" s="583"/>
    </row>
    <row r="84" spans="1:3" ht="53.25" customHeight="1">
      <c r="A84" s="241"/>
      <c r="B84" s="582" t="s">
        <v>484</v>
      </c>
      <c r="C84" s="583"/>
    </row>
    <row r="85" spans="1:3">
      <c r="A85" s="241"/>
      <c r="B85" s="582" t="s">
        <v>472</v>
      </c>
      <c r="C85" s="583"/>
    </row>
    <row r="86" spans="1:3">
      <c r="A86" s="241"/>
      <c r="B86" s="582" t="s">
        <v>473</v>
      </c>
      <c r="C86" s="583"/>
    </row>
    <row r="87" spans="1:3">
      <c r="A87" s="241"/>
      <c r="B87" s="582" t="s">
        <v>474</v>
      </c>
      <c r="C87" s="583"/>
    </row>
    <row r="88" spans="1:3">
      <c r="A88" s="609" t="s">
        <v>475</v>
      </c>
      <c r="B88" s="610"/>
      <c r="C88" s="611"/>
    </row>
    <row r="89" spans="1:3">
      <c r="A89" s="241"/>
      <c r="B89" s="582" t="s">
        <v>395</v>
      </c>
      <c r="C89" s="583"/>
    </row>
    <row r="90" spans="1:3">
      <c r="A90" s="241"/>
      <c r="B90" s="582" t="s">
        <v>477</v>
      </c>
      <c r="C90" s="583"/>
    </row>
    <row r="91" spans="1:3" ht="12" customHeight="1">
      <c r="A91" s="241"/>
      <c r="B91" s="582" t="s">
        <v>478</v>
      </c>
      <c r="C91" s="583"/>
    </row>
    <row r="92" spans="1:3">
      <c r="A92" s="241"/>
      <c r="B92" s="582" t="s">
        <v>479</v>
      </c>
      <c r="C92" s="583"/>
    </row>
    <row r="93" spans="1:3" ht="24.75" customHeight="1">
      <c r="A93" s="241"/>
      <c r="B93" s="618" t="s">
        <v>521</v>
      </c>
      <c r="C93" s="619"/>
    </row>
    <row r="94" spans="1:3" ht="24" customHeight="1">
      <c r="A94" s="241"/>
      <c r="B94" s="618" t="s">
        <v>522</v>
      </c>
      <c r="C94" s="619"/>
    </row>
    <row r="95" spans="1:3" ht="13.5" customHeight="1">
      <c r="A95" s="241"/>
      <c r="B95" s="599" t="s">
        <v>480</v>
      </c>
      <c r="C95" s="600"/>
    </row>
    <row r="96" spans="1:3" ht="11.25" customHeight="1" thickBot="1">
      <c r="A96" s="612" t="s">
        <v>517</v>
      </c>
      <c r="B96" s="613"/>
      <c r="C96" s="614"/>
    </row>
    <row r="97" spans="1:3" ht="12.75" thickTop="1" thickBot="1">
      <c r="A97" s="617" t="s">
        <v>404</v>
      </c>
      <c r="B97" s="617"/>
      <c r="C97" s="617"/>
    </row>
    <row r="98" spans="1:3">
      <c r="A98" s="386">
        <v>2</v>
      </c>
      <c r="B98" s="383" t="s">
        <v>497</v>
      </c>
      <c r="C98" s="383" t="s">
        <v>518</v>
      </c>
    </row>
    <row r="99" spans="1:3">
      <c r="A99" s="247">
        <v>3</v>
      </c>
      <c r="B99" s="384" t="s">
        <v>498</v>
      </c>
      <c r="C99" s="385" t="s">
        <v>519</v>
      </c>
    </row>
    <row r="100" spans="1:3">
      <c r="A100" s="247">
        <v>4</v>
      </c>
      <c r="B100" s="384" t="s">
        <v>499</v>
      </c>
      <c r="C100" s="385" t="s">
        <v>523</v>
      </c>
    </row>
    <row r="101" spans="1:3" ht="11.25" customHeight="1">
      <c r="A101" s="247">
        <v>5</v>
      </c>
      <c r="B101" s="384" t="s">
        <v>500</v>
      </c>
      <c r="C101" s="385" t="s">
        <v>520</v>
      </c>
    </row>
    <row r="102" spans="1:3" ht="12" customHeight="1">
      <c r="A102" s="247">
        <v>6</v>
      </c>
      <c r="B102" s="384" t="s">
        <v>515</v>
      </c>
      <c r="C102" s="385" t="s">
        <v>501</v>
      </c>
    </row>
    <row r="103" spans="1:3" ht="12" customHeight="1">
      <c r="A103" s="247">
        <v>7</v>
      </c>
      <c r="B103" s="384" t="s">
        <v>502</v>
      </c>
      <c r="C103" s="385" t="s">
        <v>516</v>
      </c>
    </row>
    <row r="104" spans="1:3">
      <c r="A104" s="247">
        <v>8</v>
      </c>
      <c r="B104" s="384" t="s">
        <v>507</v>
      </c>
      <c r="C104" s="385" t="s">
        <v>527</v>
      </c>
    </row>
    <row r="105" spans="1:3" ht="11.25" customHeight="1">
      <c r="A105" s="609" t="s">
        <v>481</v>
      </c>
      <c r="B105" s="610"/>
      <c r="C105" s="611"/>
    </row>
    <row r="106" spans="1:3" ht="27.6" customHeight="1">
      <c r="A106" s="241"/>
      <c r="B106" s="615" t="s">
        <v>395</v>
      </c>
      <c r="C106" s="616"/>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1" sqref="C1:G104857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44196</v>
      </c>
      <c r="C2" s="30"/>
      <c r="D2" s="19"/>
      <c r="E2" s="19"/>
      <c r="F2" s="19"/>
      <c r="G2" s="19"/>
      <c r="H2" s="1"/>
    </row>
    <row r="3" spans="1:8">
      <c r="A3" s="18"/>
      <c r="C3" s="30"/>
      <c r="D3" s="19"/>
      <c r="E3" s="19"/>
      <c r="F3" s="19"/>
      <c r="G3" s="19"/>
      <c r="H3" s="1"/>
    </row>
    <row r="4" spans="1:8" ht="16.5" thickBot="1">
      <c r="A4" s="76" t="s">
        <v>407</v>
      </c>
      <c r="B4" s="220" t="s">
        <v>226</v>
      </c>
      <c r="C4" s="221"/>
      <c r="D4" s="222"/>
      <c r="E4" s="222"/>
      <c r="F4" s="222"/>
      <c r="G4" s="222"/>
      <c r="H4" s="1"/>
    </row>
    <row r="5" spans="1:8" ht="15">
      <c r="A5" s="351" t="s">
        <v>27</v>
      </c>
      <c r="B5" s="352"/>
      <c r="C5" s="353" t="s">
        <v>640</v>
      </c>
      <c r="D5" s="354" t="s">
        <v>638</v>
      </c>
      <c r="E5" s="354" t="s">
        <v>634</v>
      </c>
      <c r="F5" s="354" t="s">
        <v>619</v>
      </c>
      <c r="G5" s="355" t="s">
        <v>620</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89091315</v>
      </c>
      <c r="D8" s="259">
        <v>81009945.389999986</v>
      </c>
      <c r="E8" s="259">
        <v>81009945.389999986</v>
      </c>
      <c r="F8" s="259">
        <v>81009945.389999986</v>
      </c>
      <c r="G8" s="260">
        <v>102860283</v>
      </c>
    </row>
    <row r="9" spans="1:8" ht="15">
      <c r="A9" s="130">
        <v>2</v>
      </c>
      <c r="B9" s="256" t="s">
        <v>90</v>
      </c>
      <c r="C9" s="258">
        <v>89091315</v>
      </c>
      <c r="D9" s="259">
        <v>81009945.389999986</v>
      </c>
      <c r="E9" s="259">
        <v>81009945.389999986</v>
      </c>
      <c r="F9" s="259">
        <v>81009945.389999986</v>
      </c>
      <c r="G9" s="260">
        <v>102860283</v>
      </c>
    </row>
    <row r="10" spans="1:8" ht="15">
      <c r="A10" s="130">
        <v>3</v>
      </c>
      <c r="B10" s="256" t="s">
        <v>89</v>
      </c>
      <c r="C10" s="258">
        <v>129266362.88648251</v>
      </c>
      <c r="D10" s="259">
        <v>120177527.51844999</v>
      </c>
      <c r="E10" s="259">
        <v>120177527.51844999</v>
      </c>
      <c r="F10" s="259">
        <v>120177527.51844999</v>
      </c>
      <c r="G10" s="260">
        <v>120353391.34105</v>
      </c>
    </row>
    <row r="11" spans="1:8" ht="15">
      <c r="A11" s="129"/>
      <c r="B11" s="33" t="s">
        <v>189</v>
      </c>
      <c r="C11" s="356"/>
      <c r="D11" s="356"/>
      <c r="E11" s="356"/>
      <c r="F11" s="356"/>
      <c r="G11" s="357"/>
    </row>
    <row r="12" spans="1:8" ht="15" customHeight="1">
      <c r="A12" s="130">
        <v>4</v>
      </c>
      <c r="B12" s="256" t="s">
        <v>421</v>
      </c>
      <c r="C12" s="396">
        <v>645230409.40058529</v>
      </c>
      <c r="D12" s="259">
        <v>556017220.33995605</v>
      </c>
      <c r="E12" s="259">
        <v>556017220.33995605</v>
      </c>
      <c r="F12" s="259">
        <v>556017220.33995605</v>
      </c>
      <c r="G12" s="260">
        <v>532259004.50796831</v>
      </c>
    </row>
    <row r="13" spans="1:8" ht="15">
      <c r="A13" s="129"/>
      <c r="B13" s="33" t="s">
        <v>91</v>
      </c>
      <c r="C13" s="356"/>
      <c r="D13" s="356"/>
      <c r="E13" s="356"/>
      <c r="F13" s="356"/>
      <c r="G13" s="357"/>
    </row>
    <row r="14" spans="1:8" s="3" customFormat="1" ht="15">
      <c r="A14" s="130"/>
      <c r="B14" s="34" t="s">
        <v>608</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&gt;=5.67%</v>
      </c>
      <c r="C15" s="489">
        <v>0.1380767454571232</v>
      </c>
      <c r="D15" s="490">
        <v>0.14569682813145513</v>
      </c>
      <c r="E15" s="490">
        <v>0.14569682813145513</v>
      </c>
      <c r="F15" s="490">
        <v>0.14569682813145513</v>
      </c>
      <c r="G15" s="491">
        <v>0.19325231161675932</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&gt;=7.57%</v>
      </c>
      <c r="C16" s="489">
        <v>0.1380767454571232</v>
      </c>
      <c r="D16" s="490">
        <v>0.14569682813145513</v>
      </c>
      <c r="E16" s="490">
        <v>0.14569682813145513</v>
      </c>
      <c r="F16" s="490">
        <v>0.14569682813145513</v>
      </c>
      <c r="G16" s="491">
        <v>0.19325231161675932</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&gt;=13.03%</v>
      </c>
      <c r="C17" s="489">
        <v>0.20034139898423275</v>
      </c>
      <c r="D17" s="490">
        <v>0.21613993797705028</v>
      </c>
      <c r="E17" s="490">
        <v>0.21613993797705028</v>
      </c>
      <c r="F17" s="490">
        <v>0.21613993797705028</v>
      </c>
      <c r="G17" s="491">
        <v>0.22611809348778847</v>
      </c>
    </row>
    <row r="18" spans="1:7" ht="15">
      <c r="A18" s="129"/>
      <c r="B18" s="33" t="s">
        <v>7</v>
      </c>
      <c r="C18" s="356"/>
      <c r="D18" s="356"/>
      <c r="E18" s="356"/>
      <c r="F18" s="356"/>
      <c r="G18" s="357"/>
    </row>
    <row r="19" spans="1:7" ht="15" customHeight="1">
      <c r="A19" s="131">
        <v>8</v>
      </c>
      <c r="B19" s="35" t="s">
        <v>8</v>
      </c>
      <c r="C19" s="492">
        <v>7.362168234200446E-2</v>
      </c>
      <c r="D19" s="493">
        <v>7.3378737779839998E-2</v>
      </c>
      <c r="E19" s="493">
        <v>7.2627933623583302E-2</v>
      </c>
      <c r="F19" s="493">
        <v>7.5025401234000158E-2</v>
      </c>
      <c r="G19" s="494">
        <v>7.9590516585007029E-2</v>
      </c>
    </row>
    <row r="20" spans="1:7" ht="15">
      <c r="A20" s="131">
        <v>9</v>
      </c>
      <c r="B20" s="35" t="s">
        <v>9</v>
      </c>
      <c r="C20" s="492">
        <v>2.6083412860326356E-2</v>
      </c>
      <c r="D20" s="493">
        <v>2.5744810513062797E-2</v>
      </c>
      <c r="E20" s="493">
        <v>2.5436180948168324E-2</v>
      </c>
      <c r="F20" s="493">
        <v>2.592159683077307E-2</v>
      </c>
      <c r="G20" s="494">
        <v>3.1499290365039782E-2</v>
      </c>
    </row>
    <row r="21" spans="1:7" ht="15">
      <c r="A21" s="131">
        <v>10</v>
      </c>
      <c r="B21" s="35" t="s">
        <v>10</v>
      </c>
      <c r="C21" s="492">
        <v>2.4635979712683862E-2</v>
      </c>
      <c r="D21" s="493">
        <v>2.4364768946606521E-2</v>
      </c>
      <c r="E21" s="493">
        <v>1.8725825895889118E-2</v>
      </c>
      <c r="F21" s="493">
        <v>1.323323516451721E-2</v>
      </c>
      <c r="G21" s="494">
        <v>2.7390896654986455E-2</v>
      </c>
    </row>
    <row r="22" spans="1:7" ht="15">
      <c r="A22" s="131">
        <v>11</v>
      </c>
      <c r="B22" s="35" t="s">
        <v>227</v>
      </c>
      <c r="C22" s="492">
        <v>4.7538269481678108E-2</v>
      </c>
      <c r="D22" s="493">
        <v>4.7633927266777204E-2</v>
      </c>
      <c r="E22" s="493">
        <v>4.7191752675414977E-2</v>
      </c>
      <c r="F22" s="493">
        <v>4.9103804403227085E-2</v>
      </c>
      <c r="G22" s="494">
        <v>4.809122621996724E-2</v>
      </c>
    </row>
    <row r="23" spans="1:7" ht="15">
      <c r="A23" s="131">
        <v>12</v>
      </c>
      <c r="B23" s="35" t="s">
        <v>11</v>
      </c>
      <c r="C23" s="492">
        <v>-2.3678447919048117E-2</v>
      </c>
      <c r="D23" s="493">
        <v>-4.1552513713555096E-2</v>
      </c>
      <c r="E23" s="493">
        <v>-7.5139986637203379E-2</v>
      </c>
      <c r="F23" s="493">
        <v>-0.17233306863039016</v>
      </c>
      <c r="G23" s="494">
        <v>1.5325889022908604E-2</v>
      </c>
    </row>
    <row r="24" spans="1:7" ht="15">
      <c r="A24" s="131">
        <v>13</v>
      </c>
      <c r="B24" s="35" t="s">
        <v>12</v>
      </c>
      <c r="C24" s="492">
        <v>-0.13556970613566499</v>
      </c>
      <c r="D24" s="493">
        <v>-0.22901967161426309</v>
      </c>
      <c r="E24" s="493">
        <v>-0.39517206863662141</v>
      </c>
      <c r="F24" s="493">
        <v>-0.84297023785575531</v>
      </c>
      <c r="G24" s="494">
        <v>7.9567141264270391E-2</v>
      </c>
    </row>
    <row r="25" spans="1:7" ht="15">
      <c r="A25" s="129"/>
      <c r="B25" s="33" t="s">
        <v>13</v>
      </c>
      <c r="C25" s="356"/>
      <c r="D25" s="356"/>
      <c r="E25" s="356"/>
      <c r="F25" s="356"/>
      <c r="G25" s="357"/>
    </row>
    <row r="26" spans="1:7" ht="15">
      <c r="A26" s="131">
        <v>14</v>
      </c>
      <c r="B26" s="35" t="s">
        <v>14</v>
      </c>
      <c r="C26" s="492">
        <v>0.12040696402608927</v>
      </c>
      <c r="D26" s="493">
        <v>9.2285359208039722E-2</v>
      </c>
      <c r="E26" s="493">
        <v>0.12733143146309645</v>
      </c>
      <c r="F26" s="493">
        <v>9.4465041020618049E-2</v>
      </c>
      <c r="G26" s="494">
        <v>9.169274906792077E-2</v>
      </c>
    </row>
    <row r="27" spans="1:7" ht="15" customHeight="1">
      <c r="A27" s="131">
        <v>15</v>
      </c>
      <c r="B27" s="35" t="s">
        <v>15</v>
      </c>
      <c r="C27" s="492">
        <v>8.9441224471540903E-2</v>
      </c>
      <c r="D27" s="493">
        <v>9.5410454611300585E-2</v>
      </c>
      <c r="E27" s="493">
        <v>0.10764706831914538</v>
      </c>
      <c r="F27" s="493">
        <v>0.1044569622184453</v>
      </c>
      <c r="G27" s="494">
        <v>5.3181255767898894E-2</v>
      </c>
    </row>
    <row r="28" spans="1:7" ht="15">
      <c r="A28" s="131">
        <v>16</v>
      </c>
      <c r="B28" s="35" t="s">
        <v>16</v>
      </c>
      <c r="C28" s="492">
        <v>0.7254358103725449</v>
      </c>
      <c r="D28" s="493">
        <v>0.75597742614343599</v>
      </c>
      <c r="E28" s="493">
        <v>0.76970290230499294</v>
      </c>
      <c r="F28" s="493">
        <v>0.7908779744251685</v>
      </c>
      <c r="G28" s="494">
        <v>0.76920597546854397</v>
      </c>
    </row>
    <row r="29" spans="1:7" ht="15" customHeight="1">
      <c r="A29" s="131">
        <v>17</v>
      </c>
      <c r="B29" s="35" t="s">
        <v>17</v>
      </c>
      <c r="C29" s="492">
        <v>0.6786499731280462</v>
      </c>
      <c r="D29" s="493">
        <v>0.69459851755400204</v>
      </c>
      <c r="E29" s="493">
        <v>0.72257418217934444</v>
      </c>
      <c r="F29" s="493">
        <v>0.76255382983297937</v>
      </c>
      <c r="G29" s="494">
        <v>0.69339695614097452</v>
      </c>
    </row>
    <row r="30" spans="1:7" ht="15">
      <c r="A30" s="131">
        <v>18</v>
      </c>
      <c r="B30" s="35" t="s">
        <v>18</v>
      </c>
      <c r="C30" s="492">
        <v>0.2371468685077375</v>
      </c>
      <c r="D30" s="493">
        <v>0.19696469635428324</v>
      </c>
      <c r="E30" s="493">
        <v>0.1066366647962228</v>
      </c>
      <c r="F30" s="493">
        <v>0.15772721581703369</v>
      </c>
      <c r="G30" s="494">
        <v>4.9225515198095593E-2</v>
      </c>
    </row>
    <row r="31" spans="1:7" ht="15" customHeight="1">
      <c r="A31" s="129"/>
      <c r="B31" s="33" t="s">
        <v>19</v>
      </c>
      <c r="C31" s="495"/>
      <c r="D31" s="495"/>
      <c r="E31" s="495"/>
      <c r="F31" s="495"/>
      <c r="G31" s="496"/>
    </row>
    <row r="32" spans="1:7" ht="15" customHeight="1">
      <c r="A32" s="131">
        <v>19</v>
      </c>
      <c r="B32" s="35" t="s">
        <v>20</v>
      </c>
      <c r="C32" s="492">
        <v>0.17095608435565615</v>
      </c>
      <c r="D32" s="492">
        <v>0.19366914310000757</v>
      </c>
      <c r="E32" s="492">
        <v>0.16153915870169494</v>
      </c>
      <c r="F32" s="492">
        <v>0.18906945833464889</v>
      </c>
      <c r="G32" s="497">
        <v>0.13677370257299115</v>
      </c>
    </row>
    <row r="33" spans="1:7" ht="15" customHeight="1">
      <c r="A33" s="131">
        <v>20</v>
      </c>
      <c r="B33" s="35" t="s">
        <v>21</v>
      </c>
      <c r="C33" s="492">
        <v>0.83632909084451235</v>
      </c>
      <c r="D33" s="492">
        <v>0.84553191837552077</v>
      </c>
      <c r="E33" s="492">
        <v>0.90521968894728277</v>
      </c>
      <c r="F33" s="492">
        <v>0.91319530515384795</v>
      </c>
      <c r="G33" s="497">
        <v>0.87176192401205599</v>
      </c>
    </row>
    <row r="34" spans="1:7" ht="15" customHeight="1">
      <c r="A34" s="131">
        <v>21</v>
      </c>
      <c r="B34" s="261" t="s">
        <v>22</v>
      </c>
      <c r="C34" s="492">
        <v>0.19202131456566429</v>
      </c>
      <c r="D34" s="492">
        <v>0.14798007343914552</v>
      </c>
      <c r="E34" s="492">
        <v>0.12022774155106232</v>
      </c>
      <c r="F34" s="492">
        <v>0.12021978363764502</v>
      </c>
      <c r="G34" s="497">
        <v>0.14274469271852455</v>
      </c>
    </row>
    <row r="35" spans="1:7" ht="15" customHeight="1">
      <c r="A35" s="359"/>
      <c r="B35" s="33" t="s">
        <v>529</v>
      </c>
      <c r="C35" s="356"/>
      <c r="D35" s="356"/>
      <c r="E35" s="356"/>
      <c r="F35" s="356"/>
      <c r="G35" s="357"/>
    </row>
    <row r="36" spans="1:7" ht="15" customHeight="1">
      <c r="A36" s="131">
        <v>22</v>
      </c>
      <c r="B36" s="350" t="s">
        <v>513</v>
      </c>
      <c r="C36" s="261">
        <v>96170543.219076931</v>
      </c>
      <c r="D36" s="261">
        <v>88014146.473230764</v>
      </c>
      <c r="E36" s="261">
        <v>79842540.641914323</v>
      </c>
      <c r="F36" s="261">
        <v>73962347.09596774</v>
      </c>
      <c r="G36" s="358">
        <v>104216412.88247029</v>
      </c>
    </row>
    <row r="37" spans="1:7" ht="15">
      <c r="A37" s="131">
        <v>23</v>
      </c>
      <c r="B37" s="35" t="s">
        <v>514</v>
      </c>
      <c r="C37" s="261">
        <v>83359140.130720779</v>
      </c>
      <c r="D37" s="262">
        <v>70939048.765423864</v>
      </c>
      <c r="E37" s="262">
        <v>59364293.099616393</v>
      </c>
      <c r="F37" s="262">
        <v>58422626.498688705</v>
      </c>
      <c r="G37" s="263">
        <v>65286013.946738698</v>
      </c>
    </row>
    <row r="38" spans="1:7" thickBot="1">
      <c r="A38" s="132">
        <v>24</v>
      </c>
      <c r="B38" s="264" t="s">
        <v>512</v>
      </c>
      <c r="C38" s="498">
        <v>1.153689242334623</v>
      </c>
      <c r="D38" s="499">
        <v>1.240700968013676</v>
      </c>
      <c r="E38" s="499">
        <v>1.3449590060465195</v>
      </c>
      <c r="F38" s="499">
        <v>1.265988051694797</v>
      </c>
      <c r="G38" s="500">
        <v>1.5963053429405507</v>
      </c>
    </row>
    <row r="39" spans="1:7">
      <c r="A39" s="21"/>
    </row>
    <row r="40" spans="1:7" ht="39.75">
      <c r="B40" s="24" t="s">
        <v>607</v>
      </c>
    </row>
    <row r="41" spans="1:7" ht="65.25">
      <c r="B41" s="412" t="s">
        <v>528</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3" activePane="bottomRight" state="frozen"/>
      <selection pane="topRight" activeCell="B1" sqref="B1"/>
      <selection pane="bottomLeft" activeCell="A5" sqref="A5"/>
      <selection pane="bottomRight" activeCell="C1" sqref="C1:H104857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44196</v>
      </c>
    </row>
    <row r="3" spans="1:8" ht="15.75">
      <c r="A3" s="18"/>
    </row>
    <row r="4" spans="1:8" ht="16.5" thickBot="1">
      <c r="A4" s="36" t="s">
        <v>408</v>
      </c>
      <c r="B4" s="77" t="s">
        <v>247</v>
      </c>
      <c r="C4" s="36"/>
      <c r="D4" s="37"/>
      <c r="E4" s="37"/>
      <c r="F4" s="38"/>
      <c r="G4" s="38"/>
      <c r="H4" s="39" t="s">
        <v>95</v>
      </c>
    </row>
    <row r="5" spans="1:8" ht="15.75">
      <c r="A5" s="40"/>
      <c r="B5" s="41"/>
      <c r="C5" s="533" t="s">
        <v>197</v>
      </c>
      <c r="D5" s="534"/>
      <c r="E5" s="535"/>
      <c r="F5" s="533" t="s">
        <v>198</v>
      </c>
      <c r="G5" s="534"/>
      <c r="H5" s="536"/>
    </row>
    <row r="6" spans="1:8" ht="15.75">
      <c r="A6" s="42" t="s">
        <v>27</v>
      </c>
      <c r="B6" s="43" t="s">
        <v>155</v>
      </c>
      <c r="C6" s="44" t="s">
        <v>28</v>
      </c>
      <c r="D6" s="44" t="s">
        <v>96</v>
      </c>
      <c r="E6" s="44" t="s">
        <v>69</v>
      </c>
      <c r="F6" s="44" t="s">
        <v>28</v>
      </c>
      <c r="G6" s="44" t="s">
        <v>96</v>
      </c>
      <c r="H6" s="45" t="s">
        <v>69</v>
      </c>
    </row>
    <row r="7" spans="1:8" ht="15.75">
      <c r="A7" s="42">
        <v>1</v>
      </c>
      <c r="B7" s="46" t="s">
        <v>156</v>
      </c>
      <c r="C7" s="265">
        <v>4539328</v>
      </c>
      <c r="D7" s="265">
        <v>3442130</v>
      </c>
      <c r="E7" s="266">
        <f>C7+D7</f>
        <v>7981458</v>
      </c>
      <c r="F7" s="267">
        <v>3486619</v>
      </c>
      <c r="G7" s="268">
        <v>3514549</v>
      </c>
      <c r="H7" s="269">
        <f>F7+G7</f>
        <v>7001168</v>
      </c>
    </row>
    <row r="8" spans="1:8" ht="15.75">
      <c r="A8" s="42">
        <v>2</v>
      </c>
      <c r="B8" s="46" t="s">
        <v>157</v>
      </c>
      <c r="C8" s="265">
        <v>6177033</v>
      </c>
      <c r="D8" s="265">
        <v>53985084</v>
      </c>
      <c r="E8" s="266">
        <f t="shared" ref="E8:E20" si="0">C8+D8</f>
        <v>60162117</v>
      </c>
      <c r="F8" s="267">
        <v>4754232</v>
      </c>
      <c r="G8" s="268">
        <v>34020100</v>
      </c>
      <c r="H8" s="269">
        <f t="shared" ref="H8:H40" si="1">F8+G8</f>
        <v>38774332</v>
      </c>
    </row>
    <row r="9" spans="1:8" ht="15.75">
      <c r="A9" s="42">
        <v>3</v>
      </c>
      <c r="B9" s="46" t="s">
        <v>158</v>
      </c>
      <c r="C9" s="265">
        <v>12335150</v>
      </c>
      <c r="D9" s="265">
        <v>13233731.999999998</v>
      </c>
      <c r="E9" s="266">
        <f t="shared" si="0"/>
        <v>25568882</v>
      </c>
      <c r="F9" s="267">
        <v>16694767</v>
      </c>
      <c r="G9" s="268">
        <v>6668676</v>
      </c>
      <c r="H9" s="269">
        <f t="shared" si="1"/>
        <v>23363443</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16587520</v>
      </c>
      <c r="D11" s="265">
        <v>0</v>
      </c>
      <c r="E11" s="266">
        <f t="shared" si="0"/>
        <v>16587520</v>
      </c>
      <c r="F11" s="267">
        <v>13633029</v>
      </c>
      <c r="G11" s="268">
        <v>0</v>
      </c>
      <c r="H11" s="269">
        <f t="shared" si="1"/>
        <v>13633029</v>
      </c>
    </row>
    <row r="12" spans="1:8" ht="15.75">
      <c r="A12" s="42">
        <v>6.1</v>
      </c>
      <c r="B12" s="47" t="s">
        <v>160</v>
      </c>
      <c r="C12" s="265">
        <v>144701709.07999998</v>
      </c>
      <c r="D12" s="265">
        <v>382321531.92000002</v>
      </c>
      <c r="E12" s="266">
        <f t="shared" si="0"/>
        <v>527023241</v>
      </c>
      <c r="F12" s="267">
        <v>98318007.269999996</v>
      </c>
      <c r="G12" s="268">
        <v>327680921.73000002</v>
      </c>
      <c r="H12" s="269">
        <f t="shared" si="1"/>
        <v>425998929</v>
      </c>
    </row>
    <row r="13" spans="1:8" ht="15.75">
      <c r="A13" s="42">
        <v>6.2</v>
      </c>
      <c r="B13" s="47" t="s">
        <v>161</v>
      </c>
      <c r="C13" s="265">
        <v>-19213508</v>
      </c>
      <c r="D13" s="265">
        <v>-27924096</v>
      </c>
      <c r="E13" s="266">
        <f t="shared" si="0"/>
        <v>-47137604</v>
      </c>
      <c r="F13" s="267">
        <v>-4016416.9999999991</v>
      </c>
      <c r="G13" s="268">
        <v>-18638741</v>
      </c>
      <c r="H13" s="269">
        <f t="shared" si="1"/>
        <v>-22655158</v>
      </c>
    </row>
    <row r="14" spans="1:8" ht="15.75">
      <c r="A14" s="42">
        <v>6</v>
      </c>
      <c r="B14" s="46" t="s">
        <v>162</v>
      </c>
      <c r="C14" s="266">
        <f t="shared" ref="C14:H14" si="2">C12+C13</f>
        <v>125488201.07999998</v>
      </c>
      <c r="D14" s="266">
        <f t="shared" si="2"/>
        <v>354397435.92000002</v>
      </c>
      <c r="E14" s="266">
        <f t="shared" si="2"/>
        <v>479885637</v>
      </c>
      <c r="F14" s="266">
        <f t="shared" si="2"/>
        <v>94301590.269999996</v>
      </c>
      <c r="G14" s="266">
        <f t="shared" si="2"/>
        <v>309042180.73000002</v>
      </c>
      <c r="H14" s="266">
        <f t="shared" si="2"/>
        <v>403343771</v>
      </c>
    </row>
    <row r="15" spans="1:8" ht="15.75">
      <c r="A15" s="42">
        <v>7</v>
      </c>
      <c r="B15" s="46" t="s">
        <v>163</v>
      </c>
      <c r="C15" s="265">
        <v>2901681</v>
      </c>
      <c r="D15" s="265">
        <v>4773008</v>
      </c>
      <c r="E15" s="266">
        <f t="shared" si="0"/>
        <v>7674689</v>
      </c>
      <c r="F15" s="267">
        <v>1175773</v>
      </c>
      <c r="G15" s="268">
        <v>1276965</v>
      </c>
      <c r="H15" s="269">
        <f t="shared" si="1"/>
        <v>2452738</v>
      </c>
    </row>
    <row r="16" spans="1:8" ht="15.75">
      <c r="A16" s="42">
        <v>8</v>
      </c>
      <c r="B16" s="46" t="s">
        <v>164</v>
      </c>
      <c r="C16" s="265">
        <v>10606227</v>
      </c>
      <c r="D16" s="265">
        <v>0</v>
      </c>
      <c r="E16" s="266">
        <f t="shared" si="0"/>
        <v>10606227</v>
      </c>
      <c r="F16" s="267">
        <v>477491</v>
      </c>
      <c r="G16" s="268">
        <v>0</v>
      </c>
      <c r="H16" s="269">
        <f t="shared" si="1"/>
        <v>477491</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21326639</v>
      </c>
      <c r="D18" s="265">
        <v>0</v>
      </c>
      <c r="E18" s="266">
        <f t="shared" si="0"/>
        <v>21326639</v>
      </c>
      <c r="F18" s="267">
        <v>19200419</v>
      </c>
      <c r="G18" s="268">
        <v>0</v>
      </c>
      <c r="H18" s="269">
        <f t="shared" si="1"/>
        <v>19200419</v>
      </c>
    </row>
    <row r="19" spans="1:8" ht="15.75">
      <c r="A19" s="42">
        <v>11</v>
      </c>
      <c r="B19" s="46" t="s">
        <v>167</v>
      </c>
      <c r="C19" s="265">
        <v>4116531.84</v>
      </c>
      <c r="D19" s="265">
        <v>1269826</v>
      </c>
      <c r="E19" s="266">
        <f t="shared" si="0"/>
        <v>5386357.8399999999</v>
      </c>
      <c r="F19" s="267">
        <v>3600047.9249999523</v>
      </c>
      <c r="G19" s="268">
        <v>1395079</v>
      </c>
      <c r="H19" s="269">
        <f t="shared" si="1"/>
        <v>4995126.9249999523</v>
      </c>
    </row>
    <row r="20" spans="1:8" ht="15.75">
      <c r="A20" s="42">
        <v>12</v>
      </c>
      <c r="B20" s="48" t="s">
        <v>168</v>
      </c>
      <c r="C20" s="266">
        <f>SUM(C7:C11)+SUM(C14:C19)</f>
        <v>204132310.91999999</v>
      </c>
      <c r="D20" s="266">
        <f>SUM(D7:D11)+SUM(D14:D19)</f>
        <v>431101215.92000002</v>
      </c>
      <c r="E20" s="266">
        <f t="shared" si="0"/>
        <v>635233526.84000003</v>
      </c>
      <c r="F20" s="266">
        <f>SUM(F7:F11)+SUM(F14:F19)</f>
        <v>157377968.19499993</v>
      </c>
      <c r="G20" s="266">
        <f>SUM(G7:G11)+SUM(G14:G19)</f>
        <v>355917549.73000002</v>
      </c>
      <c r="H20" s="269">
        <f t="shared" si="1"/>
        <v>513295517.92499995</v>
      </c>
    </row>
    <row r="21" spans="1:8" ht="15.75">
      <c r="A21" s="42"/>
      <c r="B21" s="43" t="s">
        <v>185</v>
      </c>
      <c r="C21" s="270"/>
      <c r="D21" s="270"/>
      <c r="E21" s="270"/>
      <c r="F21" s="271"/>
      <c r="G21" s="272"/>
      <c r="H21" s="273"/>
    </row>
    <row r="22" spans="1:8" ht="15.75">
      <c r="A22" s="42">
        <v>13</v>
      </c>
      <c r="B22" s="46" t="s">
        <v>169</v>
      </c>
      <c r="C22" s="265">
        <v>0</v>
      </c>
      <c r="D22" s="265">
        <v>94762420</v>
      </c>
      <c r="E22" s="266">
        <f>C22+D22</f>
        <v>94762420</v>
      </c>
      <c r="F22" s="267">
        <v>0</v>
      </c>
      <c r="G22" s="268">
        <v>92707575</v>
      </c>
      <c r="H22" s="269">
        <f t="shared" si="1"/>
        <v>92707575</v>
      </c>
    </row>
    <row r="23" spans="1:8" ht="15.75">
      <c r="A23" s="42">
        <v>14</v>
      </c>
      <c r="B23" s="46" t="s">
        <v>170</v>
      </c>
      <c r="C23" s="265">
        <v>52873810.859999985</v>
      </c>
      <c r="D23" s="265">
        <v>52010805.110000014</v>
      </c>
      <c r="E23" s="266">
        <f t="shared" ref="E23:E40" si="3">C23+D23</f>
        <v>104884615.97</v>
      </c>
      <c r="F23" s="267">
        <v>40760746.64000003</v>
      </c>
      <c r="G23" s="268">
        <v>24398363.560000002</v>
      </c>
      <c r="H23" s="269">
        <f t="shared" si="1"/>
        <v>65159110.200000033</v>
      </c>
    </row>
    <row r="24" spans="1:8" ht="15.75">
      <c r="A24" s="42">
        <v>15</v>
      </c>
      <c r="B24" s="46" t="s">
        <v>171</v>
      </c>
      <c r="C24" s="265">
        <v>5227254.6800000006</v>
      </c>
      <c r="D24" s="265">
        <v>11866506.23</v>
      </c>
      <c r="E24" s="266">
        <f t="shared" si="3"/>
        <v>17093760.91</v>
      </c>
      <c r="F24" s="267">
        <v>3130175.7200000011</v>
      </c>
      <c r="G24" s="268">
        <v>4980925.0600000005</v>
      </c>
      <c r="H24" s="269">
        <f t="shared" si="1"/>
        <v>8111100.7800000012</v>
      </c>
    </row>
    <row r="25" spans="1:8" ht="15.75">
      <c r="A25" s="42">
        <v>16</v>
      </c>
      <c r="B25" s="46" t="s">
        <v>172</v>
      </c>
      <c r="C25" s="265">
        <v>25917593.130000003</v>
      </c>
      <c r="D25" s="265">
        <v>36894180.829999998</v>
      </c>
      <c r="E25" s="266">
        <f t="shared" si="3"/>
        <v>62811773.960000001</v>
      </c>
      <c r="F25" s="267">
        <v>5346041.45</v>
      </c>
      <c r="G25" s="268">
        <v>30727790.799999997</v>
      </c>
      <c r="H25" s="269">
        <f t="shared" si="1"/>
        <v>36073832.25</v>
      </c>
    </row>
    <row r="26" spans="1:8" ht="15.75">
      <c r="A26" s="42">
        <v>17</v>
      </c>
      <c r="B26" s="46" t="s">
        <v>173</v>
      </c>
      <c r="C26" s="270"/>
      <c r="D26" s="270"/>
      <c r="E26" s="266">
        <f t="shared" si="3"/>
        <v>0</v>
      </c>
      <c r="F26" s="271"/>
      <c r="G26" s="272"/>
      <c r="H26" s="269">
        <f t="shared" si="1"/>
        <v>0</v>
      </c>
    </row>
    <row r="27" spans="1:8" ht="15.75">
      <c r="A27" s="42">
        <v>18</v>
      </c>
      <c r="B27" s="46" t="s">
        <v>174</v>
      </c>
      <c r="C27" s="265">
        <v>0</v>
      </c>
      <c r="D27" s="265">
        <v>213892800</v>
      </c>
      <c r="E27" s="266">
        <f t="shared" si="3"/>
        <v>213892800</v>
      </c>
      <c r="F27" s="267">
        <v>0</v>
      </c>
      <c r="G27" s="268">
        <v>164892750</v>
      </c>
      <c r="H27" s="269">
        <f t="shared" si="1"/>
        <v>164892750</v>
      </c>
    </row>
    <row r="28" spans="1:8" ht="15.75">
      <c r="A28" s="42">
        <v>19</v>
      </c>
      <c r="B28" s="46" t="s">
        <v>175</v>
      </c>
      <c r="C28" s="265">
        <v>908370</v>
      </c>
      <c r="D28" s="265">
        <v>5584182</v>
      </c>
      <c r="E28" s="266">
        <f t="shared" si="3"/>
        <v>6492552</v>
      </c>
      <c r="F28" s="267">
        <v>266957</v>
      </c>
      <c r="G28" s="268">
        <v>3842393</v>
      </c>
      <c r="H28" s="269">
        <f t="shared" si="1"/>
        <v>4109350</v>
      </c>
    </row>
    <row r="29" spans="1:8" ht="15.75">
      <c r="A29" s="42">
        <v>20</v>
      </c>
      <c r="B29" s="46" t="s">
        <v>97</v>
      </c>
      <c r="C29" s="265">
        <v>3405504</v>
      </c>
      <c r="D29" s="265">
        <v>3586559</v>
      </c>
      <c r="E29" s="266">
        <f t="shared" si="3"/>
        <v>6992063</v>
      </c>
      <c r="F29" s="267">
        <v>2466914.6950000003</v>
      </c>
      <c r="G29" s="268">
        <v>3070733</v>
      </c>
      <c r="H29" s="269">
        <f t="shared" si="1"/>
        <v>5537647.6950000003</v>
      </c>
    </row>
    <row r="30" spans="1:8" ht="15.75">
      <c r="A30" s="42">
        <v>21</v>
      </c>
      <c r="B30" s="46" t="s">
        <v>176</v>
      </c>
      <c r="C30" s="265">
        <v>0</v>
      </c>
      <c r="D30" s="265">
        <v>32766000</v>
      </c>
      <c r="E30" s="266">
        <f t="shared" si="3"/>
        <v>32766000</v>
      </c>
      <c r="F30" s="267">
        <v>0</v>
      </c>
      <c r="G30" s="268">
        <v>28677000</v>
      </c>
      <c r="H30" s="269">
        <f t="shared" si="1"/>
        <v>28677000</v>
      </c>
    </row>
    <row r="31" spans="1:8" ht="15.75">
      <c r="A31" s="42">
        <v>22</v>
      </c>
      <c r="B31" s="48" t="s">
        <v>177</v>
      </c>
      <c r="C31" s="266">
        <f>SUM(C22:C30)</f>
        <v>88332532.669999987</v>
      </c>
      <c r="D31" s="266">
        <f>SUM(D22:D30)</f>
        <v>451363453.17000002</v>
      </c>
      <c r="E31" s="266">
        <f>C31+D31</f>
        <v>539695985.84000003</v>
      </c>
      <c r="F31" s="266">
        <f>SUM(F22:F30)</f>
        <v>51970835.505000032</v>
      </c>
      <c r="G31" s="266">
        <f>SUM(G22:G30)</f>
        <v>353297530.42000002</v>
      </c>
      <c r="H31" s="269">
        <f t="shared" si="1"/>
        <v>405268365.92500007</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76000000</v>
      </c>
      <c r="G33" s="272"/>
      <c r="H33" s="269">
        <f t="shared" si="1"/>
        <v>76000000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17555742.000000007</v>
      </c>
      <c r="D38" s="270"/>
      <c r="E38" s="266">
        <f t="shared" si="3"/>
        <v>17555742.000000007</v>
      </c>
      <c r="F38" s="267">
        <v>30431319.999999993</v>
      </c>
      <c r="G38" s="272"/>
      <c r="H38" s="269">
        <f t="shared" si="1"/>
        <v>30431319.999999993</v>
      </c>
    </row>
    <row r="39" spans="1:8" ht="15.75">
      <c r="A39" s="42">
        <v>29</v>
      </c>
      <c r="B39" s="46" t="s">
        <v>199</v>
      </c>
      <c r="C39" s="265">
        <v>1981799</v>
      </c>
      <c r="D39" s="270"/>
      <c r="E39" s="266">
        <f t="shared" si="3"/>
        <v>1981799</v>
      </c>
      <c r="F39" s="267">
        <v>1595832</v>
      </c>
      <c r="G39" s="272"/>
      <c r="H39" s="269">
        <f t="shared" si="1"/>
        <v>1595832</v>
      </c>
    </row>
    <row r="40" spans="1:8" ht="15.75">
      <c r="A40" s="42">
        <v>30</v>
      </c>
      <c r="B40" s="48" t="s">
        <v>184</v>
      </c>
      <c r="C40" s="265">
        <v>95537541</v>
      </c>
      <c r="D40" s="270"/>
      <c r="E40" s="266">
        <f t="shared" si="3"/>
        <v>95537541</v>
      </c>
      <c r="F40" s="267">
        <v>108027152</v>
      </c>
      <c r="G40" s="272"/>
      <c r="H40" s="269">
        <f t="shared" si="1"/>
        <v>108027152</v>
      </c>
    </row>
    <row r="41" spans="1:8" ht="16.5" thickBot="1">
      <c r="A41" s="49">
        <v>31</v>
      </c>
      <c r="B41" s="50" t="s">
        <v>200</v>
      </c>
      <c r="C41" s="274">
        <f>C31+C40</f>
        <v>183870073.66999999</v>
      </c>
      <c r="D41" s="274">
        <f>D31+D40</f>
        <v>451363453.17000002</v>
      </c>
      <c r="E41" s="274">
        <f>C41+D41</f>
        <v>635233526.84000003</v>
      </c>
      <c r="F41" s="274">
        <f>F31+F40</f>
        <v>159997987.50500003</v>
      </c>
      <c r="G41" s="274">
        <f>G31+G40</f>
        <v>353297530.42000002</v>
      </c>
      <c r="H41" s="275">
        <f>F41+G41</f>
        <v>513295517.92500007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44196</v>
      </c>
      <c r="C2" s="30"/>
      <c r="D2" s="19"/>
      <c r="E2" s="19"/>
      <c r="F2" s="19"/>
      <c r="G2" s="19"/>
      <c r="H2" s="19"/>
    </row>
    <row r="3" spans="1:8" ht="15.75">
      <c r="A3" s="18"/>
      <c r="B3" s="17"/>
      <c r="C3" s="30"/>
      <c r="D3" s="19"/>
      <c r="E3" s="19"/>
      <c r="F3" s="19"/>
      <c r="G3" s="19"/>
      <c r="H3" s="19"/>
    </row>
    <row r="4" spans="1:8" ht="16.5" thickBot="1">
      <c r="A4" s="52" t="s">
        <v>409</v>
      </c>
      <c r="B4" s="31" t="s">
        <v>225</v>
      </c>
      <c r="C4" s="38"/>
      <c r="D4" s="38"/>
      <c r="E4" s="38"/>
      <c r="F4" s="52"/>
      <c r="G4" s="52"/>
      <c r="H4" s="53" t="s">
        <v>95</v>
      </c>
    </row>
    <row r="5" spans="1:8" ht="15.75">
      <c r="A5" s="133"/>
      <c r="B5" s="134"/>
      <c r="C5" s="533" t="s">
        <v>197</v>
      </c>
      <c r="D5" s="534"/>
      <c r="E5" s="535"/>
      <c r="F5" s="533" t="s">
        <v>198</v>
      </c>
      <c r="G5" s="534"/>
      <c r="H5" s="536"/>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1307728</v>
      </c>
      <c r="D8" s="276">
        <v>-140423</v>
      </c>
      <c r="E8" s="266">
        <f>C8+D8</f>
        <v>1167305</v>
      </c>
      <c r="F8" s="276">
        <v>1837829</v>
      </c>
      <c r="G8" s="276">
        <v>248444</v>
      </c>
      <c r="H8" s="277">
        <f>F8+G8</f>
        <v>2086273</v>
      </c>
    </row>
    <row r="9" spans="1:8" ht="15.75">
      <c r="A9" s="137">
        <v>2</v>
      </c>
      <c r="B9" s="59" t="s">
        <v>100</v>
      </c>
      <c r="C9" s="278">
        <f>SUM(C10:C18)</f>
        <v>12614560.420000002</v>
      </c>
      <c r="D9" s="278">
        <f>SUM(D10:D18)</f>
        <v>23042894.580000006</v>
      </c>
      <c r="E9" s="266">
        <f t="shared" ref="E9:E67" si="0">C9+D9</f>
        <v>35657455.000000007</v>
      </c>
      <c r="F9" s="278">
        <f>SUM(F10:F18)</f>
        <v>11082081.050000001</v>
      </c>
      <c r="G9" s="278">
        <f>SUM(G10:G18)</f>
        <v>22687199.949999992</v>
      </c>
      <c r="H9" s="277">
        <f t="shared" ref="H9:H67" si="1">F9+G9</f>
        <v>33769280.999999993</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4117729.430000003</v>
      </c>
      <c r="D11" s="276">
        <v>13003073.520000005</v>
      </c>
      <c r="E11" s="266">
        <f t="shared" si="0"/>
        <v>17120802.950000007</v>
      </c>
      <c r="F11" s="276">
        <v>3811564.54</v>
      </c>
      <c r="G11" s="276">
        <v>11936019.36999999</v>
      </c>
      <c r="H11" s="277">
        <f t="shared" si="1"/>
        <v>15747583.909999989</v>
      </c>
    </row>
    <row r="12" spans="1:8" ht="15.75">
      <c r="A12" s="137">
        <v>2.2999999999999998</v>
      </c>
      <c r="B12" s="60" t="s">
        <v>103</v>
      </c>
      <c r="C12" s="276">
        <v>0</v>
      </c>
      <c r="D12" s="276">
        <v>404319.3</v>
      </c>
      <c r="E12" s="266">
        <f t="shared" si="0"/>
        <v>404319.3</v>
      </c>
      <c r="F12" s="276"/>
      <c r="G12" s="276">
        <v>384971.5</v>
      </c>
      <c r="H12" s="277">
        <f t="shared" si="1"/>
        <v>384971.5</v>
      </c>
    </row>
    <row r="13" spans="1:8" ht="15.75">
      <c r="A13" s="137">
        <v>2.4</v>
      </c>
      <c r="B13" s="60" t="s">
        <v>104</v>
      </c>
      <c r="C13" s="276">
        <v>92617.42</v>
      </c>
      <c r="D13" s="276">
        <v>799667.66000000015</v>
      </c>
      <c r="E13" s="266">
        <f t="shared" si="0"/>
        <v>892285.08000000019</v>
      </c>
      <c r="F13" s="276">
        <v>63244.859999999993</v>
      </c>
      <c r="G13" s="276">
        <v>1304988.98</v>
      </c>
      <c r="H13" s="277">
        <f t="shared" si="1"/>
        <v>1368233.84</v>
      </c>
    </row>
    <row r="14" spans="1:8" ht="15.75">
      <c r="A14" s="137">
        <v>2.5</v>
      </c>
      <c r="B14" s="60" t="s">
        <v>105</v>
      </c>
      <c r="C14" s="276">
        <v>305786.51999999996</v>
      </c>
      <c r="D14" s="276">
        <v>2986857.2000000007</v>
      </c>
      <c r="E14" s="266">
        <f t="shared" si="0"/>
        <v>3292643.7200000007</v>
      </c>
      <c r="F14" s="276">
        <v>259368.74</v>
      </c>
      <c r="G14" s="276">
        <v>2732678.2799999993</v>
      </c>
      <c r="H14" s="277">
        <f t="shared" si="1"/>
        <v>2992047.0199999996</v>
      </c>
    </row>
    <row r="15" spans="1:8" ht="15.75">
      <c r="A15" s="137">
        <v>2.6</v>
      </c>
      <c r="B15" s="60" t="s">
        <v>106</v>
      </c>
      <c r="C15" s="276">
        <v>0</v>
      </c>
      <c r="D15" s="276">
        <v>0</v>
      </c>
      <c r="E15" s="266">
        <f t="shared" si="0"/>
        <v>0</v>
      </c>
      <c r="F15" s="276"/>
      <c r="G15" s="276">
        <v>85002</v>
      </c>
      <c r="H15" s="277">
        <f t="shared" si="1"/>
        <v>85002</v>
      </c>
    </row>
    <row r="16" spans="1:8" ht="15.75">
      <c r="A16" s="137">
        <v>2.7</v>
      </c>
      <c r="B16" s="60" t="s">
        <v>107</v>
      </c>
      <c r="C16" s="276">
        <v>17174.68</v>
      </c>
      <c r="D16" s="276">
        <v>2882.08</v>
      </c>
      <c r="E16" s="266">
        <f t="shared" si="0"/>
        <v>20056.760000000002</v>
      </c>
      <c r="F16" s="276">
        <v>4400.12</v>
      </c>
      <c r="G16" s="276">
        <v>9919.56</v>
      </c>
      <c r="H16" s="277">
        <f t="shared" si="1"/>
        <v>14319.68</v>
      </c>
    </row>
    <row r="17" spans="1:8" ht="15.75">
      <c r="A17" s="137">
        <v>2.8</v>
      </c>
      <c r="B17" s="60" t="s">
        <v>108</v>
      </c>
      <c r="C17" s="276">
        <v>6838892</v>
      </c>
      <c r="D17" s="276">
        <v>5171017</v>
      </c>
      <c r="E17" s="266">
        <f t="shared" si="0"/>
        <v>12009909</v>
      </c>
      <c r="F17" s="276">
        <v>5623615</v>
      </c>
      <c r="G17" s="276">
        <v>5454387</v>
      </c>
      <c r="H17" s="277">
        <f t="shared" si="1"/>
        <v>11078002</v>
      </c>
    </row>
    <row r="18" spans="1:8" ht="15.75">
      <c r="A18" s="137">
        <v>2.9</v>
      </c>
      <c r="B18" s="60" t="s">
        <v>109</v>
      </c>
      <c r="C18" s="276">
        <v>1242360.3700000001</v>
      </c>
      <c r="D18" s="276">
        <v>675077.82</v>
      </c>
      <c r="E18" s="266">
        <f t="shared" si="0"/>
        <v>1917438.19</v>
      </c>
      <c r="F18" s="276">
        <v>1319887.7900000003</v>
      </c>
      <c r="G18" s="276">
        <v>779233.25999999989</v>
      </c>
      <c r="H18" s="277">
        <f t="shared" si="1"/>
        <v>2099121.0500000003</v>
      </c>
    </row>
    <row r="19" spans="1:8" ht="15.75">
      <c r="A19" s="137">
        <v>3</v>
      </c>
      <c r="B19" s="59" t="s">
        <v>110</v>
      </c>
      <c r="C19" s="276">
        <v>334931</v>
      </c>
      <c r="D19" s="276">
        <v>1008000</v>
      </c>
      <c r="E19" s="266">
        <f t="shared" si="0"/>
        <v>1342931</v>
      </c>
      <c r="F19" s="276">
        <v>1525788</v>
      </c>
      <c r="G19" s="276">
        <v>440067</v>
      </c>
      <c r="H19" s="277">
        <f t="shared" si="1"/>
        <v>1965855</v>
      </c>
    </row>
    <row r="20" spans="1:8" ht="15.75">
      <c r="A20" s="137">
        <v>4</v>
      </c>
      <c r="B20" s="59" t="s">
        <v>111</v>
      </c>
      <c r="C20" s="276">
        <v>1586891</v>
      </c>
      <c r="D20" s="276">
        <v>0</v>
      </c>
      <c r="E20" s="266">
        <f t="shared" si="0"/>
        <v>1586891</v>
      </c>
      <c r="F20" s="276">
        <v>1613304</v>
      </c>
      <c r="G20" s="276">
        <v>0</v>
      </c>
      <c r="H20" s="277">
        <f t="shared" si="1"/>
        <v>1613304</v>
      </c>
    </row>
    <row r="21" spans="1:8" ht="15.75">
      <c r="A21" s="137">
        <v>5</v>
      </c>
      <c r="B21" s="59" t="s">
        <v>112</v>
      </c>
      <c r="C21" s="276">
        <v>204233.69</v>
      </c>
      <c r="D21" s="276">
        <v>133106.37</v>
      </c>
      <c r="E21" s="266">
        <f t="shared" si="0"/>
        <v>337340.06</v>
      </c>
      <c r="F21" s="276">
        <v>195870.07</v>
      </c>
      <c r="G21" s="276">
        <v>83990.9</v>
      </c>
      <c r="H21" s="277">
        <f>F21+G21</f>
        <v>279860.96999999997</v>
      </c>
    </row>
    <row r="22" spans="1:8" ht="15.75">
      <c r="A22" s="137">
        <v>6</v>
      </c>
      <c r="B22" s="61" t="s">
        <v>113</v>
      </c>
      <c r="C22" s="278">
        <f>C8+C9+C19+C20+C21</f>
        <v>16048344.110000001</v>
      </c>
      <c r="D22" s="278">
        <f>D8+D9+D19+D20+D21</f>
        <v>24043577.950000007</v>
      </c>
      <c r="E22" s="266">
        <f>C22+D22</f>
        <v>40091922.06000001</v>
      </c>
      <c r="F22" s="278">
        <f>F8+F9+F19+F20+F21</f>
        <v>16254872.120000001</v>
      </c>
      <c r="G22" s="278">
        <f>G8+G9+G19+G20+G21</f>
        <v>23459701.84999999</v>
      </c>
      <c r="H22" s="277">
        <f>F22+G22</f>
        <v>39714573.969999991</v>
      </c>
    </row>
    <row r="23" spans="1:8" ht="15.75">
      <c r="A23" s="137"/>
      <c r="B23" s="57" t="s">
        <v>92</v>
      </c>
      <c r="C23" s="276"/>
      <c r="D23" s="276"/>
      <c r="E23" s="265"/>
      <c r="F23" s="276"/>
      <c r="G23" s="276"/>
      <c r="H23" s="279"/>
    </row>
    <row r="24" spans="1:8" ht="15.75">
      <c r="A24" s="137">
        <v>7</v>
      </c>
      <c r="B24" s="59" t="s">
        <v>114</v>
      </c>
      <c r="C24" s="276">
        <v>2661742.54</v>
      </c>
      <c r="D24" s="276">
        <v>539620.86</v>
      </c>
      <c r="E24" s="266">
        <f t="shared" si="0"/>
        <v>3201363.4</v>
      </c>
      <c r="F24" s="276">
        <v>2803394.15</v>
      </c>
      <c r="G24" s="276">
        <v>263586.92</v>
      </c>
      <c r="H24" s="277">
        <f t="shared" si="1"/>
        <v>3066981.07</v>
      </c>
    </row>
    <row r="25" spans="1:8" ht="15.75">
      <c r="A25" s="137">
        <v>8</v>
      </c>
      <c r="B25" s="59" t="s">
        <v>115</v>
      </c>
      <c r="C25" s="276">
        <v>806492.46</v>
      </c>
      <c r="D25" s="276">
        <v>1063267.1399999999</v>
      </c>
      <c r="E25" s="266">
        <f t="shared" si="0"/>
        <v>1869759.5999999999</v>
      </c>
      <c r="F25" s="276">
        <v>414523.85</v>
      </c>
      <c r="G25" s="276">
        <v>924051.08</v>
      </c>
      <c r="H25" s="277">
        <f t="shared" si="1"/>
        <v>1338574.93</v>
      </c>
    </row>
    <row r="26" spans="1:8" ht="15.75">
      <c r="A26" s="137">
        <v>9</v>
      </c>
      <c r="B26" s="59" t="s">
        <v>116</v>
      </c>
      <c r="C26" s="276">
        <v>4196</v>
      </c>
      <c r="D26" s="276">
        <v>2675308</v>
      </c>
      <c r="E26" s="266">
        <f t="shared" si="0"/>
        <v>2679504</v>
      </c>
      <c r="F26" s="276">
        <v>14397</v>
      </c>
      <c r="G26" s="276">
        <v>2263674</v>
      </c>
      <c r="H26" s="277">
        <f t="shared" si="1"/>
        <v>2278071</v>
      </c>
    </row>
    <row r="27" spans="1:8" ht="15.75">
      <c r="A27" s="137">
        <v>10</v>
      </c>
      <c r="B27" s="59" t="s">
        <v>117</v>
      </c>
      <c r="C27" s="276">
        <v>288549</v>
      </c>
      <c r="D27" s="276">
        <v>0</v>
      </c>
      <c r="E27" s="266">
        <f t="shared" si="0"/>
        <v>288549</v>
      </c>
      <c r="F27" s="276">
        <v>0</v>
      </c>
      <c r="G27" s="276">
        <v>0</v>
      </c>
      <c r="H27" s="277">
        <f t="shared" si="1"/>
        <v>0</v>
      </c>
    </row>
    <row r="28" spans="1:8" ht="15.75">
      <c r="A28" s="137">
        <v>11</v>
      </c>
      <c r="B28" s="59" t="s">
        <v>118</v>
      </c>
      <c r="C28" s="276">
        <v>0</v>
      </c>
      <c r="D28" s="276">
        <v>5930374</v>
      </c>
      <c r="E28" s="266">
        <f t="shared" si="0"/>
        <v>5930374</v>
      </c>
      <c r="F28" s="276">
        <v>0</v>
      </c>
      <c r="G28" s="276">
        <v>8802580</v>
      </c>
      <c r="H28" s="277">
        <f t="shared" si="1"/>
        <v>8802580</v>
      </c>
    </row>
    <row r="29" spans="1:8" ht="15.75">
      <c r="A29" s="137">
        <v>12</v>
      </c>
      <c r="B29" s="59" t="s">
        <v>119</v>
      </c>
      <c r="C29" s="276">
        <v>149380</v>
      </c>
      <c r="D29" s="276">
        <v>85230</v>
      </c>
      <c r="E29" s="266">
        <f t="shared" si="0"/>
        <v>234610</v>
      </c>
      <c r="F29" s="276">
        <v>150464</v>
      </c>
      <c r="G29" s="276">
        <v>81042</v>
      </c>
      <c r="H29" s="277">
        <f t="shared" si="1"/>
        <v>231506</v>
      </c>
    </row>
    <row r="30" spans="1:8" ht="15.75">
      <c r="A30" s="137">
        <v>13</v>
      </c>
      <c r="B30" s="62" t="s">
        <v>120</v>
      </c>
      <c r="C30" s="278">
        <f>SUM(C24:C29)</f>
        <v>3910360</v>
      </c>
      <c r="D30" s="278">
        <f>SUM(D24:D29)</f>
        <v>10293800</v>
      </c>
      <c r="E30" s="266">
        <f t="shared" si="0"/>
        <v>14204160</v>
      </c>
      <c r="F30" s="278">
        <f>SUM(F24:F29)</f>
        <v>3382779</v>
      </c>
      <c r="G30" s="278">
        <f>SUM(G24:G29)</f>
        <v>12334934</v>
      </c>
      <c r="H30" s="277">
        <f t="shared" si="1"/>
        <v>15717713</v>
      </c>
    </row>
    <row r="31" spans="1:8" ht="15.75">
      <c r="A31" s="137">
        <v>14</v>
      </c>
      <c r="B31" s="62" t="s">
        <v>121</v>
      </c>
      <c r="C31" s="278">
        <f>C22-C30</f>
        <v>12137984.110000001</v>
      </c>
      <c r="D31" s="278">
        <f>D22-D30</f>
        <v>13749777.950000007</v>
      </c>
      <c r="E31" s="266">
        <f t="shared" si="0"/>
        <v>25887762.06000001</v>
      </c>
      <c r="F31" s="278">
        <f>F22-F30</f>
        <v>12872093.120000001</v>
      </c>
      <c r="G31" s="278">
        <f>G22-G30</f>
        <v>11124767.84999999</v>
      </c>
      <c r="H31" s="277">
        <f t="shared" si="1"/>
        <v>23996860.969999991</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734117</v>
      </c>
      <c r="D34" s="282">
        <f>D35-D36</f>
        <v>646004</v>
      </c>
      <c r="E34" s="266">
        <f t="shared" si="0"/>
        <v>1380121</v>
      </c>
      <c r="F34" s="282">
        <f>F35-F36</f>
        <v>805777</v>
      </c>
      <c r="G34" s="282">
        <f>G35-G36</f>
        <v>909912</v>
      </c>
      <c r="H34" s="277">
        <f t="shared" si="1"/>
        <v>1715689</v>
      </c>
    </row>
    <row r="35" spans="1:8" ht="15.75">
      <c r="A35" s="137">
        <v>15.1</v>
      </c>
      <c r="B35" s="60" t="s">
        <v>123</v>
      </c>
      <c r="C35" s="276">
        <v>978236</v>
      </c>
      <c r="D35" s="276">
        <v>1514841</v>
      </c>
      <c r="E35" s="266">
        <f t="shared" si="0"/>
        <v>2493077</v>
      </c>
      <c r="F35" s="276">
        <v>1121713</v>
      </c>
      <c r="G35" s="276">
        <v>1732989</v>
      </c>
      <c r="H35" s="277">
        <f t="shared" si="1"/>
        <v>2854702</v>
      </c>
    </row>
    <row r="36" spans="1:8" ht="15.75">
      <c r="A36" s="137">
        <v>15.2</v>
      </c>
      <c r="B36" s="60" t="s">
        <v>124</v>
      </c>
      <c r="C36" s="276">
        <v>244119</v>
      </c>
      <c r="D36" s="276">
        <v>868837</v>
      </c>
      <c r="E36" s="266">
        <f t="shared" si="0"/>
        <v>1112956</v>
      </c>
      <c r="F36" s="276">
        <v>315936</v>
      </c>
      <c r="G36" s="276">
        <v>823077</v>
      </c>
      <c r="H36" s="277">
        <f t="shared" si="1"/>
        <v>1139013</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495036</v>
      </c>
      <c r="D40" s="276"/>
      <c r="E40" s="266">
        <f t="shared" si="0"/>
        <v>495036</v>
      </c>
      <c r="F40" s="276">
        <v>1735664</v>
      </c>
      <c r="G40" s="276"/>
      <c r="H40" s="277">
        <f t="shared" si="1"/>
        <v>1735664</v>
      </c>
    </row>
    <row r="41" spans="1:8" ht="15.75">
      <c r="A41" s="137">
        <v>20</v>
      </c>
      <c r="B41" s="59" t="s">
        <v>129</v>
      </c>
      <c r="C41" s="276">
        <v>1049529</v>
      </c>
      <c r="D41" s="276"/>
      <c r="E41" s="266">
        <f t="shared" si="0"/>
        <v>1049529</v>
      </c>
      <c r="F41" s="276">
        <v>-554966</v>
      </c>
      <c r="G41" s="276"/>
      <c r="H41" s="277">
        <f t="shared" si="1"/>
        <v>-554966</v>
      </c>
    </row>
    <row r="42" spans="1:8" ht="15.75">
      <c r="A42" s="137">
        <v>21</v>
      </c>
      <c r="B42" s="59" t="s">
        <v>130</v>
      </c>
      <c r="C42" s="276">
        <v>-328</v>
      </c>
      <c r="D42" s="276"/>
      <c r="E42" s="266">
        <f t="shared" si="0"/>
        <v>-328</v>
      </c>
      <c r="F42" s="276">
        <v>-5541</v>
      </c>
      <c r="G42" s="276"/>
      <c r="H42" s="277">
        <f t="shared" si="1"/>
        <v>-5541</v>
      </c>
    </row>
    <row r="43" spans="1:8" ht="15.75">
      <c r="A43" s="137">
        <v>22</v>
      </c>
      <c r="B43" s="59" t="s">
        <v>131</v>
      </c>
      <c r="C43" s="276">
        <v>1050.31</v>
      </c>
      <c r="D43" s="276">
        <v>914.62999999999988</v>
      </c>
      <c r="E43" s="266">
        <f t="shared" si="0"/>
        <v>1964.9399999999998</v>
      </c>
      <c r="F43" s="276">
        <v>2101.9299999999998</v>
      </c>
      <c r="G43" s="276">
        <v>316.10000000000002</v>
      </c>
      <c r="H43" s="277">
        <f t="shared" si="1"/>
        <v>2418.0299999999997</v>
      </c>
    </row>
    <row r="44" spans="1:8" ht="15.75">
      <c r="A44" s="137">
        <v>23</v>
      </c>
      <c r="B44" s="59" t="s">
        <v>132</v>
      </c>
      <c r="C44" s="276">
        <v>190407</v>
      </c>
      <c r="D44" s="276">
        <v>30045</v>
      </c>
      <c r="E44" s="266">
        <f t="shared" si="0"/>
        <v>220452</v>
      </c>
      <c r="F44" s="276">
        <v>108155</v>
      </c>
      <c r="G44" s="276">
        <v>1351</v>
      </c>
      <c r="H44" s="277">
        <f t="shared" si="1"/>
        <v>109506</v>
      </c>
    </row>
    <row r="45" spans="1:8" ht="15.75">
      <c r="A45" s="137">
        <v>24</v>
      </c>
      <c r="B45" s="62" t="s">
        <v>133</v>
      </c>
      <c r="C45" s="278">
        <f>C34+C37+C38+C39+C40+C41+C42+C43+C44</f>
        <v>2469811.31</v>
      </c>
      <c r="D45" s="278">
        <f>D34+D37+D38+D39+D40+D41+D42+D43+D44</f>
        <v>676963.63</v>
      </c>
      <c r="E45" s="266">
        <f t="shared" si="0"/>
        <v>3146774.94</v>
      </c>
      <c r="F45" s="278">
        <f>F34+F37+F38+F39+F40+F41+F42+F43+F44</f>
        <v>2091190.93</v>
      </c>
      <c r="G45" s="278">
        <f>G34+G37+G38+G39+G40+G41+G42+G43+G44</f>
        <v>911579.1</v>
      </c>
      <c r="H45" s="277">
        <f t="shared" si="1"/>
        <v>3002770.03</v>
      </c>
    </row>
    <row r="46" spans="1:8">
      <c r="A46" s="137"/>
      <c r="B46" s="57" t="s">
        <v>134</v>
      </c>
      <c r="C46" s="276"/>
      <c r="D46" s="276"/>
      <c r="E46" s="276"/>
      <c r="F46" s="276"/>
      <c r="G46" s="276"/>
      <c r="H46" s="283"/>
    </row>
    <row r="47" spans="1:8" ht="15.75">
      <c r="A47" s="137">
        <v>25</v>
      </c>
      <c r="B47" s="59" t="s">
        <v>135</v>
      </c>
      <c r="C47" s="276">
        <v>101966</v>
      </c>
      <c r="D47" s="276">
        <v>122548</v>
      </c>
      <c r="E47" s="266">
        <f t="shared" si="0"/>
        <v>224514</v>
      </c>
      <c r="F47" s="276">
        <v>750324</v>
      </c>
      <c r="G47" s="276"/>
      <c r="H47" s="277">
        <f t="shared" si="1"/>
        <v>750324</v>
      </c>
    </row>
    <row r="48" spans="1:8" ht="15.75">
      <c r="A48" s="137">
        <v>26</v>
      </c>
      <c r="B48" s="59" t="s">
        <v>136</v>
      </c>
      <c r="C48" s="276">
        <v>460326</v>
      </c>
      <c r="D48" s="276">
        <v>2148</v>
      </c>
      <c r="E48" s="266">
        <f t="shared" si="0"/>
        <v>462474</v>
      </c>
      <c r="F48" s="276">
        <v>482715</v>
      </c>
      <c r="G48" s="276">
        <v>53481</v>
      </c>
      <c r="H48" s="277">
        <f t="shared" si="1"/>
        <v>536196</v>
      </c>
    </row>
    <row r="49" spans="1:9" ht="15.75">
      <c r="A49" s="137">
        <v>27</v>
      </c>
      <c r="B49" s="59" t="s">
        <v>137</v>
      </c>
      <c r="C49" s="276">
        <v>8267693</v>
      </c>
      <c r="D49" s="276"/>
      <c r="E49" s="266">
        <f t="shared" si="0"/>
        <v>8267693</v>
      </c>
      <c r="F49" s="276">
        <v>7933045</v>
      </c>
      <c r="G49" s="276"/>
      <c r="H49" s="277">
        <f t="shared" si="1"/>
        <v>7933045</v>
      </c>
    </row>
    <row r="50" spans="1:9" ht="15.75">
      <c r="A50" s="137">
        <v>28</v>
      </c>
      <c r="B50" s="59" t="s">
        <v>273</v>
      </c>
      <c r="C50" s="276">
        <v>44748</v>
      </c>
      <c r="D50" s="276"/>
      <c r="E50" s="266">
        <f t="shared" si="0"/>
        <v>44748</v>
      </c>
      <c r="F50" s="276">
        <v>29794</v>
      </c>
      <c r="G50" s="276"/>
      <c r="H50" s="277">
        <f t="shared" si="1"/>
        <v>29794</v>
      </c>
    </row>
    <row r="51" spans="1:9" ht="15.75">
      <c r="A51" s="137">
        <v>29</v>
      </c>
      <c r="B51" s="59" t="s">
        <v>138</v>
      </c>
      <c r="C51" s="276">
        <v>2105224</v>
      </c>
      <c r="D51" s="276"/>
      <c r="E51" s="266">
        <f t="shared" si="0"/>
        <v>2105224</v>
      </c>
      <c r="F51" s="276">
        <v>1692330</v>
      </c>
      <c r="G51" s="276"/>
      <c r="H51" s="277">
        <f t="shared" si="1"/>
        <v>1692330</v>
      </c>
    </row>
    <row r="52" spans="1:9" ht="15.75">
      <c r="A52" s="137">
        <v>30</v>
      </c>
      <c r="B52" s="59" t="s">
        <v>139</v>
      </c>
      <c r="C52" s="276">
        <v>2229171</v>
      </c>
      <c r="D52" s="276">
        <v>1235576</v>
      </c>
      <c r="E52" s="266">
        <f t="shared" si="0"/>
        <v>3464747</v>
      </c>
      <c r="F52" s="276">
        <v>1810151</v>
      </c>
      <c r="G52" s="276">
        <v>1140617</v>
      </c>
      <c r="H52" s="277">
        <f t="shared" si="1"/>
        <v>2950768</v>
      </c>
    </row>
    <row r="53" spans="1:9" ht="15.75">
      <c r="A53" s="137">
        <v>31</v>
      </c>
      <c r="B53" s="62" t="s">
        <v>140</v>
      </c>
      <c r="C53" s="278">
        <f>C47+C48+C49+C50+C51+C52</f>
        <v>13209128</v>
      </c>
      <c r="D53" s="278">
        <f>D47+D48+D49+D50+D51+D52</f>
        <v>1360272</v>
      </c>
      <c r="E53" s="266">
        <f t="shared" si="0"/>
        <v>14569400</v>
      </c>
      <c r="F53" s="278">
        <f>F47+F48+F49+F50+F51+F52</f>
        <v>12698359</v>
      </c>
      <c r="G53" s="278">
        <f>G47+G48+G49+G50+G51+G52</f>
        <v>1194098</v>
      </c>
      <c r="H53" s="277">
        <f t="shared" si="1"/>
        <v>13892457</v>
      </c>
    </row>
    <row r="54" spans="1:9" ht="15.75">
      <c r="A54" s="137">
        <v>32</v>
      </c>
      <c r="B54" s="62" t="s">
        <v>141</v>
      </c>
      <c r="C54" s="278">
        <f>C45-C53</f>
        <v>-10739316.689999999</v>
      </c>
      <c r="D54" s="278">
        <f>D45-D53</f>
        <v>-683308.37</v>
      </c>
      <c r="E54" s="266">
        <f t="shared" si="0"/>
        <v>-11422625.059999999</v>
      </c>
      <c r="F54" s="278">
        <f>F45-F53</f>
        <v>-10607168.07</v>
      </c>
      <c r="G54" s="278">
        <f>G45-G53</f>
        <v>-282518.90000000002</v>
      </c>
      <c r="H54" s="277">
        <f t="shared" si="1"/>
        <v>-10889686.970000001</v>
      </c>
    </row>
    <row r="55" spans="1:9">
      <c r="A55" s="137"/>
      <c r="B55" s="57"/>
      <c r="C55" s="280"/>
      <c r="D55" s="280"/>
      <c r="E55" s="280"/>
      <c r="F55" s="280"/>
      <c r="G55" s="280"/>
      <c r="H55" s="281"/>
    </row>
    <row r="56" spans="1:9" ht="15.75">
      <c r="A56" s="137">
        <v>33</v>
      </c>
      <c r="B56" s="62" t="s">
        <v>142</v>
      </c>
      <c r="C56" s="278">
        <f>C31+C54</f>
        <v>1398667.4200000018</v>
      </c>
      <c r="D56" s="278">
        <f>D31+D54</f>
        <v>13066469.580000008</v>
      </c>
      <c r="E56" s="266">
        <f t="shared" si="0"/>
        <v>14465137.000000009</v>
      </c>
      <c r="F56" s="278">
        <f>F31+F54</f>
        <v>2264925.0500000007</v>
      </c>
      <c r="G56" s="278">
        <f>G31+G54</f>
        <v>10842248.94999999</v>
      </c>
      <c r="H56" s="277">
        <f t="shared" si="1"/>
        <v>13107173.999999991</v>
      </c>
    </row>
    <row r="57" spans="1:9">
      <c r="A57" s="137"/>
      <c r="B57" s="57"/>
      <c r="C57" s="280"/>
      <c r="D57" s="280"/>
      <c r="E57" s="280"/>
      <c r="F57" s="280"/>
      <c r="G57" s="280"/>
      <c r="H57" s="281"/>
    </row>
    <row r="58" spans="1:9" ht="15.75">
      <c r="A58" s="137">
        <v>34</v>
      </c>
      <c r="B58" s="59" t="s">
        <v>143</v>
      </c>
      <c r="C58" s="276">
        <v>23936122</v>
      </c>
      <c r="D58" s="276"/>
      <c r="E58" s="266">
        <f t="shared" si="0"/>
        <v>23936122</v>
      </c>
      <c r="F58" s="276">
        <v>3667663</v>
      </c>
      <c r="G58" s="276"/>
      <c r="H58" s="277">
        <f t="shared" si="1"/>
        <v>3667663</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3924701</v>
      </c>
      <c r="D60" s="276"/>
      <c r="E60" s="266">
        <f t="shared" si="0"/>
        <v>3924701</v>
      </c>
      <c r="F60" s="276">
        <v>806540</v>
      </c>
      <c r="G60" s="276"/>
      <c r="H60" s="277">
        <f t="shared" si="1"/>
        <v>806540</v>
      </c>
    </row>
    <row r="61" spans="1:9" ht="15.75">
      <c r="A61" s="137">
        <v>37</v>
      </c>
      <c r="B61" s="62" t="s">
        <v>146</v>
      </c>
      <c r="C61" s="278">
        <f>C58+C59+C60</f>
        <v>27860823</v>
      </c>
      <c r="D61" s="278">
        <f>D58+D59+D60</f>
        <v>0</v>
      </c>
      <c r="E61" s="266">
        <f t="shared" si="0"/>
        <v>27860823</v>
      </c>
      <c r="F61" s="278">
        <f>F58+F59+F60</f>
        <v>4474203</v>
      </c>
      <c r="G61" s="278">
        <f>G58+G59+G60</f>
        <v>0</v>
      </c>
      <c r="H61" s="277">
        <f t="shared" si="1"/>
        <v>4474203</v>
      </c>
    </row>
    <row r="62" spans="1:9">
      <c r="A62" s="137"/>
      <c r="B62" s="63"/>
      <c r="C62" s="276"/>
      <c r="D62" s="276"/>
      <c r="E62" s="276"/>
      <c r="F62" s="276"/>
      <c r="G62" s="276"/>
      <c r="H62" s="283"/>
    </row>
    <row r="63" spans="1:9" ht="15.75">
      <c r="A63" s="137">
        <v>38</v>
      </c>
      <c r="B63" s="64" t="s">
        <v>274</v>
      </c>
      <c r="C63" s="278">
        <f>C56-C61</f>
        <v>-26462155.579999998</v>
      </c>
      <c r="D63" s="278">
        <f>D56-D61</f>
        <v>13066469.580000008</v>
      </c>
      <c r="E63" s="266">
        <f t="shared" si="0"/>
        <v>-13395685.999999991</v>
      </c>
      <c r="F63" s="278">
        <f>F56-F61</f>
        <v>-2209277.9499999993</v>
      </c>
      <c r="G63" s="278">
        <f>G56-G61</f>
        <v>10842248.94999999</v>
      </c>
      <c r="H63" s="277">
        <f t="shared" si="1"/>
        <v>8632970.9999999907</v>
      </c>
    </row>
    <row r="64" spans="1:9" ht="15.75">
      <c r="A64" s="135">
        <v>39</v>
      </c>
      <c r="B64" s="59" t="s">
        <v>147</v>
      </c>
      <c r="C64" s="288">
        <v>-501190</v>
      </c>
      <c r="D64" s="288"/>
      <c r="E64" s="266">
        <f t="shared" si="0"/>
        <v>-501190</v>
      </c>
      <c r="F64" s="288">
        <v>985563</v>
      </c>
      <c r="G64" s="288"/>
      <c r="H64" s="277">
        <f t="shared" si="1"/>
        <v>985563</v>
      </c>
    </row>
    <row r="65" spans="1:8" ht="15.75">
      <c r="A65" s="137">
        <v>40</v>
      </c>
      <c r="B65" s="62" t="s">
        <v>148</v>
      </c>
      <c r="C65" s="278">
        <f>C63-C64</f>
        <v>-25960965.579999998</v>
      </c>
      <c r="D65" s="278">
        <f>D63-D64</f>
        <v>13066469.580000008</v>
      </c>
      <c r="E65" s="266">
        <f t="shared" si="0"/>
        <v>-12894495.999999991</v>
      </c>
      <c r="F65" s="278">
        <f>F63-F64</f>
        <v>-3194840.9499999993</v>
      </c>
      <c r="G65" s="278">
        <f>G63-G64</f>
        <v>10842248.94999999</v>
      </c>
      <c r="H65" s="277">
        <f t="shared" si="1"/>
        <v>7647407.9999999907</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-25960965.579999998</v>
      </c>
      <c r="D67" s="289">
        <f>D65+D66</f>
        <v>13066469.580000008</v>
      </c>
      <c r="E67" s="274">
        <f t="shared" si="0"/>
        <v>-12894495.999999991</v>
      </c>
      <c r="F67" s="289">
        <f>F65+F66</f>
        <v>-3194840.9499999993</v>
      </c>
      <c r="G67" s="289">
        <f>G65+G66</f>
        <v>10842248.94999999</v>
      </c>
      <c r="H67" s="290">
        <f t="shared" si="1"/>
        <v>7647407.9999999907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1" sqref="C1:H1048576"/>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44196</v>
      </c>
    </row>
    <row r="3" spans="1:8">
      <c r="A3" s="2"/>
    </row>
    <row r="4" spans="1:8" ht="16.5" thickBot="1">
      <c r="A4" s="2" t="s">
        <v>410</v>
      </c>
      <c r="B4" s="2"/>
      <c r="C4" s="230"/>
      <c r="D4" s="230"/>
      <c r="E4" s="230"/>
      <c r="F4" s="231"/>
      <c r="G4" s="231"/>
      <c r="H4" s="232" t="s">
        <v>95</v>
      </c>
    </row>
    <row r="5" spans="1:8" ht="15.75">
      <c r="A5" s="537" t="s">
        <v>27</v>
      </c>
      <c r="B5" s="539" t="s">
        <v>248</v>
      </c>
      <c r="C5" s="541" t="s">
        <v>197</v>
      </c>
      <c r="D5" s="541"/>
      <c r="E5" s="541"/>
      <c r="F5" s="541" t="s">
        <v>198</v>
      </c>
      <c r="G5" s="541"/>
      <c r="H5" s="542"/>
    </row>
    <row r="6" spans="1:8">
      <c r="A6" s="538"/>
      <c r="B6" s="540"/>
      <c r="C6" s="44" t="s">
        <v>28</v>
      </c>
      <c r="D6" s="44" t="s">
        <v>96</v>
      </c>
      <c r="E6" s="44" t="s">
        <v>69</v>
      </c>
      <c r="F6" s="44" t="s">
        <v>28</v>
      </c>
      <c r="G6" s="44" t="s">
        <v>96</v>
      </c>
      <c r="H6" s="45" t="s">
        <v>69</v>
      </c>
    </row>
    <row r="7" spans="1:8" s="3" customFormat="1" ht="15.75">
      <c r="A7" s="233">
        <v>1</v>
      </c>
      <c r="B7" s="234" t="s">
        <v>487</v>
      </c>
      <c r="C7" s="268"/>
      <c r="D7" s="268"/>
      <c r="E7" s="291">
        <f>C7+D7</f>
        <v>0</v>
      </c>
      <c r="F7" s="268"/>
      <c r="G7" s="268"/>
      <c r="H7" s="269">
        <f t="shared" ref="H7:H53" si="0">F7+G7</f>
        <v>0</v>
      </c>
    </row>
    <row r="8" spans="1:8" s="3" customFormat="1" ht="15.75">
      <c r="A8" s="233">
        <v>1.1000000000000001</v>
      </c>
      <c r="B8" s="235" t="s">
        <v>278</v>
      </c>
      <c r="C8" s="268">
        <v>6095949</v>
      </c>
      <c r="D8" s="268">
        <v>556034</v>
      </c>
      <c r="E8" s="291">
        <f t="shared" ref="E8:E53" si="1">C8+D8</f>
        <v>6651983</v>
      </c>
      <c r="F8" s="268">
        <v>5348645</v>
      </c>
      <c r="G8" s="268">
        <v>1797800</v>
      </c>
      <c r="H8" s="269">
        <f t="shared" si="0"/>
        <v>7146445</v>
      </c>
    </row>
    <row r="9" spans="1:8" s="3" customFormat="1" ht="15.75">
      <c r="A9" s="233">
        <v>1.2</v>
      </c>
      <c r="B9" s="235" t="s">
        <v>279</v>
      </c>
      <c r="C9" s="268"/>
      <c r="D9" s="268"/>
      <c r="E9" s="291">
        <f t="shared" si="1"/>
        <v>0</v>
      </c>
      <c r="F9" s="268"/>
      <c r="G9" s="268"/>
      <c r="H9" s="269">
        <f t="shared" si="0"/>
        <v>0</v>
      </c>
    </row>
    <row r="10" spans="1:8" s="3" customFormat="1" ht="15.75">
      <c r="A10" s="233">
        <v>1.3</v>
      </c>
      <c r="B10" s="235" t="s">
        <v>280</v>
      </c>
      <c r="C10" s="268">
        <v>7307694</v>
      </c>
      <c r="D10" s="268">
        <v>9632846</v>
      </c>
      <c r="E10" s="291">
        <f t="shared" si="1"/>
        <v>16940540</v>
      </c>
      <c r="F10" s="268">
        <v>18775858</v>
      </c>
      <c r="G10" s="268">
        <v>13641680</v>
      </c>
      <c r="H10" s="269">
        <f t="shared" si="0"/>
        <v>32417538</v>
      </c>
    </row>
    <row r="11" spans="1:8" s="3" customFormat="1" ht="15.75">
      <c r="A11" s="233">
        <v>1.4</v>
      </c>
      <c r="B11" s="235" t="s">
        <v>281</v>
      </c>
      <c r="C11" s="268"/>
      <c r="D11" s="268"/>
      <c r="E11" s="291">
        <f t="shared" si="1"/>
        <v>0</v>
      </c>
      <c r="F11" s="268"/>
      <c r="G11" s="268"/>
      <c r="H11" s="269">
        <f t="shared" si="0"/>
        <v>0</v>
      </c>
    </row>
    <row r="12" spans="1:8" s="3" customFormat="1" ht="29.25" customHeight="1">
      <c r="A12" s="233">
        <v>2</v>
      </c>
      <c r="B12" s="234" t="s">
        <v>282</v>
      </c>
      <c r="C12" s="268"/>
      <c r="D12" s="268"/>
      <c r="E12" s="291">
        <f t="shared" si="1"/>
        <v>0</v>
      </c>
      <c r="F12" s="268"/>
      <c r="G12" s="268"/>
      <c r="H12" s="269">
        <f t="shared" si="0"/>
        <v>0</v>
      </c>
    </row>
    <row r="13" spans="1:8" s="3" customFormat="1" ht="25.5">
      <c r="A13" s="233">
        <v>3</v>
      </c>
      <c r="B13" s="234" t="s">
        <v>283</v>
      </c>
      <c r="C13" s="268"/>
      <c r="D13" s="268"/>
      <c r="E13" s="291">
        <f t="shared" si="1"/>
        <v>0</v>
      </c>
      <c r="F13" s="268"/>
      <c r="G13" s="268"/>
      <c r="H13" s="269">
        <f t="shared" si="0"/>
        <v>0</v>
      </c>
    </row>
    <row r="14" spans="1:8" s="3" customFormat="1" ht="15.75">
      <c r="A14" s="233">
        <v>3.1</v>
      </c>
      <c r="B14" s="235" t="s">
        <v>284</v>
      </c>
      <c r="C14" s="268"/>
      <c r="D14" s="268"/>
      <c r="E14" s="291">
        <f t="shared" si="1"/>
        <v>0</v>
      </c>
      <c r="F14" s="268"/>
      <c r="G14" s="268"/>
      <c r="H14" s="269">
        <f t="shared" si="0"/>
        <v>0</v>
      </c>
    </row>
    <row r="15" spans="1:8" s="3" customFormat="1" ht="15.75">
      <c r="A15" s="233">
        <v>3.2</v>
      </c>
      <c r="B15" s="235" t="s">
        <v>285</v>
      </c>
      <c r="C15" s="268"/>
      <c r="D15" s="268"/>
      <c r="E15" s="291">
        <f t="shared" si="1"/>
        <v>0</v>
      </c>
      <c r="F15" s="268"/>
      <c r="G15" s="268"/>
      <c r="H15" s="269">
        <f t="shared" si="0"/>
        <v>0</v>
      </c>
    </row>
    <row r="16" spans="1:8" s="3" customFormat="1" ht="15.75">
      <c r="A16" s="233">
        <v>4</v>
      </c>
      <c r="B16" s="234" t="s">
        <v>286</v>
      </c>
      <c r="C16" s="268"/>
      <c r="D16" s="268"/>
      <c r="E16" s="291">
        <f t="shared" si="1"/>
        <v>0</v>
      </c>
      <c r="F16" s="268"/>
      <c r="G16" s="268"/>
      <c r="H16" s="269">
        <f t="shared" si="0"/>
        <v>0</v>
      </c>
    </row>
    <row r="17" spans="1:8" s="3" customFormat="1" ht="15.75">
      <c r="A17" s="233">
        <v>4.0999999999999996</v>
      </c>
      <c r="B17" s="235" t="s">
        <v>287</v>
      </c>
      <c r="C17" s="268">
        <v>6010879</v>
      </c>
      <c r="D17" s="268">
        <v>352413777</v>
      </c>
      <c r="E17" s="291">
        <f t="shared" si="1"/>
        <v>358424656</v>
      </c>
      <c r="F17" s="268">
        <v>5675558</v>
      </c>
      <c r="G17" s="268">
        <v>269401050</v>
      </c>
      <c r="H17" s="269">
        <f t="shared" si="0"/>
        <v>275076608</v>
      </c>
    </row>
    <row r="18" spans="1:8" s="3" customFormat="1" ht="15.75">
      <c r="A18" s="233">
        <v>4.2</v>
      </c>
      <c r="B18" s="235" t="s">
        <v>288</v>
      </c>
      <c r="C18" s="268"/>
      <c r="D18" s="268"/>
      <c r="E18" s="291">
        <f t="shared" si="1"/>
        <v>0</v>
      </c>
      <c r="F18" s="268"/>
      <c r="G18" s="268"/>
      <c r="H18" s="269">
        <f t="shared" si="0"/>
        <v>0</v>
      </c>
    </row>
    <row r="19" spans="1:8" s="3" customFormat="1" ht="25.5">
      <c r="A19" s="233">
        <v>5</v>
      </c>
      <c r="B19" s="234" t="s">
        <v>289</v>
      </c>
      <c r="C19" s="268"/>
      <c r="D19" s="268"/>
      <c r="E19" s="291">
        <f t="shared" si="1"/>
        <v>0</v>
      </c>
      <c r="F19" s="268"/>
      <c r="G19" s="268"/>
      <c r="H19" s="269">
        <f t="shared" si="0"/>
        <v>0</v>
      </c>
    </row>
    <row r="20" spans="1:8" s="3" customFormat="1" ht="15.75">
      <c r="A20" s="233">
        <v>5.0999999999999996</v>
      </c>
      <c r="B20" s="235" t="s">
        <v>290</v>
      </c>
      <c r="C20" s="268">
        <v>1351811</v>
      </c>
      <c r="D20" s="268">
        <v>7562074</v>
      </c>
      <c r="E20" s="291">
        <f t="shared" si="1"/>
        <v>8913885</v>
      </c>
      <c r="F20" s="268">
        <v>762534</v>
      </c>
      <c r="G20" s="268">
        <v>4078838</v>
      </c>
      <c r="H20" s="269">
        <f t="shared" si="0"/>
        <v>4841372</v>
      </c>
    </row>
    <row r="21" spans="1:8" s="3" customFormat="1" ht="15.75">
      <c r="A21" s="233">
        <v>5.2</v>
      </c>
      <c r="B21" s="235" t="s">
        <v>291</v>
      </c>
      <c r="C21" s="268"/>
      <c r="D21" s="268"/>
      <c r="E21" s="291">
        <f t="shared" si="1"/>
        <v>0</v>
      </c>
      <c r="F21" s="268"/>
      <c r="G21" s="268"/>
      <c r="H21" s="269">
        <f t="shared" si="0"/>
        <v>0</v>
      </c>
    </row>
    <row r="22" spans="1:8" s="3" customFormat="1" ht="15.75">
      <c r="A22" s="233">
        <v>5.3</v>
      </c>
      <c r="B22" s="235" t="s">
        <v>292</v>
      </c>
      <c r="C22" s="268"/>
      <c r="D22" s="268"/>
      <c r="E22" s="291">
        <f t="shared" si="1"/>
        <v>0</v>
      </c>
      <c r="F22" s="268"/>
      <c r="G22" s="268"/>
      <c r="H22" s="269">
        <f t="shared" si="0"/>
        <v>0</v>
      </c>
    </row>
    <row r="23" spans="1:8" s="3" customFormat="1" ht="15.75">
      <c r="A23" s="233" t="s">
        <v>293</v>
      </c>
      <c r="B23" s="236" t="s">
        <v>294</v>
      </c>
      <c r="C23" s="268">
        <v>22263011</v>
      </c>
      <c r="D23" s="268">
        <v>276862144</v>
      </c>
      <c r="E23" s="291">
        <f t="shared" si="1"/>
        <v>299125155</v>
      </c>
      <c r="F23" s="268">
        <v>27039252</v>
      </c>
      <c r="G23" s="268">
        <v>215332981</v>
      </c>
      <c r="H23" s="269">
        <f t="shared" si="0"/>
        <v>242372233</v>
      </c>
    </row>
    <row r="24" spans="1:8" s="3" customFormat="1" ht="15.75">
      <c r="A24" s="233" t="s">
        <v>295</v>
      </c>
      <c r="B24" s="236" t="s">
        <v>296</v>
      </c>
      <c r="C24" s="268">
        <v>141084</v>
      </c>
      <c r="D24" s="268">
        <v>301530146</v>
      </c>
      <c r="E24" s="291">
        <f t="shared" si="1"/>
        <v>301671230</v>
      </c>
      <c r="F24" s="268">
        <v>451959</v>
      </c>
      <c r="G24" s="268">
        <v>293291976</v>
      </c>
      <c r="H24" s="269">
        <f t="shared" si="0"/>
        <v>293743935</v>
      </c>
    </row>
    <row r="25" spans="1:8" s="3" customFormat="1" ht="15.75">
      <c r="A25" s="233" t="s">
        <v>297</v>
      </c>
      <c r="B25" s="237" t="s">
        <v>298</v>
      </c>
      <c r="C25" s="268">
        <v>0</v>
      </c>
      <c r="D25" s="268">
        <v>713037</v>
      </c>
      <c r="E25" s="291">
        <f t="shared" si="1"/>
        <v>713037</v>
      </c>
      <c r="F25" s="268">
        <v>0</v>
      </c>
      <c r="G25" s="268">
        <v>582057</v>
      </c>
      <c r="H25" s="269">
        <f t="shared" si="0"/>
        <v>582057</v>
      </c>
    </row>
    <row r="26" spans="1:8" s="3" customFormat="1" ht="15.75">
      <c r="A26" s="233" t="s">
        <v>299</v>
      </c>
      <c r="B26" s="236" t="s">
        <v>300</v>
      </c>
      <c r="C26" s="268">
        <v>2295015</v>
      </c>
      <c r="D26" s="268">
        <v>134973835</v>
      </c>
      <c r="E26" s="291">
        <f t="shared" si="1"/>
        <v>137268850</v>
      </c>
      <c r="F26" s="268">
        <v>3371122</v>
      </c>
      <c r="G26" s="268">
        <v>118492055</v>
      </c>
      <c r="H26" s="269">
        <f t="shared" si="0"/>
        <v>121863177</v>
      </c>
    </row>
    <row r="27" spans="1:8" s="3" customFormat="1" ht="15.75">
      <c r="A27" s="233" t="s">
        <v>301</v>
      </c>
      <c r="B27" s="236" t="s">
        <v>302</v>
      </c>
      <c r="C27" s="268">
        <v>34740</v>
      </c>
      <c r="D27" s="268">
        <v>47884154</v>
      </c>
      <c r="E27" s="291">
        <f t="shared" si="1"/>
        <v>47918894</v>
      </c>
      <c r="F27" s="268">
        <v>33784</v>
      </c>
      <c r="G27" s="268">
        <v>55013349</v>
      </c>
      <c r="H27" s="269">
        <f t="shared" si="0"/>
        <v>55047133</v>
      </c>
    </row>
    <row r="28" spans="1:8" s="3" customFormat="1" ht="15.75">
      <c r="A28" s="233">
        <v>5.4</v>
      </c>
      <c r="B28" s="235" t="s">
        <v>303</v>
      </c>
      <c r="C28" s="268">
        <v>291626</v>
      </c>
      <c r="D28" s="268">
        <v>10199246</v>
      </c>
      <c r="E28" s="291">
        <f t="shared" si="1"/>
        <v>10490872</v>
      </c>
      <c r="F28" s="268">
        <v>1518657</v>
      </c>
      <c r="G28" s="268">
        <v>10390661</v>
      </c>
      <c r="H28" s="269">
        <f t="shared" si="0"/>
        <v>11909318</v>
      </c>
    </row>
    <row r="29" spans="1:8" s="3" customFormat="1" ht="15.75">
      <c r="A29" s="233">
        <v>5.5</v>
      </c>
      <c r="B29" s="235" t="s">
        <v>304</v>
      </c>
      <c r="C29" s="268">
        <v>0</v>
      </c>
      <c r="D29" s="268">
        <v>0</v>
      </c>
      <c r="E29" s="291">
        <f t="shared" si="1"/>
        <v>0</v>
      </c>
      <c r="F29" s="268">
        <v>0</v>
      </c>
      <c r="G29" s="268">
        <v>0</v>
      </c>
      <c r="H29" s="269">
        <f t="shared" si="0"/>
        <v>0</v>
      </c>
    </row>
    <row r="30" spans="1:8" s="3" customFormat="1" ht="15.75">
      <c r="A30" s="233">
        <v>5.6</v>
      </c>
      <c r="B30" s="235" t="s">
        <v>305</v>
      </c>
      <c r="C30" s="268"/>
      <c r="D30" s="268"/>
      <c r="E30" s="291">
        <f t="shared" si="1"/>
        <v>0</v>
      </c>
      <c r="F30" s="268"/>
      <c r="G30" s="268"/>
      <c r="H30" s="269">
        <f t="shared" si="0"/>
        <v>0</v>
      </c>
    </row>
    <row r="31" spans="1:8" s="3" customFormat="1" ht="15.75">
      <c r="A31" s="233">
        <v>5.7</v>
      </c>
      <c r="B31" s="235" t="s">
        <v>306</v>
      </c>
      <c r="C31" s="268"/>
      <c r="D31" s="268"/>
      <c r="E31" s="291">
        <f t="shared" si="1"/>
        <v>0</v>
      </c>
      <c r="F31" s="268"/>
      <c r="G31" s="268"/>
      <c r="H31" s="269">
        <f t="shared" si="0"/>
        <v>0</v>
      </c>
    </row>
    <row r="32" spans="1:8" s="3" customFormat="1" ht="15.75">
      <c r="A32" s="233">
        <v>6</v>
      </c>
      <c r="B32" s="234" t="s">
        <v>307</v>
      </c>
      <c r="C32" s="268"/>
      <c r="D32" s="268"/>
      <c r="E32" s="291">
        <f t="shared" si="1"/>
        <v>0</v>
      </c>
      <c r="F32" s="268"/>
      <c r="G32" s="268"/>
      <c r="H32" s="269">
        <f t="shared" si="0"/>
        <v>0</v>
      </c>
    </row>
    <row r="33" spans="1:8" s="3" customFormat="1" ht="25.5">
      <c r="A33" s="233">
        <v>6.1</v>
      </c>
      <c r="B33" s="235" t="s">
        <v>488</v>
      </c>
      <c r="C33" s="268"/>
      <c r="D33" s="268">
        <v>11996966.210000001</v>
      </c>
      <c r="E33" s="291">
        <f t="shared" si="1"/>
        <v>11996966.210000001</v>
      </c>
      <c r="F33" s="268"/>
      <c r="G33" s="268">
        <v>17720659</v>
      </c>
      <c r="H33" s="269">
        <f t="shared" si="0"/>
        <v>17720659</v>
      </c>
    </row>
    <row r="34" spans="1:8" s="3" customFormat="1" ht="25.5">
      <c r="A34" s="233">
        <v>6.2</v>
      </c>
      <c r="B34" s="235" t="s">
        <v>308</v>
      </c>
      <c r="C34" s="268"/>
      <c r="D34" s="268">
        <v>12874560</v>
      </c>
      <c r="E34" s="291">
        <f t="shared" si="1"/>
        <v>12874560</v>
      </c>
      <c r="F34" s="268"/>
      <c r="G34" s="268">
        <v>17206200</v>
      </c>
      <c r="H34" s="269">
        <f t="shared" si="0"/>
        <v>17206200</v>
      </c>
    </row>
    <row r="35" spans="1:8" s="3" customFormat="1" ht="25.5">
      <c r="A35" s="233">
        <v>6.3</v>
      </c>
      <c r="B35" s="235" t="s">
        <v>309</v>
      </c>
      <c r="C35" s="268"/>
      <c r="D35" s="268"/>
      <c r="E35" s="291">
        <f t="shared" si="1"/>
        <v>0</v>
      </c>
      <c r="F35" s="268"/>
      <c r="G35" s="268"/>
      <c r="H35" s="269">
        <f t="shared" si="0"/>
        <v>0</v>
      </c>
    </row>
    <row r="36" spans="1:8" s="3" customFormat="1" ht="15.75">
      <c r="A36" s="233">
        <v>6.4</v>
      </c>
      <c r="B36" s="235" t="s">
        <v>310</v>
      </c>
      <c r="C36" s="268"/>
      <c r="D36" s="268"/>
      <c r="E36" s="291">
        <f t="shared" si="1"/>
        <v>0</v>
      </c>
      <c r="F36" s="268"/>
      <c r="G36" s="268"/>
      <c r="H36" s="269">
        <f t="shared" si="0"/>
        <v>0</v>
      </c>
    </row>
    <row r="37" spans="1:8" s="3" customFormat="1" ht="15.75">
      <c r="A37" s="233">
        <v>6.5</v>
      </c>
      <c r="B37" s="235" t="s">
        <v>311</v>
      </c>
      <c r="C37" s="268"/>
      <c r="D37" s="268"/>
      <c r="E37" s="291">
        <f t="shared" si="1"/>
        <v>0</v>
      </c>
      <c r="F37" s="268"/>
      <c r="G37" s="268"/>
      <c r="H37" s="269">
        <f t="shared" si="0"/>
        <v>0</v>
      </c>
    </row>
    <row r="38" spans="1:8" s="3" customFormat="1" ht="25.5">
      <c r="A38" s="233">
        <v>6.6</v>
      </c>
      <c r="B38" s="235" t="s">
        <v>312</v>
      </c>
      <c r="C38" s="268"/>
      <c r="D38" s="268"/>
      <c r="E38" s="291">
        <f t="shared" si="1"/>
        <v>0</v>
      </c>
      <c r="F38" s="268"/>
      <c r="G38" s="268"/>
      <c r="H38" s="269">
        <f t="shared" si="0"/>
        <v>0</v>
      </c>
    </row>
    <row r="39" spans="1:8" s="3" customFormat="1" ht="25.5">
      <c r="A39" s="233">
        <v>6.7</v>
      </c>
      <c r="B39" s="235" t="s">
        <v>313</v>
      </c>
      <c r="C39" s="268"/>
      <c r="D39" s="268"/>
      <c r="E39" s="291">
        <f t="shared" si="1"/>
        <v>0</v>
      </c>
      <c r="F39" s="268"/>
      <c r="G39" s="268"/>
      <c r="H39" s="269">
        <f t="shared" si="0"/>
        <v>0</v>
      </c>
    </row>
    <row r="40" spans="1:8" s="3" customFormat="1" ht="15.75">
      <c r="A40" s="233">
        <v>7</v>
      </c>
      <c r="B40" s="234" t="s">
        <v>314</v>
      </c>
      <c r="C40" s="268"/>
      <c r="D40" s="268"/>
      <c r="E40" s="291">
        <f t="shared" si="1"/>
        <v>0</v>
      </c>
      <c r="F40" s="268"/>
      <c r="G40" s="268"/>
      <c r="H40" s="269">
        <f t="shared" si="0"/>
        <v>0</v>
      </c>
    </row>
    <row r="41" spans="1:8" s="3" customFormat="1" ht="25.5">
      <c r="A41" s="233">
        <v>7.1</v>
      </c>
      <c r="B41" s="235" t="s">
        <v>315</v>
      </c>
      <c r="C41" s="268">
        <v>0</v>
      </c>
      <c r="D41" s="268">
        <v>0</v>
      </c>
      <c r="E41" s="291">
        <f t="shared" si="1"/>
        <v>0</v>
      </c>
      <c r="F41" s="268">
        <v>0</v>
      </c>
      <c r="G41" s="268">
        <v>0</v>
      </c>
      <c r="H41" s="269">
        <f t="shared" si="0"/>
        <v>0</v>
      </c>
    </row>
    <row r="42" spans="1:8" s="3" customFormat="1" ht="25.5">
      <c r="A42" s="233">
        <v>7.2</v>
      </c>
      <c r="B42" s="235" t="s">
        <v>316</v>
      </c>
      <c r="C42" s="268">
        <v>1244410.8299999987</v>
      </c>
      <c r="D42" s="268">
        <v>2567150.2400000007</v>
      </c>
      <c r="E42" s="291">
        <f t="shared" si="1"/>
        <v>3811561.0699999994</v>
      </c>
      <c r="F42" s="268">
        <v>181931.77000000008</v>
      </c>
      <c r="G42" s="268">
        <v>1145761.78</v>
      </c>
      <c r="H42" s="269">
        <f t="shared" si="0"/>
        <v>1327693.55</v>
      </c>
    </row>
    <row r="43" spans="1:8" s="3" customFormat="1" ht="25.5">
      <c r="A43" s="233">
        <v>7.3</v>
      </c>
      <c r="B43" s="235" t="s">
        <v>317</v>
      </c>
      <c r="C43" s="268">
        <v>18910</v>
      </c>
      <c r="D43" s="268">
        <v>84552</v>
      </c>
      <c r="E43" s="291">
        <f t="shared" si="1"/>
        <v>103462</v>
      </c>
      <c r="F43" s="268">
        <v>19179</v>
      </c>
      <c r="G43" s="268">
        <v>74000</v>
      </c>
      <c r="H43" s="269">
        <f t="shared" si="0"/>
        <v>93179</v>
      </c>
    </row>
    <row r="44" spans="1:8" s="3" customFormat="1" ht="25.5">
      <c r="A44" s="233">
        <v>7.4</v>
      </c>
      <c r="B44" s="235" t="s">
        <v>318</v>
      </c>
      <c r="C44" s="268">
        <v>721965.64999999991</v>
      </c>
      <c r="D44" s="268">
        <v>3461995.209999999</v>
      </c>
      <c r="E44" s="291">
        <f t="shared" si="1"/>
        <v>4183960.8599999989</v>
      </c>
      <c r="F44" s="268">
        <v>235742</v>
      </c>
      <c r="G44" s="268">
        <v>1784656</v>
      </c>
      <c r="H44" s="269">
        <f t="shared" si="0"/>
        <v>2020398</v>
      </c>
    </row>
    <row r="45" spans="1:8" s="3" customFormat="1" ht="15.75">
      <c r="A45" s="233">
        <v>8</v>
      </c>
      <c r="B45" s="234" t="s">
        <v>319</v>
      </c>
      <c r="C45" s="268"/>
      <c r="D45" s="268"/>
      <c r="E45" s="291">
        <f t="shared" si="1"/>
        <v>0</v>
      </c>
      <c r="F45" s="268"/>
      <c r="G45" s="268"/>
      <c r="H45" s="269">
        <f t="shared" si="0"/>
        <v>0</v>
      </c>
    </row>
    <row r="46" spans="1:8" s="3" customFormat="1" ht="15.75">
      <c r="A46" s="233">
        <v>8.1</v>
      </c>
      <c r="B46" s="235" t="s">
        <v>320</v>
      </c>
      <c r="C46" s="268"/>
      <c r="D46" s="268"/>
      <c r="E46" s="291">
        <f t="shared" si="1"/>
        <v>0</v>
      </c>
      <c r="F46" s="268"/>
      <c r="G46" s="268"/>
      <c r="H46" s="269">
        <f t="shared" si="0"/>
        <v>0</v>
      </c>
    </row>
    <row r="47" spans="1:8" s="3" customFormat="1" ht="15.75">
      <c r="A47" s="233">
        <v>8.1999999999999993</v>
      </c>
      <c r="B47" s="235" t="s">
        <v>321</v>
      </c>
      <c r="C47" s="268"/>
      <c r="D47" s="268"/>
      <c r="E47" s="291">
        <f t="shared" si="1"/>
        <v>0</v>
      </c>
      <c r="F47" s="268"/>
      <c r="G47" s="268"/>
      <c r="H47" s="269">
        <f t="shared" si="0"/>
        <v>0</v>
      </c>
    </row>
    <row r="48" spans="1:8" s="3" customFormat="1" ht="15.75">
      <c r="A48" s="233">
        <v>8.3000000000000007</v>
      </c>
      <c r="B48" s="235" t="s">
        <v>322</v>
      </c>
      <c r="C48" s="268"/>
      <c r="D48" s="268"/>
      <c r="E48" s="291">
        <f t="shared" si="1"/>
        <v>0</v>
      </c>
      <c r="F48" s="268"/>
      <c r="G48" s="268"/>
      <c r="H48" s="269">
        <f t="shared" si="0"/>
        <v>0</v>
      </c>
    </row>
    <row r="49" spans="1:8" s="3" customFormat="1" ht="15.75">
      <c r="A49" s="233">
        <v>8.4</v>
      </c>
      <c r="B49" s="235" t="s">
        <v>323</v>
      </c>
      <c r="C49" s="268"/>
      <c r="D49" s="268"/>
      <c r="E49" s="291">
        <f t="shared" si="1"/>
        <v>0</v>
      </c>
      <c r="F49" s="268"/>
      <c r="G49" s="268"/>
      <c r="H49" s="269">
        <f t="shared" si="0"/>
        <v>0</v>
      </c>
    </row>
    <row r="50" spans="1:8" s="3" customFormat="1" ht="15.75">
      <c r="A50" s="233">
        <v>8.5</v>
      </c>
      <c r="B50" s="235" t="s">
        <v>324</v>
      </c>
      <c r="C50" s="268"/>
      <c r="D50" s="268"/>
      <c r="E50" s="291">
        <f t="shared" si="1"/>
        <v>0</v>
      </c>
      <c r="F50" s="268"/>
      <c r="G50" s="268"/>
      <c r="H50" s="269">
        <f t="shared" si="0"/>
        <v>0</v>
      </c>
    </row>
    <row r="51" spans="1:8" s="3" customFormat="1" ht="15.75">
      <c r="A51" s="233">
        <v>8.6</v>
      </c>
      <c r="B51" s="235" t="s">
        <v>325</v>
      </c>
      <c r="C51" s="268"/>
      <c r="D51" s="268"/>
      <c r="E51" s="291">
        <f t="shared" si="1"/>
        <v>0</v>
      </c>
      <c r="F51" s="268"/>
      <c r="G51" s="268"/>
      <c r="H51" s="269">
        <f t="shared" si="0"/>
        <v>0</v>
      </c>
    </row>
    <row r="52" spans="1:8" s="3" customFormat="1" ht="15.75">
      <c r="A52" s="233">
        <v>8.6999999999999993</v>
      </c>
      <c r="B52" s="235" t="s">
        <v>326</v>
      </c>
      <c r="C52" s="268"/>
      <c r="D52" s="268"/>
      <c r="E52" s="291">
        <f t="shared" si="1"/>
        <v>0</v>
      </c>
      <c r="F52" s="268"/>
      <c r="G52" s="268"/>
      <c r="H52" s="269">
        <f t="shared" si="0"/>
        <v>0</v>
      </c>
    </row>
    <row r="53" spans="1:8" s="3" customFormat="1" ht="26.25" thickBot="1">
      <c r="A53" s="238">
        <v>9</v>
      </c>
      <c r="B53" s="239" t="s">
        <v>327</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44196</v>
      </c>
      <c r="C2" s="30"/>
      <c r="D2" s="19"/>
      <c r="E2" s="12"/>
      <c r="F2" s="12"/>
      <c r="G2" s="12"/>
      <c r="H2" s="12"/>
    </row>
    <row r="3" spans="1:8" ht="15">
      <c r="A3" s="18"/>
      <c r="B3" s="17"/>
      <c r="C3" s="30"/>
      <c r="D3" s="19"/>
      <c r="E3" s="12"/>
      <c r="F3" s="12"/>
      <c r="G3" s="12"/>
      <c r="H3" s="12"/>
    </row>
    <row r="4" spans="1:8" ht="15" customHeight="1" thickBot="1">
      <c r="A4" s="227" t="s">
        <v>411</v>
      </c>
      <c r="B4" s="228" t="s">
        <v>190</v>
      </c>
      <c r="C4" s="227"/>
      <c r="D4" s="229" t="s">
        <v>95</v>
      </c>
    </row>
    <row r="5" spans="1:8" ht="15" customHeight="1">
      <c r="A5" s="223" t="s">
        <v>27</v>
      </c>
      <c r="B5" s="224"/>
      <c r="C5" s="225" t="s">
        <v>640</v>
      </c>
      <c r="D5" s="226" t="s">
        <v>638</v>
      </c>
    </row>
    <row r="6" spans="1:8" ht="15" customHeight="1">
      <c r="A6" s="429">
        <v>1</v>
      </c>
      <c r="B6" s="430" t="s">
        <v>195</v>
      </c>
      <c r="C6" s="431">
        <f>C7+C9+C10</f>
        <v>592723830.91860008</v>
      </c>
      <c r="D6" s="432">
        <f>D7+D9+D10</f>
        <v>556703144.77279997</v>
      </c>
    </row>
    <row r="7" spans="1:8" ht="15" customHeight="1">
      <c r="A7" s="429">
        <v>1.1000000000000001</v>
      </c>
      <c r="B7" s="433" t="s">
        <v>609</v>
      </c>
      <c r="C7" s="434">
        <v>585557871.23259997</v>
      </c>
      <c r="D7" s="435">
        <v>547255824.30379987</v>
      </c>
    </row>
    <row r="8" spans="1:8" ht="25.5">
      <c r="A8" s="429" t="s">
        <v>255</v>
      </c>
      <c r="B8" s="436" t="s">
        <v>405</v>
      </c>
      <c r="C8" s="434"/>
      <c r="D8" s="435"/>
    </row>
    <row r="9" spans="1:8" ht="15" customHeight="1">
      <c r="A9" s="429">
        <v>1.2</v>
      </c>
      <c r="B9" s="433" t="s">
        <v>23</v>
      </c>
      <c r="C9" s="434">
        <v>6926020.3660000004</v>
      </c>
      <c r="D9" s="435">
        <v>9113852.6490000021</v>
      </c>
    </row>
    <row r="10" spans="1:8" ht="15" customHeight="1">
      <c r="A10" s="429">
        <v>1.3</v>
      </c>
      <c r="B10" s="438" t="s">
        <v>78</v>
      </c>
      <c r="C10" s="437">
        <v>239939.32</v>
      </c>
      <c r="D10" s="435">
        <v>333467.82</v>
      </c>
    </row>
    <row r="11" spans="1:8" ht="15" customHeight="1">
      <c r="A11" s="429">
        <v>2</v>
      </c>
      <c r="B11" s="430" t="s">
        <v>196</v>
      </c>
      <c r="C11" s="434">
        <v>1154698.7382352357</v>
      </c>
      <c r="D11" s="435">
        <v>927762.13157808932</v>
      </c>
    </row>
    <row r="12" spans="1:8" ht="15" customHeight="1">
      <c r="A12" s="449">
        <v>3</v>
      </c>
      <c r="B12" s="450" t="s">
        <v>194</v>
      </c>
      <c r="C12" s="437">
        <v>51351879.743750006</v>
      </c>
      <c r="D12" s="451">
        <v>49679861.618749999</v>
      </c>
    </row>
    <row r="13" spans="1:8" ht="15" customHeight="1" thickBot="1">
      <c r="A13" s="142">
        <v>4</v>
      </c>
      <c r="B13" s="143" t="s">
        <v>256</v>
      </c>
      <c r="C13" s="294">
        <f>C6+C11+C12</f>
        <v>645230409.40058529</v>
      </c>
      <c r="D13" s="294">
        <f>D6+D11+D12</f>
        <v>607310768.52312803</v>
      </c>
    </row>
    <row r="14" spans="1:8">
      <c r="B14" s="24"/>
    </row>
    <row r="15" spans="1:8" ht="25.5">
      <c r="B15" s="111" t="s">
        <v>610</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33" sqref="C33:C34"/>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44196</v>
      </c>
    </row>
    <row r="4" spans="1:8" ht="16.5" customHeight="1" thickBot="1">
      <c r="A4" s="251" t="s">
        <v>412</v>
      </c>
      <c r="B4" s="66" t="s">
        <v>151</v>
      </c>
      <c r="C4" s="14"/>
    </row>
    <row r="5" spans="1:8" ht="15.75">
      <c r="A5" s="11"/>
      <c r="B5" s="543" t="s">
        <v>152</v>
      </c>
      <c r="C5" s="544"/>
    </row>
    <row r="6" spans="1:8" ht="27">
      <c r="A6" s="15">
        <v>1</v>
      </c>
      <c r="B6" s="68" t="s">
        <v>635</v>
      </c>
      <c r="C6" s="69"/>
    </row>
    <row r="7" spans="1:8">
      <c r="A7" s="15">
        <v>2</v>
      </c>
      <c r="B7" s="68" t="s">
        <v>621</v>
      </c>
      <c r="C7" s="69"/>
    </row>
    <row r="8" spans="1:8">
      <c r="A8" s="15">
        <v>3</v>
      </c>
      <c r="B8" s="68" t="s">
        <v>622</v>
      </c>
      <c r="C8" s="69"/>
    </row>
    <row r="9" spans="1:8">
      <c r="A9" s="15">
        <v>4</v>
      </c>
      <c r="B9" s="68" t="s">
        <v>639</v>
      </c>
      <c r="C9" s="69"/>
    </row>
    <row r="10" spans="1:8">
      <c r="A10" s="15">
        <v>5</v>
      </c>
      <c r="B10" s="68" t="s">
        <v>623</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5"/>
      <c r="C16" s="546"/>
    </row>
    <row r="17" spans="1:3" ht="15.75">
      <c r="A17" s="15"/>
      <c r="B17" s="547" t="s">
        <v>153</v>
      </c>
      <c r="C17" s="548"/>
    </row>
    <row r="18" spans="1:3" ht="15.75">
      <c r="A18" s="15">
        <v>1</v>
      </c>
      <c r="B18" s="28" t="s">
        <v>624</v>
      </c>
      <c r="C18" s="67"/>
    </row>
    <row r="19" spans="1:3" ht="15.75">
      <c r="A19" s="15">
        <v>2</v>
      </c>
      <c r="B19" s="28" t="s">
        <v>625</v>
      </c>
      <c r="C19" s="67"/>
    </row>
    <row r="20" spans="1:3" ht="15.75">
      <c r="A20" s="15">
        <v>3</v>
      </c>
      <c r="B20" s="28" t="s">
        <v>626</v>
      </c>
      <c r="C20" s="67"/>
    </row>
    <row r="21" spans="1:3" ht="15.75">
      <c r="A21" s="15">
        <v>4</v>
      </c>
      <c r="B21" s="28" t="s">
        <v>627</v>
      </c>
      <c r="C21" s="67"/>
    </row>
    <row r="22" spans="1:3" ht="15.75">
      <c r="A22" s="15">
        <v>5</v>
      </c>
      <c r="B22" s="28" t="s">
        <v>628</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9" t="s">
        <v>154</v>
      </c>
      <c r="C29" s="550"/>
    </row>
    <row r="30" spans="1:3">
      <c r="A30" s="15">
        <v>1</v>
      </c>
      <c r="B30" s="68" t="s">
        <v>629</v>
      </c>
      <c r="C30" s="501">
        <v>1</v>
      </c>
    </row>
    <row r="31" spans="1:3" ht="15.75" customHeight="1">
      <c r="A31" s="15"/>
      <c r="B31" s="68"/>
      <c r="C31" s="69"/>
    </row>
    <row r="32" spans="1:3" ht="29.25" customHeight="1">
      <c r="A32" s="15"/>
      <c r="B32" s="549" t="s">
        <v>275</v>
      </c>
      <c r="C32" s="550"/>
    </row>
    <row r="33" spans="1:3">
      <c r="A33" s="15">
        <v>1</v>
      </c>
      <c r="B33" s="68" t="s">
        <v>630</v>
      </c>
      <c r="C33" s="502">
        <v>0.32259257945332248</v>
      </c>
    </row>
    <row r="34" spans="1:3" ht="16.5" thickBot="1">
      <c r="A34" s="16">
        <v>2</v>
      </c>
      <c r="B34" s="70" t="s">
        <v>631</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44196</v>
      </c>
    </row>
    <row r="3" spans="1:7" s="22" customFormat="1" ht="15.75" customHeight="1"/>
    <row r="4" spans="1:7" s="22" customFormat="1" ht="15.75" customHeight="1" thickBot="1">
      <c r="A4" s="252" t="s">
        <v>413</v>
      </c>
      <c r="B4" s="253" t="s">
        <v>265</v>
      </c>
      <c r="C4" s="202"/>
      <c r="D4" s="202"/>
      <c r="E4" s="203" t="s">
        <v>95</v>
      </c>
    </row>
    <row r="5" spans="1:7" s="126" customFormat="1" ht="17.45" customHeight="1">
      <c r="A5" s="398"/>
      <c r="B5" s="399"/>
      <c r="C5" s="201" t="s">
        <v>0</v>
      </c>
      <c r="D5" s="201" t="s">
        <v>1</v>
      </c>
      <c r="E5" s="400" t="s">
        <v>2</v>
      </c>
    </row>
    <row r="6" spans="1:7" s="167" customFormat="1" ht="14.45" customHeight="1">
      <c r="A6" s="401"/>
      <c r="B6" s="551" t="s">
        <v>234</v>
      </c>
      <c r="C6" s="551" t="s">
        <v>233</v>
      </c>
      <c r="D6" s="552" t="s">
        <v>232</v>
      </c>
      <c r="E6" s="553"/>
      <c r="G6"/>
    </row>
    <row r="7" spans="1:7" s="167" customFormat="1" ht="99.6" customHeight="1">
      <c r="A7" s="401"/>
      <c r="B7" s="551"/>
      <c r="C7" s="551"/>
      <c r="D7" s="394" t="s">
        <v>231</v>
      </c>
      <c r="E7" s="395" t="s">
        <v>526</v>
      </c>
      <c r="G7"/>
    </row>
    <row r="8" spans="1:7">
      <c r="A8" s="402">
        <v>1</v>
      </c>
      <c r="B8" s="403" t="s">
        <v>156</v>
      </c>
      <c r="C8" s="404">
        <v>7981458</v>
      </c>
      <c r="D8" s="404"/>
      <c r="E8" s="405">
        <v>7981458</v>
      </c>
    </row>
    <row r="9" spans="1:7">
      <c r="A9" s="402">
        <v>2</v>
      </c>
      <c r="B9" s="403" t="s">
        <v>157</v>
      </c>
      <c r="C9" s="404">
        <v>60162117</v>
      </c>
      <c r="D9" s="404"/>
      <c r="E9" s="405">
        <v>60162117</v>
      </c>
    </row>
    <row r="10" spans="1:7">
      <c r="A10" s="402">
        <v>3</v>
      </c>
      <c r="B10" s="403" t="s">
        <v>230</v>
      </c>
      <c r="C10" s="404">
        <v>25568882</v>
      </c>
      <c r="D10" s="404"/>
      <c r="E10" s="405">
        <v>25568882</v>
      </c>
    </row>
    <row r="11" spans="1:7" ht="25.5">
      <c r="A11" s="402">
        <v>4</v>
      </c>
      <c r="B11" s="403" t="s">
        <v>187</v>
      </c>
      <c r="C11" s="404"/>
      <c r="D11" s="404"/>
      <c r="E11" s="405">
        <v>0</v>
      </c>
    </row>
    <row r="12" spans="1:7">
      <c r="A12" s="402">
        <v>5</v>
      </c>
      <c r="B12" s="403" t="s">
        <v>159</v>
      </c>
      <c r="C12" s="404">
        <v>16587520</v>
      </c>
      <c r="D12" s="404"/>
      <c r="E12" s="405">
        <v>16587520</v>
      </c>
    </row>
    <row r="13" spans="1:7">
      <c r="A13" s="402">
        <v>6.1</v>
      </c>
      <c r="B13" s="403" t="s">
        <v>160</v>
      </c>
      <c r="C13" s="406">
        <v>527023241</v>
      </c>
      <c r="D13" s="404"/>
      <c r="E13" s="405">
        <v>527023241</v>
      </c>
    </row>
    <row r="14" spans="1:7">
      <c r="A14" s="402">
        <v>6.2</v>
      </c>
      <c r="B14" s="407" t="s">
        <v>161</v>
      </c>
      <c r="C14" s="406">
        <v>-47137604</v>
      </c>
      <c r="D14" s="404"/>
      <c r="E14" s="405">
        <v>-47137604</v>
      </c>
    </row>
    <row r="15" spans="1:7">
      <c r="A15" s="402">
        <v>6</v>
      </c>
      <c r="B15" s="403" t="s">
        <v>229</v>
      </c>
      <c r="C15" s="404">
        <v>479885637</v>
      </c>
      <c r="D15" s="404"/>
      <c r="E15" s="405">
        <v>479885637</v>
      </c>
    </row>
    <row r="16" spans="1:7" ht="25.5">
      <c r="A16" s="402">
        <v>7</v>
      </c>
      <c r="B16" s="403" t="s">
        <v>163</v>
      </c>
      <c r="C16" s="404">
        <v>7674689</v>
      </c>
      <c r="D16" s="404"/>
      <c r="E16" s="405">
        <v>7674689</v>
      </c>
    </row>
    <row r="17" spans="1:7">
      <c r="A17" s="402">
        <v>8</v>
      </c>
      <c r="B17" s="403" t="s">
        <v>164</v>
      </c>
      <c r="C17" s="404">
        <v>10606227</v>
      </c>
      <c r="D17" s="404"/>
      <c r="E17" s="405">
        <v>10606227</v>
      </c>
      <c r="F17" s="6"/>
      <c r="G17" s="6"/>
    </row>
    <row r="18" spans="1:7">
      <c r="A18" s="402">
        <v>9</v>
      </c>
      <c r="B18" s="403" t="s">
        <v>165</v>
      </c>
      <c r="C18" s="404">
        <v>54000</v>
      </c>
      <c r="D18" s="404"/>
      <c r="E18" s="405">
        <v>54000</v>
      </c>
      <c r="G18" s="6"/>
    </row>
    <row r="19" spans="1:7" ht="25.5">
      <c r="A19" s="402">
        <v>10</v>
      </c>
      <c r="B19" s="403" t="s">
        <v>166</v>
      </c>
      <c r="C19" s="404">
        <v>21326639</v>
      </c>
      <c r="D19" s="404">
        <v>4464427</v>
      </c>
      <c r="E19" s="405">
        <v>16862212</v>
      </c>
      <c r="G19" s="6"/>
    </row>
    <row r="20" spans="1:7">
      <c r="A20" s="402">
        <v>11</v>
      </c>
      <c r="B20" s="403" t="s">
        <v>167</v>
      </c>
      <c r="C20" s="404">
        <v>5386357.8399999999</v>
      </c>
      <c r="D20" s="404"/>
      <c r="E20" s="405">
        <v>5386357.8399999999</v>
      </c>
    </row>
    <row r="21" spans="1:7" ht="51.75" thickBot="1">
      <c r="A21" s="408"/>
      <c r="B21" s="409" t="s">
        <v>489</v>
      </c>
      <c r="C21" s="349">
        <f>SUM(C8:C12, C15:C20)</f>
        <v>635233526.84000003</v>
      </c>
      <c r="D21" s="349">
        <f>SUM(D8:D12, D15:D20)</f>
        <v>4464427</v>
      </c>
      <c r="E21" s="410">
        <f>SUM(E8:E12, E15:E20)</f>
        <v>630769099.84000003</v>
      </c>
    </row>
    <row r="22" spans="1:7">
      <c r="A22"/>
      <c r="B22"/>
      <c r="C22"/>
      <c r="D22"/>
      <c r="E22"/>
    </row>
    <row r="23" spans="1:7">
      <c r="A23"/>
      <c r="B23"/>
      <c r="C23"/>
      <c r="D23"/>
      <c r="E23"/>
    </row>
    <row r="25" spans="1:7" s="2" customFormat="1">
      <c r="B25" s="72"/>
      <c r="E25" s="529"/>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 sqref="C1:C104857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44196</v>
      </c>
      <c r="C2"/>
      <c r="D2"/>
      <c r="E2"/>
      <c r="F2"/>
    </row>
    <row r="3" spans="1:6" s="22" customFormat="1" ht="15.75" customHeight="1">
      <c r="C3"/>
      <c r="D3"/>
      <c r="E3"/>
      <c r="F3"/>
    </row>
    <row r="4" spans="1:6" s="22" customFormat="1" ht="26.25" thickBot="1">
      <c r="A4" s="22" t="s">
        <v>414</v>
      </c>
      <c r="B4" s="209" t="s">
        <v>268</v>
      </c>
      <c r="C4" s="203" t="s">
        <v>95</v>
      </c>
      <c r="D4"/>
      <c r="E4"/>
      <c r="F4"/>
    </row>
    <row r="5" spans="1:6" ht="26.25">
      <c r="A5" s="204">
        <v>1</v>
      </c>
      <c r="B5" s="205" t="s">
        <v>437</v>
      </c>
      <c r="C5" s="295">
        <f>'7. LI1'!E21</f>
        <v>630769099.84000003</v>
      </c>
    </row>
    <row r="6" spans="1:6" s="194" customFormat="1">
      <c r="A6" s="125">
        <v>2.1</v>
      </c>
      <c r="B6" s="211" t="s">
        <v>269</v>
      </c>
      <c r="C6" s="296">
        <v>23592072.790000003</v>
      </c>
    </row>
    <row r="7" spans="1:6" s="4" customFormat="1" ht="25.5" outlineLevel="1">
      <c r="A7" s="210">
        <v>2.2000000000000002</v>
      </c>
      <c r="B7" s="206" t="s">
        <v>270</v>
      </c>
      <c r="C7" s="297"/>
    </row>
    <row r="8" spans="1:6" s="4" customFormat="1" ht="26.25">
      <c r="A8" s="210">
        <v>3</v>
      </c>
      <c r="B8" s="207" t="s">
        <v>438</v>
      </c>
      <c r="C8" s="298">
        <f>SUM(C5:C7)</f>
        <v>654361172.63</v>
      </c>
    </row>
    <row r="9" spans="1:6" s="194" customFormat="1">
      <c r="A9" s="125">
        <v>4</v>
      </c>
      <c r="B9" s="214" t="s">
        <v>266</v>
      </c>
      <c r="C9" s="296">
        <v>7587253.0000000009</v>
      </c>
    </row>
    <row r="10" spans="1:6" s="4" customFormat="1" ht="25.5" outlineLevel="1">
      <c r="A10" s="210">
        <v>5.0999999999999996</v>
      </c>
      <c r="B10" s="206" t="s">
        <v>276</v>
      </c>
      <c r="C10" s="297">
        <v>-16575049.009000001</v>
      </c>
    </row>
    <row r="11" spans="1:6" s="4" customFormat="1" ht="25.5" outlineLevel="1">
      <c r="A11" s="210">
        <v>5.2</v>
      </c>
      <c r="B11" s="206" t="s">
        <v>277</v>
      </c>
      <c r="C11" s="297"/>
    </row>
    <row r="12" spans="1:6" s="4" customFormat="1">
      <c r="A12" s="210">
        <v>6</v>
      </c>
      <c r="B12" s="212" t="s">
        <v>611</v>
      </c>
      <c r="C12" s="411">
        <v>10888940.33</v>
      </c>
    </row>
    <row r="13" spans="1:6" s="4" customFormat="1" ht="15.75" thickBot="1">
      <c r="A13" s="213">
        <v>7</v>
      </c>
      <c r="B13" s="208" t="s">
        <v>267</v>
      </c>
      <c r="C13" s="299">
        <f>SUM(C8:C12)</f>
        <v>656262316.95100009</v>
      </c>
    </row>
    <row r="15" spans="1:6" ht="26.25">
      <c r="B15" s="24" t="s">
        <v>612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3WCe0aiCae7l3tUFvlqNwZ/t2Jbf1b/wYazZDQfEoZE=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SPAc5h73Xx6hisUYb3NI9woOnWrWM7Oc1BOMEpqbDQM=</DigestValue>
    </Reference>
  </SignedInfo>
  <SignatureValue>nMno8R++N1uS70xF10jQ+nf/nlZ4/53WGdTqUkb7h6FARb6RRLECcgZ5+xRdUK3ykqdIV0aRcfR5
VhWjdzXWmUyuGIH6ywNir6f/QoW6fhJYwFkp81oeBdktWZeybUG+JB/gWkBQ9T3ZMXUd+NGkw5as
mjOF714bstvE8xeR0S6FdPMcgw/xX3dWo0/raLclelHzz/C7X2VKpTdjjSVfr/IEafz4utT0jPkk
pswUW7whA0xJ1EXTDpDna+Ku4fjc6ti7wC/KaK6bPtjO+PKk8fWWKJiwNaM0ejr5z/BPXBPVL39A
+x6DCXI/ys7wiYwwfF+a0aoCetCggtYwOFvs6g==</SignatureValue>
  <KeyInfo>
    <X509Data>
      <X509Certificate>MIIGRzCCBS+gAwIBAgIKGdZBmgACAAGzLTANBgkqhkiG9w0BAQsFADBKMRIwEAYKCZImiZPyLGQBGRYCZ2UxEzARBgoJkiaJk/IsZAEZFgNuYmcxHzAdBgNVBAMTFk5CRyBDbGFzcyAyIElOVCBTdWIgQ0EwHhcNMjAxMTExMTIwNzAwWhcNMjExMjIyMDk0NjU2WjBFMR8wHQYDVQQKExZKU0MgSGFseWsgQmFuayBHZW9yZ2lhMSIwIAYDVQQDExlCSEIgLSBTYWJhIE10Y2hlZGxpc2h2aWxpMIIBIjANBgkqhkiG9w0BAQEFAAOCAQ8AMIIBCgKCAQEA6ak9zZn4gYh2KRVSEzV/Q9DM4CbYV1iRoYBd0TQB+JF//shJucI7qU1g7K93N9L2GHRZiXOmQW8hupQhVOdfy57dz+t0CZoVunVgeiKzJfAPCiAv0WOwpdoGrphoAQvYg+sXFxzCP9XYDDv+sdfBcb7tjAy0s7zhbqQodEB4t5+yb3ZbZBJvxiqgQpgL4jwzvztqQctDrKejbULL6Jjdq/dHUpoG13DDyAZ9GydrK1mUdWwNQQMkCogVhtSYRwROFOvLyKRP5TnHQPanTa3/6PoOV0/wKGr3Agyiw8W7nnLoVypKVDFVl3DybaxExlU6gRW1lg0x0tJDqlZQ/DdvZQIDAQABo4IDMjCCAy4wPAYJKwYBBAGCNxUHBC8wLQYlKwYBBAGCNxUI5rJgg431RIaBmQmDuKFKg76EcQSDxJEzhIOIXQIBZAIBIzAdBgNVHSUEFjAUBggrBgEFBQcDAgYIKwYBBQUHAwQwCwYDVR0PBAQDAgeAMCcGCSsGAQQBgjcVCgQaMBgwCgYIKwYBBQUHAwIwCgYIKwYBBQUHAwQwHQYDVR0OBBYEFL2CBJ+/XbZO157WJ1yzgQwfQhdp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EoBMaS4L/TGSq8XelVCXEAXH7WxT1xSs04vh5qJw4d70yfPk4o3tc5dq1d9LsDh6nQGZ4nt/9uYMz9ySbTbvGdmYyH2Z5Xfr3uhREVW/TuSABkjTa6XlLINO9UDUE/uCLV1F29/TAjLSXzm0SCtBt69ACNBWiZa8lWk9w4iK3mZwoO7Y6uTovQ78VMR5LygutQ+BprRdch84MHzhiPq8lUyZO8l1+5UoFJO1ctiD7qy/M47BAUL4hE1IUFaaK7rwDom8RLgPQD9qTiYfwq55xkp9EYAdaNVejvLdJhn5tkeEOFYd7Zd24eOUgDgIeMPH9U5trdnahjAdGQV2yDcR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KvPLC5ddFtUzPXmzgqslwilmq/7CXrw+r6jjGcIhak0=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NTqoS9EhhMpaLDJ2IDqMH6wkLiREMWXzAT8qHT85oVE=</DigestValue>
      </Reference>
      <Reference URI="/xl/styles.xml?ContentType=application/vnd.openxmlformats-officedocument.spreadsheetml.styles+xml">
        <DigestMethod Algorithm="http://www.w3.org/2001/04/xmlenc#sha256"/>
        <DigestValue>ucrud63gcMwaP6fhKAihdR8lxsuf8nhceckxZ4P1igk=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/+xhoP/u7tI/dXbZaHme+Q6VerMWIUSvnAkQtEGTLoc=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iM2mM1Wp/CkBOSzyQHCZu0Fm/ovEd9ksCCLNSiwHFpQ=</DigestValue>
      </Reference>
      <Reference URI="/xl/worksheets/sheet10.xml?ContentType=application/vnd.openxmlformats-officedocument.spreadsheetml.worksheet+xml">
        <DigestMethod Algorithm="http://www.w3.org/2001/04/xmlenc#sha256"/>
        <DigestValue>0aiQIiUAu1ipFvx9vbLUL4ncTe/p1Y1iqBkuKx8iI70=</DigestValue>
      </Reference>
      <Reference URI="/xl/worksheets/sheet11.xml?ContentType=application/vnd.openxmlformats-officedocument.spreadsheetml.worksheet+xml">
        <DigestMethod Algorithm="http://www.w3.org/2001/04/xmlenc#sha256"/>
        <DigestValue>srJIUapNdDAeap+sdpmNecNk0Xh4xLxN3gojJ7V3k+w=</DigestValue>
      </Reference>
      <Reference URI="/xl/worksheets/sheet12.xml?ContentType=application/vnd.openxmlformats-officedocument.spreadsheetml.worksheet+xml">
        <DigestMethod Algorithm="http://www.w3.org/2001/04/xmlenc#sha256"/>
        <DigestValue>D4wuL0W4eqCx+/CUwSxOtebNlvO2WLXrlIc7L55y/rU=</DigestValue>
      </Reference>
      <Reference URI="/xl/worksheets/sheet13.xml?ContentType=application/vnd.openxmlformats-officedocument.spreadsheetml.worksheet+xml">
        <DigestMethod Algorithm="http://www.w3.org/2001/04/xmlenc#sha256"/>
        <DigestValue>RHIyDumJneO6dlpPFCe+KL72CpbUyY/k91PTp/235Ew=</DigestValue>
      </Reference>
      <Reference URI="/xl/worksheets/sheet14.xml?ContentType=application/vnd.openxmlformats-officedocument.spreadsheetml.worksheet+xml">
        <DigestMethod Algorithm="http://www.w3.org/2001/04/xmlenc#sha256"/>
        <DigestValue>EFhItbox+7YsxpS6hdnqmyCoLfh+eohiv+f01xZBzHk=</DigestValue>
      </Reference>
      <Reference URI="/xl/worksheets/sheet15.xml?ContentType=application/vnd.openxmlformats-officedocument.spreadsheetml.worksheet+xml">
        <DigestMethod Algorithm="http://www.w3.org/2001/04/xmlenc#sha256"/>
        <DigestValue>RQrieYqu7vnkSU596yCn83nL/YhjlQpsH4BVJR7+JPU=</DigestValue>
      </Reference>
      <Reference URI="/xl/worksheets/sheet16.xml?ContentType=application/vnd.openxmlformats-officedocument.spreadsheetml.worksheet+xml">
        <DigestMethod Algorithm="http://www.w3.org/2001/04/xmlenc#sha256"/>
        <DigestValue>mkQRxyA+7X4r0sJoYCEu47UtwRIBIHuWJsAHajMoidE=</DigestValue>
      </Reference>
      <Reference URI="/xl/worksheets/sheet17.xml?ContentType=application/vnd.openxmlformats-officedocument.spreadsheetml.worksheet+xml">
        <DigestMethod Algorithm="http://www.w3.org/2001/04/xmlenc#sha256"/>
        <DigestValue>CAo+mWwPh+A79XRdkKqWhCnqMtW8PesBOCwECCQa8Og=</DigestValue>
      </Reference>
      <Reference URI="/xl/worksheets/sheet18.xml?ContentType=application/vnd.openxmlformats-officedocument.spreadsheetml.worksheet+xml">
        <DigestMethod Algorithm="http://www.w3.org/2001/04/xmlenc#sha256"/>
        <DigestValue>KUbC+2w4/RKi8Smj54ulnTTaI5LroTWlzWeXu9qn8GQ=</DigestValue>
      </Reference>
      <Reference URI="/xl/worksheets/sheet19.xml?ContentType=application/vnd.openxmlformats-officedocument.spreadsheetml.worksheet+xml">
        <DigestMethod Algorithm="http://www.w3.org/2001/04/xmlenc#sha256"/>
        <DigestValue>/VRgtH/PgzOqzMOANDOw8P8y7HFmghoYxuCT3bRvD+U=</DigestValue>
      </Reference>
      <Reference URI="/xl/worksheets/sheet2.xml?ContentType=application/vnd.openxmlformats-officedocument.spreadsheetml.worksheet+xml">
        <DigestMethod Algorithm="http://www.w3.org/2001/04/xmlenc#sha256"/>
        <DigestValue>TaPLs0XE9Hu8v/XQb48amvJ0C3p7AHz6lTupbwvUDks=</DigestValue>
      </Reference>
      <Reference URI="/xl/worksheets/sheet3.xml?ContentType=application/vnd.openxmlformats-officedocument.spreadsheetml.worksheet+xml">
        <DigestMethod Algorithm="http://www.w3.org/2001/04/xmlenc#sha256"/>
        <DigestValue>o/znJmU2rk77gSAsgQnOcmFPguHAQdnRc8VQZoLyeh4=</DigestValue>
      </Reference>
      <Reference URI="/xl/worksheets/sheet4.xml?ContentType=application/vnd.openxmlformats-officedocument.spreadsheetml.worksheet+xml">
        <DigestMethod Algorithm="http://www.w3.org/2001/04/xmlenc#sha256"/>
        <DigestValue>BYiTZS3MEmyz4+0sbBOH/ZvFXtB6wS3vbc7tQyBln0c=</DigestValue>
      </Reference>
      <Reference URI="/xl/worksheets/sheet5.xml?ContentType=application/vnd.openxmlformats-officedocument.spreadsheetml.worksheet+xml">
        <DigestMethod Algorithm="http://www.w3.org/2001/04/xmlenc#sha256"/>
        <DigestValue>AakMUNLHA6Qkd1nL/DMUSM+aCfCVPvw4xOy9IkWF7Q8=</DigestValue>
      </Reference>
      <Reference URI="/xl/worksheets/sheet6.xml?ContentType=application/vnd.openxmlformats-officedocument.spreadsheetml.worksheet+xml">
        <DigestMethod Algorithm="http://www.w3.org/2001/04/xmlenc#sha256"/>
        <DigestValue>G7/0HfgL7NOO+BChA2WTeeSys9o0Uua0ek/d8dp9y9s=</DigestValue>
      </Reference>
      <Reference URI="/xl/worksheets/sheet7.xml?ContentType=application/vnd.openxmlformats-officedocument.spreadsheetml.worksheet+xml">
        <DigestMethod Algorithm="http://www.w3.org/2001/04/xmlenc#sha256"/>
        <DigestValue>ree/4nvBr4obaAz7dXZKu6ms1/A3BWBA9l2PIYs4M6M=</DigestValue>
      </Reference>
      <Reference URI="/xl/worksheets/sheet8.xml?ContentType=application/vnd.openxmlformats-officedocument.spreadsheetml.worksheet+xml">
        <DigestMethod Algorithm="http://www.w3.org/2001/04/xmlenc#sha256"/>
        <DigestValue>Jy6mDnVDfrBIQzAfzsV4JAHCb9um82R74hwsmn6X4B8=</DigestValue>
      </Reference>
      <Reference URI="/xl/worksheets/sheet9.xml?ContentType=application/vnd.openxmlformats-officedocument.spreadsheetml.worksheet+xml">
        <DigestMethod Algorithm="http://www.w3.org/2001/04/xmlenc#sha256"/>
        <DigestValue>sEN4dU2kMyZA936s6qym9X7q0jEwUGidtmdsJ4Ta3iE=</DigestValue>
      </Reference>
    </Manifest>
    <SignatureProperties>
      <SignatureProperty Id="idSignatureTime" Target="#idPackageSignature">
        <mdssi:SignatureTime xmlns:mdssi="http://schemas.openxmlformats.org/package/2006/digital-signature">
          <mdssi:Format>YYYY-MM-DDThh:mm:ssTZD</mdssi:Format>
          <mdssi:Value>2021-01-28T11:05:10Z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2021-01-28T11:05:10Z</xd:SigningTime>
          <xd:SigningCertificate>
            <xd:Cert>
              <xd:CertDigest>
                <DigestMethod Algorithm="http://www.w3.org/2001/04/xmlenc#sha256"/>
                <DigestValue>IirVKESF0a9x4r6Ds88/jzCNxHP916BO0iFAhStzlbM=</DigestValue>
              </xd:CertDigest>
              <xd:IssuerSerial>
                <X509IssuerName>CN=NBG Class 2 INT Sub CA, DC=nbg, DC=ge</X509IssuerName>
                <X509SerialNumber>122011492394282443191085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MN4PWbDUtmZ0d7BJW0yrwrLCbb22cpRBSRlTiBnFGG8=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kUeKfcGgBKF9nDG9jro2RPWVlwHeRhAmhEwv6tODouo=</DigestValue>
    </Reference>
  </SignedInfo>
  <SignatureValue>sYIdPa5UGnY/jLU9TdQPhK3Bjp1Oq3BoYAEemuh/kONWB5y4CqWlt1wpjMy2bPAH+Y3WlOaPvbND
WLPoDdaKh43cjJOECNjkJ3TUunK5LhzTaxazqjwatl2hEXl6yJ+Z7Y0jH3J/mNgUVXYhKyWiwfNT
rmEy26/d1CQ37itgoO4oKE48yp1AotKxnDqZHQ5EaMDkmRe6bPHkJgjH9IdQ+razx3dct42K4C/J
+sImWhp2mOeITn+VLcbbqFYmNq1fGl2jKftd/3Xd19e8hBtJR4LdCc6sHuP2nuZaiL3CuWvRa2OV
h6yuqrMbRa29DyxJGJARLZecSFKuZSKgxvGLPA==</SignatureValue>
  <KeyInfo>
    <X509Data>
      <X509Certificate>MIIGRDCCBSygAwIBAgIKGcW63gACAAGzKzANBgkqhkiG9w0BAQsFADBKMRIwEAYKCZImiZPyLGQBGRYCZ2UxEzARBgoJkiaJk/IsZAEZFgNuYmcxHzAdBgNVBAMTFk5CRyBDbGFzcyAyIElOVCBTdWIgQ0EwHhcNMjAxMTExMTE0ODU3WhcNMjExMjIyMDk0NjU2WjBCMR8wHQYDVQQKExZKU0MgSGFseWsgQmFuayBHZW9yZ2lhMR8wHQYDVQQDExZCSEIgLSBNYXJpbmEgVGFua2Fyb3ZhMIIBIjANBgkqhkiG9w0BAQEFAAOCAQ8AMIIBCgKCAQEA0zOFZ8oB5CQh/sWPNyMfduUuPnJCurXL2VB8Vj9UhvqokLhSDjX7NgXXmDqOiLuxDi9il9VvpYmDy61DeCOwvsJ27ONk+0BTs/i3i07wck1Z/hOJ48RpuOCU8xYbTQVLeyMb98p0ov/PkDFi/y2sVlrw/gKj83EX5jBgiFyelCx9N8NrP5CtVH1uJE77VTWIPqUZjh0lMxLT6U55E7Z2gb7UICJ1ug1CsS8LHrDBcfz+10Ofi9INC4M1jxYKPjHMj3qyfJG7VK/+/CSWeXr1Gtng5Vb42GfAYAGls8j9Kyyz2WaxjlWYs0ChxH86DY5J/R5SeLZDDOlizCXMrmV3EwIDAQABo4IDMjCCAy4wPAYJKwYBBAGCNxUHBC8wLQYlKwYBBAGCNxUI5rJgg431RIaBmQmDuKFKg76EcQSDxJEzhIOIXQIBZAIBIzAdBgNVHSUEFjAUBggrBgEFBQcDAgYIKwYBBQUHAwQwCwYDVR0PBAQDAgeAMCcGCSsGAQQBgjcVCgQaMBgwCgYIKwYBBQUHAwIwCgYIKwYBBQUHAwQwHQYDVR0OBBYEFJTBOiQsScmmePykokK5DdKpFpS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t1OoQ7chdjQU1Mm2TPgCQVzs9fyvfghr8T+IxupQaZeaYAxIbwL/xGqRnI/MKd22B+5CqhA2YKpS+z4K9iPBd5ycOF8UsHIELdT8vG0IRl/nnUN51FU1iAsKkaZLM3z/aOBGQEidkBcq3b9tbySAm1nkKVHMf4FViLonxbbJxJ59gqIEOuQgCekCtp7q5B7HIFGYd9bhO9jAmofRkBKEavga4VEA6Z+h0NPt9AWcDJqNEhAqGD+rpUYwxvzJfAQCJOQBpS+lmXVYIcMhDRBKSpJ3P00MQ39kDr61QBX42XnvMJPx1Nl3dBM4RrzDS19g3FQDD9Tsn1//pW3h+xNq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KvPLC5ddFtUzPXmzgqslwilmq/7CXrw+r6jjGcIhak0=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NTqoS9EhhMpaLDJ2IDqMH6wkLiREMWXzAT8qHT85oVE=</DigestValue>
      </Reference>
      <Reference URI="/xl/styles.xml?ContentType=application/vnd.openxmlformats-officedocument.spreadsheetml.styles+xml">
        <DigestMethod Algorithm="http://www.w3.org/2001/04/xmlenc#sha256"/>
        <DigestValue>ucrud63gcMwaP6fhKAihdR8lxsuf8nhceckxZ4P1igk=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/+xhoP/u7tI/dXbZaHme+Q6VerMWIUSvnAkQtEGTLoc=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iM2mM1Wp/CkBOSzyQHCZu0Fm/ovEd9ksCCLNSiwHFpQ=</DigestValue>
      </Reference>
      <Reference URI="/xl/worksheets/sheet10.xml?ContentType=application/vnd.openxmlformats-officedocument.spreadsheetml.worksheet+xml">
        <DigestMethod Algorithm="http://www.w3.org/2001/04/xmlenc#sha256"/>
        <DigestValue>0aiQIiUAu1ipFvx9vbLUL4ncTe/p1Y1iqBkuKx8iI70=</DigestValue>
      </Reference>
      <Reference URI="/xl/worksheets/sheet11.xml?ContentType=application/vnd.openxmlformats-officedocument.spreadsheetml.worksheet+xml">
        <DigestMethod Algorithm="http://www.w3.org/2001/04/xmlenc#sha256"/>
        <DigestValue>srJIUapNdDAeap+sdpmNecNk0Xh4xLxN3gojJ7V3k+w=</DigestValue>
      </Reference>
      <Reference URI="/xl/worksheets/sheet12.xml?ContentType=application/vnd.openxmlformats-officedocument.spreadsheetml.worksheet+xml">
        <DigestMethod Algorithm="http://www.w3.org/2001/04/xmlenc#sha256"/>
        <DigestValue>D4wuL0W4eqCx+/CUwSxOtebNlvO2WLXrlIc7L55y/rU=</DigestValue>
      </Reference>
      <Reference URI="/xl/worksheets/sheet13.xml?ContentType=application/vnd.openxmlformats-officedocument.spreadsheetml.worksheet+xml">
        <DigestMethod Algorithm="http://www.w3.org/2001/04/xmlenc#sha256"/>
        <DigestValue>RHIyDumJneO6dlpPFCe+KL72CpbUyY/k91PTp/235Ew=</DigestValue>
      </Reference>
      <Reference URI="/xl/worksheets/sheet14.xml?ContentType=application/vnd.openxmlformats-officedocument.spreadsheetml.worksheet+xml">
        <DigestMethod Algorithm="http://www.w3.org/2001/04/xmlenc#sha256"/>
        <DigestValue>EFhItbox+7YsxpS6hdnqmyCoLfh+eohiv+f01xZBzHk=</DigestValue>
      </Reference>
      <Reference URI="/xl/worksheets/sheet15.xml?ContentType=application/vnd.openxmlformats-officedocument.spreadsheetml.worksheet+xml">
        <DigestMethod Algorithm="http://www.w3.org/2001/04/xmlenc#sha256"/>
        <DigestValue>RQrieYqu7vnkSU596yCn83nL/YhjlQpsH4BVJR7+JPU=</DigestValue>
      </Reference>
      <Reference URI="/xl/worksheets/sheet16.xml?ContentType=application/vnd.openxmlformats-officedocument.spreadsheetml.worksheet+xml">
        <DigestMethod Algorithm="http://www.w3.org/2001/04/xmlenc#sha256"/>
        <DigestValue>mkQRxyA+7X4r0sJoYCEu47UtwRIBIHuWJsAHajMoidE=</DigestValue>
      </Reference>
      <Reference URI="/xl/worksheets/sheet17.xml?ContentType=application/vnd.openxmlformats-officedocument.spreadsheetml.worksheet+xml">
        <DigestMethod Algorithm="http://www.w3.org/2001/04/xmlenc#sha256"/>
        <DigestValue>CAo+mWwPh+A79XRdkKqWhCnqMtW8PesBOCwECCQa8Og=</DigestValue>
      </Reference>
      <Reference URI="/xl/worksheets/sheet18.xml?ContentType=application/vnd.openxmlformats-officedocument.spreadsheetml.worksheet+xml">
        <DigestMethod Algorithm="http://www.w3.org/2001/04/xmlenc#sha256"/>
        <DigestValue>KUbC+2w4/RKi8Smj54ulnTTaI5LroTWlzWeXu9qn8GQ=</DigestValue>
      </Reference>
      <Reference URI="/xl/worksheets/sheet19.xml?ContentType=application/vnd.openxmlformats-officedocument.spreadsheetml.worksheet+xml">
        <DigestMethod Algorithm="http://www.w3.org/2001/04/xmlenc#sha256"/>
        <DigestValue>/VRgtH/PgzOqzMOANDOw8P8y7HFmghoYxuCT3bRvD+U=</DigestValue>
      </Reference>
      <Reference URI="/xl/worksheets/sheet2.xml?ContentType=application/vnd.openxmlformats-officedocument.spreadsheetml.worksheet+xml">
        <DigestMethod Algorithm="http://www.w3.org/2001/04/xmlenc#sha256"/>
        <DigestValue>TaPLs0XE9Hu8v/XQb48amvJ0C3p7AHz6lTupbwvUDks=</DigestValue>
      </Reference>
      <Reference URI="/xl/worksheets/sheet3.xml?ContentType=application/vnd.openxmlformats-officedocument.spreadsheetml.worksheet+xml">
        <DigestMethod Algorithm="http://www.w3.org/2001/04/xmlenc#sha256"/>
        <DigestValue>o/znJmU2rk77gSAsgQnOcmFPguHAQdnRc8VQZoLyeh4=</DigestValue>
      </Reference>
      <Reference URI="/xl/worksheets/sheet4.xml?ContentType=application/vnd.openxmlformats-officedocument.spreadsheetml.worksheet+xml">
        <DigestMethod Algorithm="http://www.w3.org/2001/04/xmlenc#sha256"/>
        <DigestValue>BYiTZS3MEmyz4+0sbBOH/ZvFXtB6wS3vbc7tQyBln0c=</DigestValue>
      </Reference>
      <Reference URI="/xl/worksheets/sheet5.xml?ContentType=application/vnd.openxmlformats-officedocument.spreadsheetml.worksheet+xml">
        <DigestMethod Algorithm="http://www.w3.org/2001/04/xmlenc#sha256"/>
        <DigestValue>AakMUNLHA6Qkd1nL/DMUSM+aCfCVPvw4xOy9IkWF7Q8=</DigestValue>
      </Reference>
      <Reference URI="/xl/worksheets/sheet6.xml?ContentType=application/vnd.openxmlformats-officedocument.spreadsheetml.worksheet+xml">
        <DigestMethod Algorithm="http://www.w3.org/2001/04/xmlenc#sha256"/>
        <DigestValue>G7/0HfgL7NOO+BChA2WTeeSys9o0Uua0ek/d8dp9y9s=</DigestValue>
      </Reference>
      <Reference URI="/xl/worksheets/sheet7.xml?ContentType=application/vnd.openxmlformats-officedocument.spreadsheetml.worksheet+xml">
        <DigestMethod Algorithm="http://www.w3.org/2001/04/xmlenc#sha256"/>
        <DigestValue>ree/4nvBr4obaAz7dXZKu6ms1/A3BWBA9l2PIYs4M6M=</DigestValue>
      </Reference>
      <Reference URI="/xl/worksheets/sheet8.xml?ContentType=application/vnd.openxmlformats-officedocument.spreadsheetml.worksheet+xml">
        <DigestMethod Algorithm="http://www.w3.org/2001/04/xmlenc#sha256"/>
        <DigestValue>Jy6mDnVDfrBIQzAfzsV4JAHCb9um82R74hwsmn6X4B8=</DigestValue>
      </Reference>
      <Reference URI="/xl/worksheets/sheet9.xml?ContentType=application/vnd.openxmlformats-officedocument.spreadsheetml.worksheet+xml">
        <DigestMethod Algorithm="http://www.w3.org/2001/04/xmlenc#sha256"/>
        <DigestValue>sEN4dU2kMyZA936s6qym9X7q0jEwUGidtmdsJ4Ta3iE=</DigestValue>
      </Reference>
    </Manifest>
    <SignatureProperties>
      <SignatureProperty Id="idSignatureTime" Target="#idPackageSignature">
        <mdssi:SignatureTime xmlns:mdssi="http://schemas.openxmlformats.org/package/2006/digital-signature">
          <mdssi:Format>YYYY-MM-DDThh:mm:ssTZD</mdssi:Format>
          <mdssi:Value>2021-01-28T11:22:13Z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2021-01-28T11:22:13Z</xd:SigningTime>
          <xd:SigningCertificate>
            <xd:Cert>
              <xd:CertDigest>
                <DigestMethod Algorithm="http://www.w3.org/2001/04/xmlenc#sha256"/>
                <DigestValue>cXiIM3bv89dIUEC7XeCvGT34fGJo6LyNRoVVdpk5cVQ=</DigestValue>
              </xd:CertDigest>
              <xd:IssuerSerial>
                <X509IssuerName>CN=NBG Class 2 INT Sub CA, DC=nbg, DC=ge</X509IssuerName>
                <X509SerialNumber>121706635854206386418475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2021-01-25T12:13:31Z</dcterms:modified>
</cp:coreProperties>
</file>