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firstSheet="2"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74" l="1"/>
  <c r="C13" i="71" l="1"/>
  <c r="G14" i="62" l="1"/>
  <c r="F14" i="62"/>
  <c r="D14" i="62"/>
  <c r="C14" i="62"/>
  <c r="B2" i="79" l="1"/>
  <c r="B2" i="37"/>
  <c r="B2" i="36"/>
  <c r="B2" i="74"/>
  <c r="B2" i="64"/>
  <c r="B2" i="35"/>
  <c r="B2" i="69"/>
  <c r="B2" i="77"/>
  <c r="B2" i="28"/>
  <c r="B2" i="73"/>
  <c r="B2" i="72"/>
  <c r="B2" i="52"/>
  <c r="B2" i="71"/>
  <c r="B2" i="75"/>
  <c r="B2" i="53"/>
  <c r="B2" i="62"/>
  <c r="C38" i="79" l="1"/>
  <c r="C31" i="62"/>
  <c r="D31" i="62"/>
  <c r="B1" i="79" l="1"/>
  <c r="B1" i="37"/>
  <c r="B1" i="36"/>
  <c r="B1" i="74"/>
  <c r="B1" i="64"/>
  <c r="B1" i="35"/>
  <c r="B1" i="69"/>
  <c r="B1" i="77"/>
  <c r="B1" i="28"/>
  <c r="B1" i="73"/>
  <c r="B1" i="72"/>
  <c r="B1" i="52"/>
  <c r="B1" i="71"/>
  <c r="B1" i="75"/>
  <c r="B1" i="53"/>
  <c r="B1" i="62"/>
  <c r="B1" i="6"/>
  <c r="C21" i="77" l="1"/>
  <c r="B17" i="6" s="1"/>
  <c r="D12" i="77"/>
  <c r="D13" i="77"/>
  <c r="C20" i="77"/>
  <c r="B16" i="6" s="1"/>
  <c r="C19" i="77"/>
  <c r="B15" i="6" s="1"/>
  <c r="C30" i="79" l="1"/>
  <c r="C26" i="79"/>
  <c r="C18" i="79"/>
  <c r="C8" i="79"/>
  <c r="C36" i="79" l="1"/>
  <c r="H14" i="74"/>
  <c r="D6" i="71"/>
  <c r="D13" i="71" s="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G31" i="53" s="1"/>
  <c r="G56" i="53" s="1"/>
  <c r="G63" i="53" s="1"/>
  <c r="G65" i="53" s="1"/>
  <c r="G67" i="53" s="1"/>
  <c r="F9" i="53"/>
  <c r="F22" i="53" s="1"/>
  <c r="D9" i="53"/>
  <c r="D22" i="53" s="1"/>
  <c r="C9" i="53"/>
  <c r="C22" i="53" s="1"/>
  <c r="D41" i="62"/>
  <c r="C41" i="62"/>
  <c r="C20" i="62"/>
  <c r="D31" i="53" l="1"/>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4" i="69" l="1"/>
  <c r="C36" i="69"/>
  <c r="C24" i="69"/>
</calcChain>
</file>

<file path=xl/sharedStrings.xml><?xml version="1.0" encoding="utf-8"?>
<sst xmlns="http://schemas.openxmlformats.org/spreadsheetml/2006/main" count="1217" uniqueCount="938">
  <si>
    <t>a</t>
  </si>
  <si>
    <t>b</t>
  </si>
  <si>
    <t>c</t>
  </si>
  <si>
    <t>d</t>
  </si>
  <si>
    <t>e</t>
  </si>
  <si>
    <t>T</t>
  </si>
  <si>
    <t>T-1</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</si>
  <si>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</si>
  <si>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</si>
  <si>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</si>
  <si>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</si>
  <si>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</si>
  <si>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</si>
  <si>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</si>
  <si>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</si>
  <si>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</si>
  <si>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</si>
  <si>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</si>
  <si>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</si>
  <si>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</si>
  <si>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</si>
  <si>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</si>
  <si>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</si>
  <si>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</si>
  <si>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</si>
  <si>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</si>
  <si>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</si>
  <si>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</si>
  <si>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</si>
  <si>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</si>
  <si>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</si>
  <si>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</si>
  <si>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</si>
  <si>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</si>
  <si>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</si>
  <si>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</si>
  <si>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</si>
  <si>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</si>
  <si>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</si>
  <si>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</si>
  <si>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</si>
  <si>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</si>
  <si>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</si>
  <si>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</si>
  <si>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</si>
  <si>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</si>
  <si>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</si>
  <si>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</si>
  <si>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</si>
  <si>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</si>
  <si>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</si>
  <si>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</si>
  <si>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</si>
  <si>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</si>
  <si>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</si>
  <si>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</si>
  <si>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</si>
  <si>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</si>
  <si>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</si>
  <si>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</si>
  <si>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</si>
  <si>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</si>
  <si>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</si>
  <si>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</si>
  <si>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</si>
  <si>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</si>
  <si>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</si>
  <si>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</si>
  <si>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</si>
  <si>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</si>
  <si>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</si>
  <si>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</si>
  <si>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</si>
  <si>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</si>
  <si>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</si>
  <si>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</si>
  <si>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</si>
  <si>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</si>
  <si>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</si>
  <si>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</si>
  <si>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</si>
  <si>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</si>
  <si>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</si>
  <si>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</si>
  <si>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</si>
  <si>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</si>
  <si>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</si>
  <si>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</si>
  <si>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</si>
  <si>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</si>
  <si>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</si>
  <si>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</si>
  <si>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</si>
  <si>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</si>
  <si>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</si>
  <si>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</si>
  <si>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</si>
  <si>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</si>
  <si>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</si>
  <si>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</si>
  <si>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</si>
  <si>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</si>
  <si>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</si>
  <si>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</si>
  <si>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</si>
  <si>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</si>
  <si>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</si>
  <si>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</si>
  <si>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</si>
  <si>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</si>
  <si>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</si>
  <si>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</si>
  <si>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</si>
  <si>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</si>
  <si>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</si>
  <si>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</si>
  <si>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</si>
  <si>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</si>
  <si>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</si>
  <si>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</si>
  <si>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</si>
  <si>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</si>
  <si>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</si>
  <si>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</si>
  <si>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</si>
  <si>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</si>
  <si>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</si>
  <si>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</si>
  <si>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</si>
  <si>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</si>
  <si>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</si>
  <si>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</si>
  <si>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</si>
  <si>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</si>
  <si>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</si>
  <si>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</si>
  <si>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</si>
  <si>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</si>
  <si>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</si>
  <si>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</si>
  <si>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</si>
  <si>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</si>
  <si>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</si>
  <si>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</si>
  <si>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</si>
  <si>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</si>
  <si>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</si>
  <si>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</si>
  <si>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</si>
  <si>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</si>
  <si>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</si>
  <si>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</si>
  <si>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</si>
  <si>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</si>
  <si>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</si>
  <si>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</si>
  <si>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</si>
  <si>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</si>
  <si>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</si>
  <si>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</si>
  <si>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</si>
  <si>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</si>
  <si>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</si>
  <si>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</si>
  <si>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</si>
  <si>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</si>
  <si>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</si>
  <si>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</si>
  <si>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</si>
  <si>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</si>
  <si>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</si>
  <si>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</si>
  <si>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</si>
  <si>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</si>
  <si>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</si>
  <si>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</si>
  <si>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</si>
  <si>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</si>
  <si>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</si>
  <si>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</si>
  <si>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</si>
  <si>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</si>
  <si>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</si>
  <si>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</si>
  <si>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</si>
  <si>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</si>
  <si>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</si>
  <si>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</si>
  <si>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</si>
  <si>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</si>
  <si>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</si>
  <si>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</si>
  <si>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</si>
  <si>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</si>
  <si>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</si>
  <si>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</si>
  <si>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</si>
  <si>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</si>
  <si>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</si>
  <si>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</si>
  <si>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</si>
  <si>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</si>
  <si>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</si>
  <si>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</si>
  <si>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</si>
  <si>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</si>
  <si>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</si>
  <si>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</si>
  <si>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</si>
  <si>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</si>
  <si>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</si>
  <si>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</si>
  <si>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</si>
  <si>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</si>
  <si>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</si>
  <si>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</si>
  <si>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</si>
  <si>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</si>
  <si>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</si>
  <si>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</si>
  <si>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</si>
  <si>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</si>
  <si>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</si>
  <si>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</si>
  <si>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</si>
  <si>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</si>
  <si>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</si>
  <si>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</si>
  <si>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</si>
  <si>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</si>
  <si>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</si>
  <si>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</si>
  <si>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</si>
  <si>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</si>
  <si>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</si>
  <si>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</si>
  <si>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</si>
  <si>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</si>
  <si>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</si>
  <si>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</si>
  <si>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</si>
  <si>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</si>
  <si>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</si>
  <si>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</si>
  <si>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</si>
  <si>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</si>
  <si>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</si>
  <si>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</si>
  <si>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</si>
  <si>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</si>
  <si>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</si>
  <si>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</si>
  <si>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</si>
  <si>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</si>
  <si>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</si>
  <si>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</si>
  <si>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</si>
  <si>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</si>
  <si>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</si>
  <si>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</si>
  <si>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</si>
  <si>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</si>
  <si>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</si>
  <si>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</si>
  <si>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</si>
  <si>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</si>
  <si>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</si>
  <si>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</si>
  <si>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</si>
  <si>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</si>
  <si>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</si>
  <si>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</si>
  <si>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</si>
  <si>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</si>
  <si>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</si>
  <si>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</si>
  <si>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</si>
  <si>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</si>
  <si>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</si>
  <si>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</si>
  <si>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</si>
  <si>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</si>
  <si>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</si>
  <si>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</si>
  <si>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</si>
  <si>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</si>
  <si>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</si>
  <si>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</si>
  <si>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</si>
  <si>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</si>
  <si>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</si>
  <si>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</si>
  <si>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</si>
  <si>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</si>
  <si>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</si>
  <si>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</si>
  <si>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</si>
  <si>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</si>
  <si>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</si>
  <si>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</si>
  <si>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</si>
  <si>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</si>
  <si>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</si>
  <si>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</si>
  <si>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</si>
  <si>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</si>
  <si>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</si>
  <si>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</si>
  <si>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</si>
  <si>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</si>
  <si>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</si>
  <si>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</si>
  <si>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</si>
  <si>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</si>
  <si>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</si>
  <si>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</si>
  <si>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</si>
  <si>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</si>
  <si>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</si>
  <si>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</si>
  <si>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</si>
  <si>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</si>
  <si>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</si>
  <si>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</si>
  <si>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</si>
  <si>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</si>
  <si>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</si>
  <si>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</si>
  <si>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</si>
  <si>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</si>
  <si>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</si>
  <si>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</si>
  <si>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</si>
  <si>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</si>
  <si>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</si>
  <si>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</si>
  <si>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</si>
  <si>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</si>
  <si>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</si>
  <si>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</si>
  <si>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</si>
  <si>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</si>
  <si>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</si>
  <si>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</si>
  <si>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</si>
  <si>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</si>
  <si>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</si>
  <si>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</si>
  <si>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</si>
  <si>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</si>
  <si>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</si>
  <si>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</si>
  <si>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</si>
  <si>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</si>
  <si>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</si>
  <si>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</si>
  <si>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</si>
  <si>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</si>
  <si>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</si>
  <si>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</si>
  <si>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</si>
  <si>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</si>
  <si>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</si>
  <si>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</si>
  <si>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</si>
  <si>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</si>
  <si>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</si>
  <si>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</si>
  <si>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</si>
  <si>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</si>
  <si>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</si>
  <si>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</si>
  <si>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</si>
  <si>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</si>
  <si>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</si>
  <si>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</si>
  <si>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</si>
  <si>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</si>
  <si>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</si>
  <si>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</si>
  <si>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</si>
  <si>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</si>
  <si>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</si>
  <si>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</si>
  <si>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</si>
  <si>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</si>
  <si>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</si>
  <si>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</si>
  <si>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</si>
  <si>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</si>
  <si>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</si>
  <si>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</si>
  <si>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</si>
  <si>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</si>
  <si>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</si>
  <si>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</si>
  <si>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</si>
  <si>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</si>
  <si>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</si>
  <si>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</si>
  <si>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</si>
  <si>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</si>
  <si>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</si>
  <si>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</si>
  <si>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</si>
  <si>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</si>
  <si>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</si>
  <si>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</si>
  <si>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</si>
  <si>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</si>
  <si>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</si>
  <si>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</si>
  <si>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</si>
  <si>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</si>
  <si>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</si>
  <si>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</si>
  <si>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</si>
  <si>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</si>
  <si>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</si>
  <si>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</si>
  <si>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</si>
  <si>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</si>
  <si>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</si>
  <si>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</si>
  <si>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</si>
  <si>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</si>
  <si>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</si>
  <si>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</si>
  <si>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</si>
  <si>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</si>
  <si>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</si>
  <si>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</si>
  <si>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</si>
  <si>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</si>
  <si>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</si>
  <si>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</si>
  <si>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</si>
  <si>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</si>
  <si>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</si>
  <si>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</si>
  <si>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</si>
  <si>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</si>
  <si>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</si>
  <si>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</si>
  <si>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</si>
  <si>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</si>
  <si>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</si>
  <si>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</si>
  <si>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</si>
  <si>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</si>
  <si>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</si>
  <si>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</si>
  <si>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</si>
  <si>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</si>
  <si>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</si>
  <si>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</si>
  <si>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</si>
  <si>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</si>
  <si>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</si>
  <si>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</si>
  <si>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</si>
  <si>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</si>
  <si>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</si>
  <si>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</si>
  <si>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</si>
  <si>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</si>
  <si>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</si>
  <si>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</si>
  <si>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</si>
  <si>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</si>
  <si>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</si>
  <si>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</si>
  <si>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</si>
  <si>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</si>
  <si>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</si>
  <si>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</si>
  <si>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</si>
  <si>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</si>
  <si>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</si>
  <si>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</si>
  <si>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</si>
  <si>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</si>
  <si>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</si>
  <si>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</si>
  <si>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</si>
  <si>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</si>
  <si>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</si>
  <si>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</si>
  <si>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</si>
  <si>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</si>
  <si>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</si>
  <si>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</si>
  <si>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</si>
  <si>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</si>
  <si>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</si>
  <si>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</si>
  <si>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</si>
  <si>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</si>
  <si>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</si>
  <si>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</si>
  <si>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</si>
  <si>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</si>
  <si>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</si>
  <si>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</si>
  <si>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</si>
  <si>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</si>
  <si>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</si>
  <si>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</si>
  <si>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</si>
  <si>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</si>
  <si>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</si>
  <si>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</si>
  <si>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</si>
  <si>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</si>
  <si>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</si>
  <si>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</si>
  <si>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</si>
  <si>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</si>
  <si>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</si>
  <si>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</si>
  <si>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</si>
  <si>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</si>
  <si>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</si>
  <si>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</si>
  <si>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</si>
  <si>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</si>
  <si>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</si>
  <si>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</si>
  <si>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</si>
  <si>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</si>
  <si>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</si>
  <si>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</si>
  <si>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</si>
  <si>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</si>
  <si>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</si>
  <si>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</si>
  <si>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</si>
  <si>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</si>
  <si>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</si>
  <si>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</si>
  <si>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</si>
  <si>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</si>
  <si>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</si>
  <si>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</si>
  <si>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</si>
  <si>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</si>
  <si>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</si>
  <si>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</si>
  <si>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</si>
  <si>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</si>
  <si>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</si>
  <si>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</si>
  <si>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</si>
  <si>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</si>
  <si>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</si>
  <si>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</si>
  <si>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</si>
  <si>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</si>
  <si>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</si>
  <si>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</si>
  <si>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</si>
  <si>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</si>
  <si>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</si>
  <si>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</si>
  <si>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</si>
  <si>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</si>
  <si>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</si>
  <si>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</si>
  <si>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</si>
  <si>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</si>
  <si>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</si>
  <si>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</si>
  <si>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</si>
  <si>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</si>
  <si>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</si>
  <si>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</si>
  <si>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</si>
  <si>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</si>
  <si>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</si>
  <si>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</si>
  <si>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</si>
  <si>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</si>
  <si>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</si>
  <si>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</si>
  <si>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</si>
  <si>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</si>
  <si>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</si>
  <si>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</si>
  <si>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</si>
  <si>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</si>
  <si>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</si>
  <si>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</si>
  <si>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</si>
  <si>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</si>
  <si>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</si>
  <si>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</si>
  <si>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</si>
  <si>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</si>
  <si>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</si>
  <si>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</si>
  <si>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</si>
  <si>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</si>
  <si>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</si>
  <si>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</si>
  <si>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</si>
  <si>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</si>
  <si>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</si>
  <si>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</si>
  <si>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</si>
  <si>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</si>
  <si>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</si>
  <si>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</si>
  <si>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</si>
  <si>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</si>
  <si>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</si>
  <si>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</si>
  <si>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</si>
  <si>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</si>
  <si>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</si>
  <si>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</si>
  <si>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</si>
  <si>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</si>
  <si>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</si>
  <si>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</si>
  <si>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</si>
  <si>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</si>
  <si>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</si>
  <si>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</si>
  <si>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</si>
  <si>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</si>
  <si>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</si>
  <si>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</si>
  <si>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</si>
  <si>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</si>
  <si>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</si>
  <si>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</si>
  <si>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</si>
  <si>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</si>
  <si>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</si>
  <si>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</si>
  <si>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</si>
  <si>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</si>
  <si>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</si>
  <si>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</si>
  <si>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</si>
  <si>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</si>
  <si>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</si>
  <si>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</si>
  <si>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</si>
  <si>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</si>
  <si>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</si>
  <si>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</si>
  <si>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</si>
  <si>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</si>
  <si>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</si>
  <si>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</si>
  <si>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</si>
  <si>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</si>
  <si>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</si>
  <si>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</si>
  <si>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</si>
  <si>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</si>
  <si>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</si>
  <si>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</si>
  <si>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</si>
  <si>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</si>
  <si>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</si>
  <si>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</si>
  <si>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</si>
  <si>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</si>
  <si>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</si>
  <si>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</si>
  <si>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</si>
  <si>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</si>
  <si>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</si>
  <si>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</si>
  <si>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</si>
  <si>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</si>
  <si>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</si>
  <si>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</si>
  <si>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</si>
  <si>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</si>
  <si>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</si>
  <si>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</si>
  <si>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</si>
  <si>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</si>
  <si>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</si>
  <si>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</si>
  <si>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</si>
  <si>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</si>
  <si>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</si>
  <si>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</si>
  <si>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</si>
  <si>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</si>
  <si>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</si>
  <si>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</si>
  <si>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</si>
  <si>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</si>
  <si>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</si>
  <si>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</si>
  <si>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</si>
  <si>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</si>
  <si>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</si>
  <si>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</si>
  <si>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</si>
  <si>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</si>
  <si>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</si>
  <si>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</si>
  <si>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</si>
  <si>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</si>
  <si>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</si>
  <si>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</si>
  <si>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</si>
  <si>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</si>
  <si>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</si>
  <si>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</si>
  <si>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</si>
  <si>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</si>
  <si>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</si>
  <si>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</si>
  <si>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</si>
  <si>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</si>
  <si>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</si>
  <si>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</si>
  <si>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</si>
  <si>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</si>
  <si>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</si>
  <si>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</si>
  <si>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</si>
  <si>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</si>
  <si>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</si>
  <si>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</si>
  <si>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</si>
  <si>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</si>
  <si>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</si>
  <si>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</si>
  <si>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</si>
  <si>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</si>
  <si>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</si>
  <si>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</si>
  <si>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</si>
  <si>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</si>
  <si>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</si>
  <si>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</si>
  <si>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</si>
  <si>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</si>
  <si>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</si>
  <si>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</si>
  <si>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</si>
  <si>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</si>
  <si>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</si>
  <si>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</si>
  <si>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</si>
  <si>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</si>
  <si>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</si>
  <si>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</si>
  <si>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</si>
  <si>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</si>
  <si>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</si>
  <si>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</si>
  <si>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</si>
  <si>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</si>
  <si>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</si>
  <si>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</si>
  <si>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</si>
  <si>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</si>
  <si>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</si>
  <si>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</si>
  <si>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</si>
  <si>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</si>
  <si>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</si>
  <si>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</si>
  <si>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</si>
  <si>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</si>
  <si>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</si>
  <si>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</si>
  <si>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</si>
  <si>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</si>
  <si>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</si>
  <si>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</si>
  <si>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</si>
  <si>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</si>
  <si>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</si>
  <si>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</si>
  <si>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</si>
  <si>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</si>
  <si>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</si>
  <si>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</si>
  <si>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</si>
  <si>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</si>
  <si>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</si>
  <si>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</si>
  <si>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</si>
  <si>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</si>
  <si>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</si>
  <si>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</si>
  <si>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</si>
  <si>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</si>
  <si>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</si>
  <si>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</si>
  <si>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</si>
  <si>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</si>
  <si>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</si>
  <si>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</si>
  <si>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</si>
  <si>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</si>
  <si>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</si>
  <si>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</si>
  <si>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</si>
  <si>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</si>
  <si>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</si>
  <si>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</si>
  <si>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</si>
  <si>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</si>
  <si>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</si>
  <si>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</si>
  <si>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</si>
  <si>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</si>
  <si>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</si>
  <si>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</si>
  <si>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</si>
  <si>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</si>
  <si>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</si>
  <si>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</si>
  <si>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</si>
  <si>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</si>
  <si>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</si>
  <si>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</si>
  <si>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</si>
  <si>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</si>
  <si>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</si>
  <si>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</si>
  <si>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</si>
  <si>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</si>
  <si>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</si>
  <si>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</si>
  <si>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</si>
  <si>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</si>
  <si>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</si>
  <si>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</si>
  <si>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</si>
  <si>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</si>
  <si>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</si>
  <si>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</si>
  <si>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</si>
  <si>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</si>
  <si>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</si>
  <si>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</si>
  <si>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</si>
  <si>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</si>
  <si>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</si>
  <si>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</si>
  <si>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</si>
  <si>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</si>
  <si>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</si>
  <si>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</si>
  <si>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</si>
  <si>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</si>
  <si>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</si>
  <si>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</si>
  <si>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</si>
  <si>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</si>
  <si>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</si>
  <si>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</si>
  <si>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</si>
  <si>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</si>
  <si>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</si>
  <si>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</si>
  <si>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</si>
  <si>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</si>
  <si>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</si>
  <si>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</si>
  <si>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</si>
  <si>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</si>
  <si>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</si>
  <si>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</si>
  <si>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</si>
  <si>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</si>
  <si>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</si>
  <si>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</si>
  <si>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</si>
  <si>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</si>
  <si>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</si>
  <si>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</si>
  <si>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</si>
  <si>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</si>
  <si>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</si>
  <si>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</si>
  <si>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</si>
  <si>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</si>
  <si>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</si>
  <si>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</si>
  <si>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</si>
  <si>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</si>
  <si>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</si>
  <si>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</si>
  <si>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</si>
  <si>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</si>
  <si>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</si>
  <si>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</si>
  <si>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</si>
  <si>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</si>
  <si>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</si>
  <si>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</si>
  <si>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</si>
  <si>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</si>
  <si>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</si>
  <si>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</si>
  <si>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</si>
  <si>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</si>
  <si>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</si>
  <si>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</si>
  <si>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</si>
  <si>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</si>
  <si>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</si>
  <si>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</si>
  <si>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"ყაზახეთის სახალხო ბანკი"</t>
  </si>
  <si>
    <t>ტიმურ ყულიბაევი</t>
  </si>
  <si>
    <t>დინარა ყულიბაევა</t>
  </si>
  <si>
    <t>ივანე ვახტანგიშვილი - სამეთვალყურეო საბჭოს თავმჯდომარე</t>
  </si>
  <si>
    <t>ანა ბოროდოვიცინა- სამეთვალყურეო საბჭოს წევრი</t>
  </si>
  <si>
    <t>ასლან ტალპაკოვი - სამეთვალყურეო საბჭოს წევრი</t>
  </si>
  <si>
    <t>არმან დუნაევი - სამეთვალყურეო საბჭოს დამოუკიდებელი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</si>
  <si>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</si>
  <si>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</si>
  <si>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</si>
  <si>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</si>
  <si>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</si>
  <si>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</si>
  <si>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"ხალიკ ბანკი საქართველო"</t>
  </si>
  <si>
    <t>ივანე ვახტანგიშვილი</t>
  </si>
  <si>
    <t>ნიკოლოზ გეგუჩაძე</t>
  </si>
  <si>
    <t>www.Halykbank.ge</t>
  </si>
  <si>
    <t>1 Q 2018</t>
  </si>
  <si>
    <t>2 Q 2018</t>
  </si>
  <si>
    <t>3 Q 2018</t>
  </si>
  <si>
    <t>4 Q 2018</t>
  </si>
  <si>
    <t>1 Q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</si>
</sst>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9"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5"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9"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3" fontId="2" fillId="72" borderId="118" applyFont="0">
      <alignment horizontal="right" vertical="center"/>
      <protection locked="0"/>
    </xf>
    <xf numFmtId="0" fontId="68"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9"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4" fillId="70" borderId="119" applyFont="0" applyBorder="0">
      <alignment horizontal="center" wrapText="1"/>
    </xf>
    <xf numFmtId="168" fontId="56" fillId="0" borderId="116">
      <alignment horizontal="left" vertical="center"/>
    </xf>
    <xf numFmtId="0" fontId="56" fillId="0" borderId="116">
      <alignment horizontal="left" vertical="center"/>
    </xf>
    <xf numFmtId="0" fontId="56" fillId="0" borderId="116">
      <alignment horizontal="left" vertical="center"/>
    </xf>
    <xf numFmtId="0" fontId="2" fillId="69" borderId="118" applyNumberFormat="0" applyFont="0" applyBorder="0" applyProtection="0">
      <alignment horizontal="center" vertical="center"/>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40"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9"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1" fillId="0" borderId="0"/>
    <xf numFmtId="169" fontId="28" fillId="37" borderId="0"/>
    <xf numFmtId="0" fontId="2" fillId="0" borderId="0">
      <alignment vertical="center"/>
    </xf>
  </cellStyleXfs>
  <cellXfs count="65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6"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9" xfId="0" applyNumberFormat="1" applyFont="1" applyFill="1" applyBorder="1" applyAlignment="1">
      <alignment horizontal="right" vertical="center"/>
    </xf>
    <xf numFmtId="0" fontId="108" fillId="0" borderId="96" xfId="0" applyNumberFormat="1" applyFont="1" applyFill="1" applyBorder="1" applyAlignment="1">
      <alignment vertical="center" wrapText="1"/>
    </xf>
    <xf numFmtId="0" fontId="108" fillId="0" borderId="96" xfId="0" applyFont="1" applyFill="1" applyBorder="1" applyAlignment="1">
      <alignment horizontal="left" vertical="center" wrapText="1"/>
    </xf>
    <xf numFmtId="0" fontId="108" fillId="0" borderId="96" xfId="12672" applyFont="1" applyFill="1" applyBorder="1" applyAlignment="1">
      <alignment horizontal="left" vertical="center" wrapText="1"/>
    </xf>
    <xf numFmtId="0" fontId="108" fillId="0" borderId="96" xfId="0" applyNumberFormat="1" applyFont="1" applyFill="1" applyBorder="1" applyAlignment="1">
      <alignment horizontal="left" vertical="center" wrapText="1"/>
    </xf>
    <xf numFmtId="0" fontId="108" fillId="0" borderId="96" xfId="0" applyNumberFormat="1" applyFont="1" applyFill="1" applyBorder="1" applyAlignment="1">
      <alignment horizontal="right" vertical="center" wrapText="1"/>
    </xf>
    <xf numFmtId="0" fontId="108" fillId="0" borderId="96" xfId="0" applyNumberFormat="1" applyFont="1" applyFill="1" applyBorder="1" applyAlignment="1">
      <alignment horizontal="right" vertical="center"/>
    </xf>
    <xf numFmtId="0" fontId="108" fillId="0" borderId="96" xfId="0" applyFont="1" applyFill="1" applyBorder="1" applyAlignment="1">
      <alignment vertical="center" wrapText="1"/>
    </xf>
    <xf numFmtId="0" fontId="108" fillId="0" borderId="99"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5" xfId="0" applyNumberFormat="1" applyFont="1" applyFill="1" applyBorder="1" applyAlignment="1">
      <alignment horizontal="right" vertical="center"/>
    </xf>
    <xf numFmtId="0" fontId="108" fillId="0" borderId="96"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3" xfId="0" applyFont="1" applyFill="1" applyBorder="1" applyAlignment="1">
      <alignment vertical="center" wrapText="1"/>
    </xf>
    <xf numFmtId="0" fontId="108" fillId="0" borderId="103"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6" xfId="0" applyNumberFormat="1" applyFont="1" applyFill="1" applyBorder="1" applyAlignment="1">
      <alignment vertical="center"/>
    </xf>
    <xf numFmtId="0" fontId="108" fillId="0" borderId="96" xfId="0" applyNumberFormat="1" applyFont="1" applyFill="1" applyBorder="1" applyAlignment="1">
      <alignment horizontal="left" vertical="center" wrapText="1"/>
    </xf>
    <xf numFmtId="0" fontId="110" fillId="0" borderId="96"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6" xfId="0" applyNumberFormat="1" applyFont="1" applyFill="1" applyBorder="1" applyAlignment="1">
      <alignment horizontal="left" vertical="center" wrapText="1"/>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2"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4" fillId="0" borderId="119"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4"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169" fontId="28" fillId="37" borderId="34" xfId="20" applyBorder="1"/>
    <xf numFmtId="169" fontId="28" fillId="37" borderId="128" xfId="20" applyBorder="1"/>
    <xf numFmtId="169" fontId="28" fillId="37" borderId="12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16"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8" fillId="78" borderId="103" xfId="0" applyFont="1" applyFill="1" applyBorder="1" applyAlignment="1">
      <alignment horizontal="left" vertical="center"/>
    </xf>
    <xf numFmtId="0" fontId="108" fillId="78" borderId="96" xfId="0" applyFont="1" applyFill="1" applyBorder="1" applyAlignment="1">
      <alignment vertical="center" wrapText="1"/>
    </xf>
    <xf numFmtId="0" fontId="108" fillId="78" borderId="96" xfId="0" applyFont="1" applyFill="1" applyBorder="1" applyAlignment="1">
      <alignment horizontal="left" vertical="center" wrapText="1"/>
    </xf>
    <xf numFmtId="0" fontId="108" fillId="0" borderId="103" xfId="0" applyFont="1" applyFill="1" applyBorder="1" applyAlignment="1">
      <alignment horizontal="right" vertical="center"/>
    </xf>
    <xf numFmtId="0" fontId="4" fillId="0" borderId="134" xfId="0" applyFont="1" applyFill="1" applyBorder="1" applyAlignment="1">
      <alignment horizontal="center" vertical="center" wrapText="1"/>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7" xfId="0" applyFont="1" applyBorder="1" applyAlignment="1">
      <alignment vertical="center" wrapText="1"/>
    </xf>
    <xf numFmtId="167" fontId="4" fillId="0" borderId="118" xfId="0" applyNumberFormat="1" applyFont="1" applyBorder="1" applyAlignment="1">
      <alignment horizontal="center" vertical="center"/>
    </xf>
    <xf numFmtId="167" fontId="4" fillId="0" borderId="134" xfId="0" applyNumberFormat="1" applyFont="1" applyBorder="1" applyAlignment="1">
      <alignment horizontal="center" vertical="center"/>
    </xf>
    <xf numFmtId="167"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2" fillId="0" borderId="136" xfId="0" applyFont="1" applyFill="1" applyBorder="1" applyAlignment="1">
      <alignment horizontal="right" vertical="center" wrapText="1"/>
    </xf>
    <xf numFmtId="0" fontId="112" fillId="0" borderId="118" xfId="0" applyFont="1" applyFill="1" applyBorder="1" applyAlignment="1">
      <alignment horizontal="left"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8" xfId="0" applyFont="1" applyBorder="1" applyAlignment="1">
      <alignment vertical="center" wrapText="1"/>
    </xf>
    <xf numFmtId="3" fontId="23" fillId="36" borderId="118" xfId="0" applyNumberFormat="1" applyFont="1" applyFill="1" applyBorder="1" applyAlignment="1">
      <alignment vertical="center" wrapText="1"/>
    </xf>
    <xf numFmtId="3" fontId="23" fillId="36" borderId="134"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3" fillId="0" borderId="118" xfId="0" applyNumberFormat="1" applyFont="1" applyBorder="1" applyAlignment="1">
      <alignment vertical="center" wrapText="1"/>
    </xf>
    <xf numFmtId="3" fontId="23" fillId="0" borderId="134"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3" fillId="0" borderId="118" xfId="0" applyNumberFormat="1" applyFont="1" applyFill="1" applyBorder="1" applyAlignment="1">
      <alignment vertical="center" wrapText="1"/>
    </xf>
    <xf numFmtId="0" fontId="22" fillId="0" borderId="118" xfId="0" applyFont="1" applyFill="1" applyBorder="1" applyAlignment="1">
      <alignment horizontal="left" vertical="center" wrapText="1" indent="2"/>
    </xf>
    <xf numFmtId="0" fontId="11" fillId="0" borderId="118" xfId="17" applyFill="1" applyBorder="1" applyAlignment="1" applyProtection="1"/>
    <xf numFmtId="49" fontId="112" fillId="0" borderId="136" xfId="0" applyNumberFormat="1" applyFont="1" applyFill="1" applyBorder="1" applyAlignment="1">
      <alignment horizontal="right" vertical="center" wrapText="1"/>
    </xf>
    <xf numFmtId="0" fontId="7" fillId="3" borderId="118" xfId="20960" applyFont="1" applyFill="1" applyBorder="1" applyAlignment="1" applyProtection="1"/>
    <xf numFmtId="0" fontId="105"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2"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2" fillId="0" borderId="136" xfId="0" applyFont="1" applyFill="1" applyBorder="1" applyAlignment="1">
      <alignment horizontal="center" vertical="center" wrapText="1"/>
    </xf>
    <xf numFmtId="0" fontId="22" fillId="0" borderId="118" xfId="0" applyFont="1" applyFill="1" applyBorder="1" applyAlignment="1">
      <alignment vertical="center" wrapText="1"/>
    </xf>
    <xf numFmtId="3" fontId="23" fillId="0" borderId="134" xfId="0" applyNumberFormat="1" applyFont="1" applyFill="1" applyBorder="1" applyAlignment="1">
      <alignment vertical="center" wrapText="1"/>
    </xf>
    <xf numFmtId="0" fontId="115" fillId="79" borderId="119" xfId="21412" applyFont="1" applyFill="1" applyBorder="1" applyAlignment="1" applyProtection="1">
      <alignment vertical="center" wrapText="1"/>
      <protection locked="0"/>
    </xf>
    <xf numFmtId="0" fontId="116" fillId="70" borderId="114" xfId="21412" applyFont="1" applyFill="1" applyBorder="1" applyAlignment="1" applyProtection="1">
      <alignment horizontal="center" vertical="center"/>
      <protection locked="0"/>
    </xf>
    <xf numFmtId="0" fontId="115"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117" fillId="3" borderId="114" xfId="21412" applyFont="1" applyFill="1" applyBorder="1" applyAlignment="1" applyProtection="1">
      <alignment horizontal="center" vertical="center"/>
      <protection locked="0"/>
    </xf>
    <xf numFmtId="0" fontId="117" fillId="0" borderId="114" xfId="21412" applyFont="1" applyFill="1" applyBorder="1" applyAlignment="1" applyProtection="1">
      <alignment horizontal="center" vertical="center"/>
      <protection locked="0"/>
    </xf>
    <xf numFmtId="0" fontId="118"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horizontal="center" vertical="center"/>
      <protection locked="0"/>
    </xf>
    <xf numFmtId="0" fontId="64" fillId="79" borderId="119" xfId="21412" applyFont="1" applyFill="1" applyBorder="1" applyAlignment="1" applyProtection="1">
      <alignment vertical="center"/>
      <protection locked="0"/>
    </xf>
    <xf numFmtId="0" fontId="117" fillId="70" borderId="118" xfId="21412" applyFont="1" applyFill="1" applyBorder="1" applyAlignment="1" applyProtection="1">
      <alignment horizontal="center" vertical="center"/>
      <protection locked="0"/>
    </xf>
    <xf numFmtId="0" fontId="38" fillId="70" borderId="118" xfId="21412" applyFont="1" applyFill="1" applyBorder="1" applyAlignment="1" applyProtection="1">
      <alignment horizontal="center" vertical="center"/>
      <protection locked="0"/>
    </xf>
    <xf numFmtId="0" fontId="64" fillId="79" borderId="117" xfId="21412" applyFont="1" applyFill="1" applyBorder="1" applyAlignment="1" applyProtection="1">
      <alignment vertical="center"/>
      <protection locked="0"/>
    </xf>
    <xf numFmtId="0" fontId="116" fillId="0" borderId="117" xfId="21412" applyFont="1" applyFill="1" applyBorder="1" applyAlignment="1" applyProtection="1">
      <alignment horizontal="left" vertical="center" wrapText="1"/>
      <protection locked="0"/>
    </xf>
    <xf numFmtId="164" fontId="116" fillId="0" borderId="118" xfId="948" applyNumberFormat="1" applyFont="1" applyFill="1" applyBorder="1" applyAlignment="1" applyProtection="1">
      <alignment horizontal="right" vertical="center"/>
      <protection locked="0"/>
    </xf>
    <xf numFmtId="0" fontId="115" fillId="80" borderId="117" xfId="21412" applyFont="1" applyFill="1" applyBorder="1" applyAlignment="1" applyProtection="1">
      <alignment vertical="top" wrapText="1"/>
      <protection locked="0"/>
    </xf>
    <xf numFmtId="164" fontId="116" fillId="80" borderId="118" xfId="948" applyNumberFormat="1" applyFont="1" applyFill="1" applyBorder="1" applyAlignment="1" applyProtection="1">
      <alignment horizontal="right" vertical="center"/>
    </xf>
    <xf numFmtId="164" fontId="64" fillId="79" borderId="117" xfId="948" applyNumberFormat="1" applyFont="1" applyFill="1" applyBorder="1" applyAlignment="1" applyProtection="1">
      <alignment horizontal="right" vertical="center"/>
      <protection locked="0"/>
    </xf>
    <xf numFmtId="0" fontId="116" fillId="70" borderId="117" xfId="21412" applyFont="1" applyFill="1" applyBorder="1" applyAlignment="1" applyProtection="1">
      <alignment vertical="center" wrapText="1"/>
      <protection locked="0"/>
    </xf>
    <xf numFmtId="0" fontId="116" fillId="70" borderId="117" xfId="21412" applyFont="1" applyFill="1" applyBorder="1" applyAlignment="1" applyProtection="1">
      <alignment horizontal="left" vertical="center" wrapText="1"/>
      <protection locked="0"/>
    </xf>
    <xf numFmtId="0" fontId="116" fillId="0" borderId="117" xfId="21412" applyFont="1" applyFill="1" applyBorder="1" applyAlignment="1" applyProtection="1">
      <alignment vertical="center" wrapText="1"/>
      <protection locked="0"/>
    </xf>
    <xf numFmtId="0" fontId="116" fillId="3" borderId="117" xfId="21412" applyFont="1" applyFill="1" applyBorder="1" applyAlignment="1" applyProtection="1">
      <alignment horizontal="left" vertical="center" wrapText="1"/>
      <protection locked="0"/>
    </xf>
    <xf numFmtId="0" fontId="115" fillId="80" borderId="117" xfId="21412" applyFont="1" applyFill="1" applyBorder="1" applyAlignment="1" applyProtection="1">
      <alignment vertical="center" wrapText="1"/>
      <protection locked="0"/>
    </xf>
    <xf numFmtId="164" fontId="115" fillId="79" borderId="117" xfId="948" applyNumberFormat="1" applyFont="1" applyFill="1" applyBorder="1" applyAlignment="1" applyProtection="1">
      <alignment horizontal="right" vertical="center"/>
      <protection locked="0"/>
    </xf>
    <xf numFmtId="164" fontId="116" fillId="3" borderId="118" xfId="948" applyNumberFormat="1" applyFont="1" applyFill="1" applyBorder="1" applyAlignment="1" applyProtection="1">
      <alignment horizontal="right" vertical="center"/>
      <protection locked="0"/>
    </xf>
    <xf numFmtId="10" fontId="7" fillId="0" borderId="118" xfId="20961" applyNumberFormat="1" applyFont="1" applyFill="1" applyBorder="1" applyAlignment="1">
      <alignment horizontal="left" vertical="center" wrapText="1"/>
    </xf>
    <xf numFmtId="10" fontId="4" fillId="0"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left" vertical="center" wrapText="1"/>
    </xf>
    <xf numFmtId="10" fontId="112" fillId="0" borderId="118" xfId="20961" applyNumberFormat="1" applyFont="1" applyFill="1" applyBorder="1" applyAlignment="1">
      <alignment horizontal="left" vertical="center" wrapText="1"/>
    </xf>
    <xf numFmtId="10" fontId="6" fillId="36"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0" fontId="4" fillId="0" borderId="24" xfId="0" applyNumberFormat="1" applyFont="1" applyBorder="1" applyAlignment="1"/>
    <xf numFmtId="10" fontId="4" fillId="0" borderId="43" xfId="0" applyNumberFormat="1" applyFont="1" applyBorder="1" applyAlignment="1"/>
    <xf numFmtId="164" fontId="4" fillId="0" borderId="59" xfId="7" applyNumberFormat="1" applyFont="1" applyFill="1" applyBorder="1" applyAlignment="1">
      <alignment vertical="center"/>
    </xf>
    <xf numFmtId="164" fontId="6" fillId="0" borderId="73" xfId="7" applyNumberFormat="1" applyFont="1" applyFill="1" applyBorder="1" applyAlignment="1">
      <alignment vertical="center"/>
    </xf>
    <xf numFmtId="9" fontId="6" fillId="0" borderId="113" xfId="20961" applyFont="1" applyFill="1" applyBorder="1" applyAlignment="1">
      <alignment vertical="center"/>
    </xf>
    <xf numFmtId="43" fontId="28" fillId="37" borderId="0" xfId="7" applyFont="1" applyFill="1" applyBorder="1"/>
    <xf numFmtId="43" fontId="4" fillId="0" borderId="59" xfId="7" applyFont="1" applyFill="1" applyBorder="1" applyAlignment="1">
      <alignment vertical="center"/>
    </xf>
    <xf numFmtId="43" fontId="4" fillId="3" borderId="116" xfId="7" applyFont="1" applyFill="1" applyBorder="1" applyAlignment="1">
      <alignment vertical="center"/>
    </xf>
    <xf numFmtId="43" fontId="4" fillId="0" borderId="119" xfId="7" applyFont="1" applyFill="1" applyBorder="1" applyAlignment="1">
      <alignment vertical="center"/>
    </xf>
    <xf numFmtId="164" fontId="4" fillId="0" borderId="118" xfId="7" applyNumberFormat="1" applyFont="1" applyFill="1" applyBorder="1" applyAlignment="1">
      <alignment vertical="center"/>
    </xf>
    <xf numFmtId="164" fontId="4" fillId="0" borderId="119" xfId="7" applyNumberFormat="1" applyFont="1" applyFill="1" applyBorder="1" applyAlignment="1">
      <alignment vertical="center"/>
    </xf>
    <xf numFmtId="164" fontId="6" fillId="0" borderId="119" xfId="7" applyNumberFormat="1" applyFont="1" applyFill="1" applyBorder="1" applyAlignment="1">
      <alignment vertical="center"/>
    </xf>
    <xf numFmtId="164" fontId="6" fillId="0" borderId="119" xfId="0" applyNumberFormat="1" applyFont="1" applyFill="1" applyBorder="1" applyAlignment="1">
      <alignment vertical="center"/>
    </xf>
    <xf numFmtId="0" fontId="4" fillId="0" borderId="116" xfId="0" applyFont="1" applyFill="1" applyBorder="1" applyAlignment="1">
      <alignment vertical="center"/>
    </xf>
    <xf numFmtId="164" fontId="6" fillId="0" borderId="28" xfId="0" applyNumberFormat="1" applyFont="1" applyFill="1" applyBorder="1" applyAlignment="1">
      <alignment vertical="center"/>
    </xf>
    <xf numFmtId="43" fontId="6" fillId="0" borderId="119" xfId="7" applyFont="1" applyFill="1" applyBorder="1" applyAlignment="1">
      <alignment vertical="center"/>
    </xf>
    <xf numFmtId="43" fontId="6" fillId="0" borderId="134" xfId="7" applyFont="1" applyFill="1" applyBorder="1" applyAlignment="1">
      <alignment vertical="center"/>
    </xf>
    <xf numFmtId="43" fontId="6" fillId="0" borderId="73" xfId="7" applyFont="1" applyFill="1" applyBorder="1" applyAlignment="1">
      <alignment vertical="center"/>
    </xf>
    <xf numFmtId="43" fontId="6" fillId="3" borderId="24" xfId="7" applyFont="1" applyFill="1" applyBorder="1" applyAlignment="1">
      <alignment vertical="center"/>
    </xf>
    <xf numFmtId="43" fontId="6" fillId="0" borderId="27" xfId="7" applyFont="1" applyFill="1" applyBorder="1" applyAlignment="1">
      <alignment vertical="center"/>
    </xf>
    <xf numFmtId="43" fontId="6" fillId="0" borderId="28" xfId="7" applyFont="1" applyFill="1" applyBorder="1" applyAlignment="1">
      <alignment vertical="center"/>
    </xf>
    <xf numFmtId="9" fontId="116" fillId="80" borderId="118" xfId="20961" applyFont="1" applyFill="1" applyBorder="1" applyAlignment="1" applyProtection="1">
      <alignment horizontal="right" vertical="center"/>
    </xf>
    <xf numFmtId="14" fontId="7" fillId="0" borderId="0" xfId="0" applyNumberFormat="1" applyFont="1" applyAlignment="1">
      <alignment horizontal="left"/>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6" fillId="36" borderId="134" xfId="7" applyNumberFormat="1" applyFont="1" applyFill="1" applyBorder="1" applyAlignment="1">
      <alignment horizontal="right" vertical="center" wrapText="1"/>
    </xf>
    <xf numFmtId="164" fontId="112" fillId="0" borderId="134" xfId="7" applyNumberFormat="1" applyFont="1" applyFill="1" applyBorder="1" applyAlignment="1">
      <alignment horizontal="right" vertical="center" wrapText="1"/>
    </xf>
    <xf numFmtId="164" fontId="6" fillId="36" borderId="134" xfId="7" applyNumberFormat="1" applyFont="1" applyFill="1" applyBorder="1" applyAlignment="1">
      <alignment horizontal="center" vertical="center" wrapText="1"/>
    </xf>
    <xf numFmtId="14" fontId="4" fillId="0" borderId="0" xfId="0" applyNumberFormat="1" applyFont="1"/>
    <xf numFmtId="14" fontId="7" fillId="0" borderId="0" xfId="0" applyNumberFormat="1" applyFont="1"/>
    <xf numFmtId="0" fontId="11" fillId="0" borderId="3" xfId="17" applyBorder="1" applyAlignment="1" applyProtection="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0" borderId="104" xfId="0" applyFont="1" applyFill="1" applyBorder="1" applyAlignment="1">
      <alignment horizontal="center" vertical="center"/>
    </xf>
    <xf numFmtId="0" fontId="108" fillId="0" borderId="97" xfId="0" applyFont="1" applyFill="1" applyBorder="1" applyAlignment="1">
      <alignment horizontal="left" vertical="center"/>
    </xf>
    <xf numFmtId="0" fontId="108" fillId="0" borderId="98" xfId="0" applyFont="1" applyFill="1" applyBorder="1" applyAlignment="1">
      <alignment horizontal="left" vertical="center"/>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7" fillId="76" borderId="109" xfId="0" applyFont="1" applyFill="1" applyBorder="1" applyAlignment="1">
      <alignment horizontal="center" vertical="center"/>
    </xf>
    <xf numFmtId="0" fontId="108" fillId="0" borderId="100"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8" fillId="0" borderId="96" xfId="0" applyFont="1" applyFill="1" applyBorder="1" applyAlignment="1">
      <alignment horizontal="left" vertical="center" wrapText="1"/>
    </xf>
    <xf numFmtId="0" fontId="108" fillId="0" borderId="105" xfId="0" applyFont="1" applyFill="1" applyBorder="1" applyAlignment="1">
      <alignment horizontal="left"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76" borderId="95" xfId="0" applyFont="1" applyFill="1" applyBorder="1" applyAlignment="1">
      <alignment horizontal="center" vertical="center" wrapText="1"/>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9" xfId="0" applyFont="1" applyFill="1" applyBorder="1" applyAlignment="1">
      <alignment horizontal="center" vertical="center"/>
    </xf>
    <xf numFmtId="0" fontId="107" fillId="0" borderId="102"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131" xfId="0" applyFont="1" applyFill="1" applyBorder="1" applyAlignment="1">
      <alignment horizontal="center"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49" fontId="108" fillId="0" borderId="97" xfId="0" applyNumberFormat="1" applyFont="1" applyFill="1" applyBorder="1" applyAlignment="1">
      <alignment horizontal="left" vertical="center" wrapText="1"/>
    </xf>
    <xf numFmtId="49" fontId="108" fillId="0" borderId="98" xfId="0" applyNumberFormat="1"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9" xfId="0" applyFont="1" applyFill="1" applyBorder="1" applyAlignment="1">
      <alignment horizontal="left" vertical="center" wrapText="1"/>
    </xf>
    <xf numFmtId="0" fontId="108" fillId="0" borderId="117"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685800</xdr:colOff>
      <xdr:row>5</xdr:row>
      <xdr:rowOff>9525</xdr:rowOff>
    </xdr:from>
    <xdr:to>
      <xdr:col>1</xdr:col>
      <xdr:colOff>6305550</xdr:colOff>
      <xdr:row>7</xdr:row>
      <xdr:rowOff>9525</xdr:rowOff>
    </xdr:to>
    <xdr:cxnSp macro="">
      <xdr:nvCxnSpPr>
        <xdr:cNvPr id="3" name="Straight Connector 2"/>
        <xdr:cNvCxnSpPr/>
      </xdr:nvCxnSpPr>
      <xdr:spPr>
        <a:xfrm>
          <a:off x="685800" y="115252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E15" sqref="E1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295</v>
      </c>
      <c r="C1" s="99"/>
    </row>
    <row r="2" spans="1:3" s="195" customFormat="1" ht="15.75">
      <c r="A2" s="266">
        <v>1</v>
      </c>
      <c r="B2" s="196" t="s">
        <v>296</v>
      </c>
      <c r="C2" s="193" t="s">
        <v>929</v>
      </c>
    </row>
    <row r="3" spans="1:3" s="195" customFormat="1" ht="15.75">
      <c r="A3" s="266">
        <v>2</v>
      </c>
      <c r="B3" s="197" t="s">
        <v>297</v>
      </c>
      <c r="C3" s="193" t="s">
        <v>930</v>
      </c>
    </row>
    <row r="4" spans="1:3" s="195" customFormat="1" ht="15.75">
      <c r="A4" s="266">
        <v>3</v>
      </c>
      <c r="B4" s="197" t="s">
        <v>298</v>
      </c>
      <c r="C4" s="193" t="s">
        <v>931</v>
      </c>
    </row>
    <row r="5" spans="1:3" s="195" customFormat="1" ht="15.75">
      <c r="A5" s="267">
        <v>4</v>
      </c>
      <c r="B5" s="200" t="s">
        <v>299</v>
      </c>
      <c r="C5" s="542" t="s">
        <v>932</v>
      </c>
    </row>
    <row r="6" spans="1:3" s="199" customFormat="1" ht="65.25" customHeight="1">
      <c r="A6" s="543" t="s">
        <v>801</v>
      </c>
      <c r="B6" s="544"/>
      <c r="C6" s="544"/>
    </row>
    <row r="7" spans="1:3">
      <c r="A7" s="460" t="s">
        <v>650</v>
      </c>
      <c r="B7" s="461" t="s">
        <v>300</v>
      </c>
    </row>
    <row r="8" spans="1:3">
      <c r="A8" s="462">
        <v>1</v>
      </c>
      <c r="B8" s="458" t="s">
        <v>264</v>
      </c>
    </row>
    <row r="9" spans="1:3">
      <c r="A9" s="462">
        <v>2</v>
      </c>
      <c r="B9" s="458" t="s">
        <v>301</v>
      </c>
    </row>
    <row r="10" spans="1:3">
      <c r="A10" s="462">
        <v>3</v>
      </c>
      <c r="B10" s="458" t="s">
        <v>302</v>
      </c>
    </row>
    <row r="11" spans="1:3">
      <c r="A11" s="462">
        <v>4</v>
      </c>
      <c r="B11" s="458" t="s">
        <v>303</v>
      </c>
      <c r="C11" s="194"/>
    </row>
    <row r="12" spans="1:3">
      <c r="A12" s="462">
        <v>5</v>
      </c>
      <c r="B12" s="458" t="s">
        <v>228</v>
      </c>
    </row>
    <row r="13" spans="1:3">
      <c r="A13" s="462">
        <v>6</v>
      </c>
      <c r="B13" s="463" t="s">
        <v>189</v>
      </c>
    </row>
    <row r="14" spans="1:3">
      <c r="A14" s="462">
        <v>7</v>
      </c>
      <c r="B14" s="458" t="s">
        <v>304</v>
      </c>
    </row>
    <row r="15" spans="1:3">
      <c r="A15" s="462">
        <v>8</v>
      </c>
      <c r="B15" s="458" t="s">
        <v>308</v>
      </c>
    </row>
    <row r="16" spans="1:3">
      <c r="A16" s="462">
        <v>9</v>
      </c>
      <c r="B16" s="458" t="s">
        <v>92</v>
      </c>
    </row>
    <row r="17" spans="1:2">
      <c r="A17" s="464" t="s">
        <v>861</v>
      </c>
      <c r="B17" s="458" t="s">
        <v>840</v>
      </c>
    </row>
    <row r="18" spans="1:2">
      <c r="A18" s="462">
        <v>10</v>
      </c>
      <c r="B18" s="458" t="s">
        <v>311</v>
      </c>
    </row>
    <row r="19" spans="1:2">
      <c r="A19" s="462">
        <v>11</v>
      </c>
      <c r="B19" s="463" t="s">
        <v>291</v>
      </c>
    </row>
    <row r="20" spans="1:2">
      <c r="A20" s="462">
        <v>12</v>
      </c>
      <c r="B20" s="463" t="s">
        <v>288</v>
      </c>
    </row>
    <row r="21" spans="1:2">
      <c r="A21" s="462">
        <v>13</v>
      </c>
      <c r="B21" s="465" t="s">
        <v>771</v>
      </c>
    </row>
    <row r="22" spans="1:2">
      <c r="A22" s="462">
        <v>14</v>
      </c>
      <c r="B22" s="466" t="s">
        <v>831</v>
      </c>
    </row>
    <row r="23" spans="1:2">
      <c r="A23" s="467">
        <v>15</v>
      </c>
      <c r="B23" s="463" t="s">
        <v>81</v>
      </c>
    </row>
    <row r="24" spans="1:2">
      <c r="A24" s="467">
        <v>15.1</v>
      </c>
      <c r="B24" s="458" t="s">
        <v>870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8" activePane="bottomRight" state="frozen"/>
      <selection pane="topRight" activeCell="B1" sqref="B1"/>
      <selection pane="bottomLeft" activeCell="A5" sqref="A5"/>
      <selection pane="bottomRight" activeCell="F40" sqref="F40"/>
    </sheetView>
  </sheetViews>
  <sheetFormatPr defaultRowHeight="15"/>
  <cols>
    <col min="1" max="1" width="9.5703125" style="5" bestFit="1" customWidth="1"/>
    <col min="2" max="2" width="132.42578125" style="2" customWidth="1"/>
    <col min="3" max="3" width="18.42578125" style="2" customWidth="1"/>
  </cols>
  <sheetData>
    <row r="1" spans="1:6" ht="15.75">
      <c r="A1" s="18" t="s">
        <v>229</v>
      </c>
      <c r="B1" s="17" t="str">
        <f>Info!C2</f>
        <v>სს "ხალიკ ბანკი საქართველო"</v>
      </c>
      <c r="D1" s="2"/>
      <c r="E1" s="2"/>
      <c r="F1" s="2"/>
    </row>
    <row r="2" spans="1:6" s="22" customFormat="1" ht="15.75" customHeight="1">
      <c r="A2" s="22" t="s">
        <v>230</v>
      </c>
      <c r="B2" s="541">
        <f>'1. key ratios'!B2</f>
        <v>43555</v>
      </c>
    </row>
    <row r="3" spans="1:6" s="22" customFormat="1" ht="15.75" customHeight="1"/>
    <row r="4" spans="1:6" ht="15.75" thickBot="1">
      <c r="A4" s="5" t="s">
        <v>659</v>
      </c>
      <c r="B4" s="65" t="s">
        <v>92</v>
      </c>
    </row>
    <row r="5" spans="1:6">
      <c r="A5" s="145" t="s">
        <v>30</v>
      </c>
      <c r="B5" s="146"/>
      <c r="C5" s="147" t="s">
        <v>31</v>
      </c>
    </row>
    <row r="6" spans="1:6">
      <c r="A6" s="148">
        <v>1</v>
      </c>
      <c r="B6" s="88" t="s">
        <v>32</v>
      </c>
      <c r="C6" s="321">
        <f>SUM(C7:C11)</f>
        <v>83805873.829999998</v>
      </c>
    </row>
    <row r="7" spans="1:6">
      <c r="A7" s="148">
        <v>2</v>
      </c>
      <c r="B7" s="85" t="s">
        <v>33</v>
      </c>
      <c r="C7" s="322">
        <v>62000000</v>
      </c>
    </row>
    <row r="8" spans="1:6">
      <c r="A8" s="148">
        <v>3</v>
      </c>
      <c r="B8" s="79" t="s">
        <v>34</v>
      </c>
      <c r="C8" s="322"/>
    </row>
    <row r="9" spans="1:6">
      <c r="A9" s="148">
        <v>4</v>
      </c>
      <c r="B9" s="79" t="s">
        <v>35</v>
      </c>
      <c r="C9" s="322">
        <v>1609738.67</v>
      </c>
    </row>
    <row r="10" spans="1:6">
      <c r="A10" s="148">
        <v>5</v>
      </c>
      <c r="B10" s="79" t="s">
        <v>36</v>
      </c>
      <c r="C10" s="322"/>
    </row>
    <row r="11" spans="1:6">
      <c r="A11" s="148">
        <v>6</v>
      </c>
      <c r="B11" s="86" t="s">
        <v>37</v>
      </c>
      <c r="C11" s="322">
        <v>20196135.159999996</v>
      </c>
    </row>
    <row r="12" spans="1:6" s="4" customFormat="1">
      <c r="A12" s="148">
        <v>7</v>
      </c>
      <c r="B12" s="88" t="s">
        <v>38</v>
      </c>
      <c r="C12" s="323">
        <f>SUM(C13:C27)</f>
        <v>5310244.4799999995</v>
      </c>
    </row>
    <row r="13" spans="1:6" s="4" customFormat="1">
      <c r="A13" s="148">
        <v>8</v>
      </c>
      <c r="B13" s="87" t="s">
        <v>39</v>
      </c>
      <c r="C13" s="324">
        <v>1609738.67</v>
      </c>
    </row>
    <row r="14" spans="1:6" s="4" customFormat="1" ht="25.5">
      <c r="A14" s="148">
        <v>9</v>
      </c>
      <c r="B14" s="80" t="s">
        <v>40</v>
      </c>
      <c r="C14" s="324"/>
    </row>
    <row r="15" spans="1:6" s="4" customFormat="1">
      <c r="A15" s="148">
        <v>10</v>
      </c>
      <c r="B15" s="81" t="s">
        <v>41</v>
      </c>
      <c r="C15" s="324">
        <v>3700505.8099999996</v>
      </c>
    </row>
    <row r="16" spans="1:6" s="4" customFormat="1">
      <c r="A16" s="148">
        <v>11</v>
      </c>
      <c r="B16" s="82" t="s">
        <v>42</v>
      </c>
      <c r="C16" s="324"/>
    </row>
    <row r="17" spans="1:3" s="4" customFormat="1">
      <c r="A17" s="148">
        <v>12</v>
      </c>
      <c r="B17" s="81" t="s">
        <v>43</v>
      </c>
      <c r="C17" s="324"/>
    </row>
    <row r="18" spans="1:3" s="4" customFormat="1">
      <c r="A18" s="148">
        <v>13</v>
      </c>
      <c r="B18" s="81" t="s">
        <v>44</v>
      </c>
      <c r="C18" s="324"/>
    </row>
    <row r="19" spans="1:3" s="4" customFormat="1">
      <c r="A19" s="148">
        <v>14</v>
      </c>
      <c r="B19" s="81" t="s">
        <v>45</v>
      </c>
      <c r="C19" s="324"/>
    </row>
    <row r="20" spans="1:3" s="4" customFormat="1" ht="25.5">
      <c r="A20" s="148">
        <v>15</v>
      </c>
      <c r="B20" s="81" t="s">
        <v>46</v>
      </c>
      <c r="C20" s="324"/>
    </row>
    <row r="21" spans="1:3" s="4" customFormat="1" ht="25.5">
      <c r="A21" s="148">
        <v>16</v>
      </c>
      <c r="B21" s="80" t="s">
        <v>47</v>
      </c>
      <c r="C21" s="324"/>
    </row>
    <row r="22" spans="1:3" s="4" customFormat="1">
      <c r="A22" s="148">
        <v>17</v>
      </c>
      <c r="B22" s="149" t="s">
        <v>48</v>
      </c>
      <c r="C22" s="324"/>
    </row>
    <row r="23" spans="1:3" s="4" customFormat="1" ht="25.5">
      <c r="A23" s="148">
        <v>18</v>
      </c>
      <c r="B23" s="80" t="s">
        <v>49</v>
      </c>
      <c r="C23" s="324"/>
    </row>
    <row r="24" spans="1:3" s="4" customFormat="1" ht="25.5">
      <c r="A24" s="148">
        <v>19</v>
      </c>
      <c r="B24" s="80" t="s">
        <v>50</v>
      </c>
      <c r="C24" s="324"/>
    </row>
    <row r="25" spans="1:3" s="4" customFormat="1" ht="25.5">
      <c r="A25" s="148">
        <v>20</v>
      </c>
      <c r="B25" s="83" t="s">
        <v>51</v>
      </c>
      <c r="C25" s="324"/>
    </row>
    <row r="26" spans="1:3" s="4" customFormat="1">
      <c r="A26" s="148">
        <v>21</v>
      </c>
      <c r="B26" s="83" t="s">
        <v>52</v>
      </c>
      <c r="C26" s="324"/>
    </row>
    <row r="27" spans="1:3" s="4" customFormat="1" ht="25.5">
      <c r="A27" s="148">
        <v>22</v>
      </c>
      <c r="B27" s="83" t="s">
        <v>53</v>
      </c>
      <c r="C27" s="324"/>
    </row>
    <row r="28" spans="1:3" s="4" customFormat="1">
      <c r="A28" s="148">
        <v>23</v>
      </c>
      <c r="B28" s="89" t="s">
        <v>27</v>
      </c>
      <c r="C28" s="323">
        <f>C6-C12</f>
        <v>78495629.349999994</v>
      </c>
    </row>
    <row r="29" spans="1:3" s="4" customFormat="1">
      <c r="A29" s="150"/>
      <c r="B29" s="84"/>
      <c r="C29" s="324"/>
    </row>
    <row r="30" spans="1:3" s="4" customFormat="1">
      <c r="A30" s="150">
        <v>24</v>
      </c>
      <c r="B30" s="89" t="s">
        <v>54</v>
      </c>
      <c r="C30" s="323">
        <f>C31+C34</f>
        <v>0</v>
      </c>
    </row>
    <row r="31" spans="1:3" s="4" customFormat="1">
      <c r="A31" s="150">
        <v>25</v>
      </c>
      <c r="B31" s="79" t="s">
        <v>55</v>
      </c>
      <c r="C31" s="325">
        <f>C32+C33</f>
        <v>0</v>
      </c>
    </row>
    <row r="32" spans="1:3" s="4" customFormat="1">
      <c r="A32" s="150">
        <v>26</v>
      </c>
      <c r="B32" s="191" t="s">
        <v>56</v>
      </c>
      <c r="C32" s="324"/>
    </row>
    <row r="33" spans="1:3" s="4" customFormat="1">
      <c r="A33" s="150">
        <v>27</v>
      </c>
      <c r="B33" s="191" t="s">
        <v>57</v>
      </c>
      <c r="C33" s="324"/>
    </row>
    <row r="34" spans="1:3" s="4" customFormat="1">
      <c r="A34" s="150">
        <v>28</v>
      </c>
      <c r="B34" s="79" t="s">
        <v>58</v>
      </c>
      <c r="C34" s="324"/>
    </row>
    <row r="35" spans="1:3" s="4" customFormat="1">
      <c r="A35" s="150">
        <v>29</v>
      </c>
      <c r="B35" s="89" t="s">
        <v>59</v>
      </c>
      <c r="C35" s="323">
        <f>SUM(C36:C40)</f>
        <v>0</v>
      </c>
    </row>
    <row r="36" spans="1:3" s="4" customFormat="1">
      <c r="A36" s="150">
        <v>30</v>
      </c>
      <c r="B36" s="80" t="s">
        <v>60</v>
      </c>
      <c r="C36" s="324"/>
    </row>
    <row r="37" spans="1:3" s="4" customFormat="1">
      <c r="A37" s="150">
        <v>31</v>
      </c>
      <c r="B37" s="81" t="s">
        <v>61</v>
      </c>
      <c r="C37" s="324"/>
    </row>
    <row r="38" spans="1:3" s="4" customFormat="1" ht="25.5">
      <c r="A38" s="150">
        <v>32</v>
      </c>
      <c r="B38" s="80" t="s">
        <v>62</v>
      </c>
      <c r="C38" s="324"/>
    </row>
    <row r="39" spans="1:3" s="4" customFormat="1" ht="25.5">
      <c r="A39" s="150">
        <v>33</v>
      </c>
      <c r="B39" s="80" t="s">
        <v>50</v>
      </c>
      <c r="C39" s="324"/>
    </row>
    <row r="40" spans="1:3" s="4" customFormat="1" ht="25.5">
      <c r="A40" s="150">
        <v>34</v>
      </c>
      <c r="B40" s="83" t="s">
        <v>63</v>
      </c>
      <c r="C40" s="324"/>
    </row>
    <row r="41" spans="1:3" s="4" customFormat="1">
      <c r="A41" s="150">
        <v>35</v>
      </c>
      <c r="B41" s="89" t="s">
        <v>28</v>
      </c>
      <c r="C41" s="323">
        <f>C30-C35</f>
        <v>0</v>
      </c>
    </row>
    <row r="42" spans="1:3" s="4" customFormat="1">
      <c r="A42" s="150"/>
      <c r="B42" s="84"/>
      <c r="C42" s="324"/>
    </row>
    <row r="43" spans="1:3" s="4" customFormat="1">
      <c r="A43" s="150">
        <v>36</v>
      </c>
      <c r="B43" s="90" t="s">
        <v>64</v>
      </c>
      <c r="C43" s="323">
        <f>SUM(C44:C46)</f>
        <v>21744146.136287495</v>
      </c>
    </row>
    <row r="44" spans="1:3" s="4" customFormat="1">
      <c r="A44" s="150">
        <v>37</v>
      </c>
      <c r="B44" s="79" t="s">
        <v>65</v>
      </c>
      <c r="C44" s="324">
        <v>16148399.999999996</v>
      </c>
    </row>
    <row r="45" spans="1:3" s="4" customFormat="1">
      <c r="A45" s="150">
        <v>38</v>
      </c>
      <c r="B45" s="79" t="s">
        <v>66</v>
      </c>
      <c r="C45" s="324"/>
    </row>
    <row r="46" spans="1:3" s="4" customFormat="1">
      <c r="A46" s="150">
        <v>39</v>
      </c>
      <c r="B46" s="79" t="s">
        <v>67</v>
      </c>
      <c r="C46" s="324">
        <v>5595746.1362875002</v>
      </c>
    </row>
    <row r="47" spans="1:3" s="4" customFormat="1">
      <c r="A47" s="150">
        <v>40</v>
      </c>
      <c r="B47" s="90" t="s">
        <v>68</v>
      </c>
      <c r="C47" s="323">
        <f>SUM(C48:C51)</f>
        <v>0</v>
      </c>
    </row>
    <row r="48" spans="1:3" s="4" customFormat="1">
      <c r="A48" s="150">
        <v>41</v>
      </c>
      <c r="B48" s="80" t="s">
        <v>69</v>
      </c>
      <c r="C48" s="324"/>
    </row>
    <row r="49" spans="1:3" s="4" customFormat="1">
      <c r="A49" s="150">
        <v>42</v>
      </c>
      <c r="B49" s="81" t="s">
        <v>70</v>
      </c>
      <c r="C49" s="324"/>
    </row>
    <row r="50" spans="1:3" s="4" customFormat="1" ht="25.5">
      <c r="A50" s="150">
        <v>43</v>
      </c>
      <c r="B50" s="80" t="s">
        <v>71</v>
      </c>
      <c r="C50" s="324"/>
    </row>
    <row r="51" spans="1:3" s="4" customFormat="1" ht="25.5">
      <c r="A51" s="150">
        <v>44</v>
      </c>
      <c r="B51" s="80" t="s">
        <v>50</v>
      </c>
      <c r="C51" s="324"/>
    </row>
    <row r="52" spans="1:3" s="4" customFormat="1" ht="15.75" thickBot="1">
      <c r="A52" s="151">
        <v>45</v>
      </c>
      <c r="B52" s="152" t="s">
        <v>29</v>
      </c>
      <c r="C52" s="326">
        <f>C43-C47</f>
        <v>21744146.136287495</v>
      </c>
    </row>
    <row r="55" spans="1:3">
      <c r="B55" s="2" t="s">
        <v>266</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B2" sqref="B2"/>
    </sheetView>
  </sheetViews>
  <sheetFormatPr defaultColWidth="9.140625" defaultRowHeight="12.75"/>
  <cols>
    <col min="1" max="1" width="10.85546875" style="401" bestFit="1" customWidth="1"/>
    <col min="2" max="2" width="59" style="401" customWidth="1"/>
    <col min="3" max="3" width="16.7109375" style="401" bestFit="1" customWidth="1"/>
    <col min="4" max="4" width="22.140625" style="401" customWidth="1"/>
    <col min="5" max="16384" width="9.140625" style="401"/>
  </cols>
  <sheetData>
    <row r="1" spans="1:4" ht="15">
      <c r="A1" s="18" t="s">
        <v>229</v>
      </c>
      <c r="B1" s="17" t="str">
        <f>Info!C2</f>
        <v>სს "ხალიკ ბანკი საქართველო"</v>
      </c>
    </row>
    <row r="2" spans="1:4" s="22" customFormat="1" ht="15.75" customHeight="1">
      <c r="A2" s="22" t="s">
        <v>230</v>
      </c>
      <c r="B2" s="541">
        <f>'1. key ratios'!B2</f>
        <v>43555</v>
      </c>
    </row>
    <row r="3" spans="1:4" s="22" customFormat="1" ht="15.75" customHeight="1"/>
    <row r="4" spans="1:4" ht="13.5" thickBot="1">
      <c r="A4" s="402" t="s">
        <v>839</v>
      </c>
      <c r="B4" s="442" t="s">
        <v>840</v>
      </c>
    </row>
    <row r="5" spans="1:4" s="443" customFormat="1">
      <c r="A5" s="566" t="s">
        <v>841</v>
      </c>
      <c r="B5" s="567"/>
      <c r="C5" s="432" t="s">
        <v>842</v>
      </c>
      <c r="D5" s="433" t="s">
        <v>843</v>
      </c>
    </row>
    <row r="6" spans="1:4" s="444" customFormat="1">
      <c r="A6" s="434">
        <v>1</v>
      </c>
      <c r="B6" s="435" t="s">
        <v>844</v>
      </c>
      <c r="C6" s="435"/>
      <c r="D6" s="436"/>
    </row>
    <row r="7" spans="1:4" s="444" customFormat="1">
      <c r="A7" s="437" t="s">
        <v>845</v>
      </c>
      <c r="B7" s="438" t="s">
        <v>846</v>
      </c>
      <c r="C7" s="496">
        <v>4.4999999999999998E-2</v>
      </c>
      <c r="D7" s="535">
        <v>22511638.753812894</v>
      </c>
    </row>
    <row r="8" spans="1:4" s="444" customFormat="1">
      <c r="A8" s="437" t="s">
        <v>847</v>
      </c>
      <c r="B8" s="438" t="s">
        <v>848</v>
      </c>
      <c r="C8" s="497">
        <v>0.06</v>
      </c>
      <c r="D8" s="535">
        <v>30015518.338417191</v>
      </c>
    </row>
    <row r="9" spans="1:4" s="444" customFormat="1">
      <c r="A9" s="437" t="s">
        <v>849</v>
      </c>
      <c r="B9" s="438" t="s">
        <v>850</v>
      </c>
      <c r="C9" s="497">
        <v>0.08</v>
      </c>
      <c r="D9" s="535">
        <v>40020691.117889591</v>
      </c>
    </row>
    <row r="10" spans="1:4" s="444" customFormat="1">
      <c r="A10" s="434" t="s">
        <v>851</v>
      </c>
      <c r="B10" s="435" t="s">
        <v>852</v>
      </c>
      <c r="C10" s="498"/>
      <c r="D10" s="537"/>
    </row>
    <row r="11" spans="1:4" s="445" customFormat="1">
      <c r="A11" s="439" t="s">
        <v>853</v>
      </c>
      <c r="B11" s="440" t="s">
        <v>854</v>
      </c>
      <c r="C11" s="499">
        <v>2.5000000000000001E-2</v>
      </c>
      <c r="D11" s="538">
        <v>12506465.974340498</v>
      </c>
    </row>
    <row r="12" spans="1:4" s="445" customFormat="1">
      <c r="A12" s="439" t="s">
        <v>855</v>
      </c>
      <c r="B12" s="440" t="s">
        <v>856</v>
      </c>
      <c r="C12" s="499">
        <v>0</v>
      </c>
      <c r="D12" s="538">
        <f>C12*'5. RWA'!$C$13</f>
        <v>0</v>
      </c>
    </row>
    <row r="13" spans="1:4" s="445" customFormat="1">
      <c r="A13" s="439" t="s">
        <v>857</v>
      </c>
      <c r="B13" s="440" t="s">
        <v>858</v>
      </c>
      <c r="C13" s="499"/>
      <c r="D13" s="538">
        <f>C13*'5. RWA'!$C$13</f>
        <v>0</v>
      </c>
    </row>
    <row r="14" spans="1:4" s="444" customFormat="1">
      <c r="A14" s="434" t="s">
        <v>859</v>
      </c>
      <c r="B14" s="435" t="s">
        <v>914</v>
      </c>
      <c r="C14" s="500"/>
      <c r="D14" s="537"/>
    </row>
    <row r="15" spans="1:4" s="444" customFormat="1">
      <c r="A15" s="459" t="s">
        <v>862</v>
      </c>
      <c r="B15" s="440" t="s">
        <v>915</v>
      </c>
      <c r="C15" s="499">
        <v>2.56281788845233E-2</v>
      </c>
      <c r="D15" s="538">
        <v>12820717.888144089</v>
      </c>
    </row>
    <row r="16" spans="1:4" s="444" customFormat="1">
      <c r="A16" s="459" t="s">
        <v>863</v>
      </c>
      <c r="B16" s="440" t="s">
        <v>865</v>
      </c>
      <c r="C16" s="499">
        <v>3.4286060662452489E-2</v>
      </c>
      <c r="D16" s="538">
        <v>17151898.042765453</v>
      </c>
    </row>
    <row r="17" spans="1:6" s="444" customFormat="1">
      <c r="A17" s="459" t="s">
        <v>864</v>
      </c>
      <c r="B17" s="440" t="s">
        <v>912</v>
      </c>
      <c r="C17" s="499">
        <v>7.6427029764584306E-2</v>
      </c>
      <c r="D17" s="538">
        <v>38233281.890827283</v>
      </c>
    </row>
    <row r="18" spans="1:6" s="443" customFormat="1">
      <c r="A18" s="568" t="s">
        <v>913</v>
      </c>
      <c r="B18" s="569"/>
      <c r="C18" s="501" t="s">
        <v>842</v>
      </c>
      <c r="D18" s="539" t="s">
        <v>843</v>
      </c>
    </row>
    <row r="19" spans="1:6" s="444" customFormat="1">
      <c r="A19" s="441">
        <v>4</v>
      </c>
      <c r="B19" s="440" t="s">
        <v>27</v>
      </c>
      <c r="C19" s="499">
        <f>C7+C11+C12+C13+C15</f>
        <v>9.562817888452331E-2</v>
      </c>
      <c r="D19" s="535">
        <v>47838822.616297483</v>
      </c>
    </row>
    <row r="20" spans="1:6" s="444" customFormat="1">
      <c r="A20" s="441">
        <v>5</v>
      </c>
      <c r="B20" s="440" t="s">
        <v>128</v>
      </c>
      <c r="C20" s="499">
        <f>C8+C11+C12+C13+C16</f>
        <v>0.11928606066245248</v>
      </c>
      <c r="D20" s="535">
        <v>59673882.355523139</v>
      </c>
    </row>
    <row r="21" spans="1:6" s="444" customFormat="1" ht="13.5" thickBot="1">
      <c r="A21" s="446" t="s">
        <v>860</v>
      </c>
      <c r="B21" s="447" t="s">
        <v>92</v>
      </c>
      <c r="C21" s="502">
        <f>C9+C11+C12+C13+C17</f>
        <v>0.1814270297645843</v>
      </c>
      <c r="D21" s="536">
        <v>90760438.983057365</v>
      </c>
    </row>
    <row r="22" spans="1:6">
      <c r="F22" s="40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15" activePane="bottomRight" state="frozen"/>
      <selection pane="topRight" activeCell="B1" sqref="B1"/>
      <selection pane="bottomLeft" activeCell="A5" sqref="A5"/>
      <selection pane="bottomRight" activeCell="F17" sqref="F17"/>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229</v>
      </c>
      <c r="B1" s="20" t="str">
        <f>Info!C2</f>
        <v>სს "ხალიკ ბანკი საქართველო"</v>
      </c>
      <c r="E1" s="2"/>
      <c r="F1" s="2"/>
    </row>
    <row r="2" spans="1:6" s="22" customFormat="1" ht="15.75" customHeight="1">
      <c r="A2" s="22" t="s">
        <v>230</v>
      </c>
      <c r="B2" s="541">
        <f>'1. key ratios'!B2</f>
        <v>43555</v>
      </c>
    </row>
    <row r="3" spans="1:6" s="22" customFormat="1" ht="15.75" customHeight="1">
      <c r="A3" s="27"/>
    </row>
    <row r="4" spans="1:6" s="22" customFormat="1" ht="15.75" customHeight="1" thickBot="1">
      <c r="A4" s="22" t="s">
        <v>660</v>
      </c>
      <c r="B4" s="215" t="s">
        <v>311</v>
      </c>
      <c r="D4" s="217" t="s">
        <v>133</v>
      </c>
    </row>
    <row r="5" spans="1:6" ht="38.25">
      <c r="A5" s="164" t="s">
        <v>30</v>
      </c>
      <c r="B5" s="165" t="s">
        <v>272</v>
      </c>
      <c r="C5" s="166" t="s">
        <v>278</v>
      </c>
      <c r="D5" s="216" t="s">
        <v>312</v>
      </c>
    </row>
    <row r="6" spans="1:6">
      <c r="A6" s="153">
        <v>1</v>
      </c>
      <c r="B6" s="91" t="s">
        <v>194</v>
      </c>
      <c r="C6" s="327">
        <v>6614891</v>
      </c>
      <c r="D6" s="154"/>
      <c r="E6" s="8"/>
    </row>
    <row r="7" spans="1:6">
      <c r="A7" s="153">
        <v>2</v>
      </c>
      <c r="B7" s="92" t="s">
        <v>195</v>
      </c>
      <c r="C7" s="328">
        <v>44282365</v>
      </c>
      <c r="D7" s="155"/>
      <c r="E7" s="8"/>
    </row>
    <row r="8" spans="1:6">
      <c r="A8" s="153">
        <v>3</v>
      </c>
      <c r="B8" s="92" t="s">
        <v>196</v>
      </c>
      <c r="C8" s="328">
        <v>15619996</v>
      </c>
      <c r="D8" s="155"/>
      <c r="E8" s="8"/>
    </row>
    <row r="9" spans="1:6">
      <c r="A9" s="153">
        <v>4</v>
      </c>
      <c r="B9" s="92" t="s">
        <v>225</v>
      </c>
      <c r="C9" s="328"/>
      <c r="D9" s="155"/>
      <c r="E9" s="8"/>
    </row>
    <row r="10" spans="1:6">
      <c r="A10" s="153">
        <v>5</v>
      </c>
      <c r="B10" s="92" t="s">
        <v>197</v>
      </c>
      <c r="C10" s="328">
        <v>14628295</v>
      </c>
      <c r="D10" s="155"/>
      <c r="E10" s="8"/>
    </row>
    <row r="11" spans="1:6">
      <c r="A11" s="153">
        <v>6.1</v>
      </c>
      <c r="B11" s="92" t="s">
        <v>198</v>
      </c>
      <c r="C11" s="329">
        <v>396469636.99999994</v>
      </c>
      <c r="D11" s="156"/>
      <c r="E11" s="9"/>
    </row>
    <row r="12" spans="1:6">
      <c r="A12" s="153">
        <v>6.2</v>
      </c>
      <c r="B12" s="93" t="s">
        <v>199</v>
      </c>
      <c r="C12" s="329">
        <v>-23917079</v>
      </c>
      <c r="D12" s="156"/>
      <c r="E12" s="9"/>
    </row>
    <row r="13" spans="1:6">
      <c r="A13" s="153" t="s">
        <v>798</v>
      </c>
      <c r="B13" s="94" t="s">
        <v>799</v>
      </c>
      <c r="C13" s="329">
        <v>5595746.1362875002</v>
      </c>
      <c r="D13" s="156"/>
      <c r="E13" s="9"/>
    </row>
    <row r="14" spans="1:6">
      <c r="A14" s="153">
        <v>6</v>
      </c>
      <c r="B14" s="92" t="s">
        <v>200</v>
      </c>
      <c r="C14" s="335">
        <v>372552557.99999994</v>
      </c>
      <c r="D14" s="156"/>
      <c r="E14" s="8"/>
    </row>
    <row r="15" spans="1:6">
      <c r="A15" s="153">
        <v>7</v>
      </c>
      <c r="B15" s="92" t="s">
        <v>201</v>
      </c>
      <c r="C15" s="328">
        <v>2146715</v>
      </c>
      <c r="D15" s="155"/>
      <c r="E15" s="8"/>
    </row>
    <row r="16" spans="1:6">
      <c r="A16" s="153">
        <v>8</v>
      </c>
      <c r="B16" s="92" t="s">
        <v>202</v>
      </c>
      <c r="C16" s="328">
        <v>486546</v>
      </c>
      <c r="D16" s="155"/>
      <c r="E16" s="8"/>
    </row>
    <row r="17" spans="1:5">
      <c r="A17" s="153">
        <v>9</v>
      </c>
      <c r="B17" s="92" t="s">
        <v>203</v>
      </c>
      <c r="C17" s="328">
        <v>54000</v>
      </c>
      <c r="D17" s="155"/>
      <c r="E17" s="8"/>
    </row>
    <row r="18" spans="1:5">
      <c r="A18" s="153">
        <v>9.1</v>
      </c>
      <c r="B18" s="94" t="s">
        <v>287</v>
      </c>
      <c r="C18" s="329"/>
      <c r="D18" s="155"/>
      <c r="E18" s="8"/>
    </row>
    <row r="19" spans="1:5">
      <c r="A19" s="153">
        <v>9.1999999999999993</v>
      </c>
      <c r="B19" s="94" t="s">
        <v>277</v>
      </c>
      <c r="C19" s="329"/>
      <c r="D19" s="155"/>
      <c r="E19" s="8"/>
    </row>
    <row r="20" spans="1:5">
      <c r="A20" s="153">
        <v>9.3000000000000007</v>
      </c>
      <c r="B20" s="94" t="s">
        <v>276</v>
      </c>
      <c r="C20" s="329"/>
      <c r="D20" s="155"/>
      <c r="E20" s="8"/>
    </row>
    <row r="21" spans="1:5">
      <c r="A21" s="153">
        <v>10</v>
      </c>
      <c r="B21" s="92" t="s">
        <v>204</v>
      </c>
      <c r="C21" s="328">
        <v>18385759</v>
      </c>
      <c r="D21" s="155"/>
      <c r="E21" s="8"/>
    </row>
    <row r="22" spans="1:5">
      <c r="A22" s="153">
        <v>10.1</v>
      </c>
      <c r="B22" s="94" t="s">
        <v>275</v>
      </c>
      <c r="C22" s="328">
        <v>3700505.8099999996</v>
      </c>
      <c r="D22" s="273" t="s">
        <v>701</v>
      </c>
      <c r="E22" s="8"/>
    </row>
    <row r="23" spans="1:5">
      <c r="A23" s="153">
        <v>11</v>
      </c>
      <c r="B23" s="95" t="s">
        <v>205</v>
      </c>
      <c r="C23" s="330">
        <v>1789500.3300001025</v>
      </c>
      <c r="D23" s="157"/>
      <c r="E23" s="8"/>
    </row>
    <row r="24" spans="1:5">
      <c r="A24" s="153">
        <v>12</v>
      </c>
      <c r="B24" s="97" t="s">
        <v>206</v>
      </c>
      <c r="C24" s="331">
        <f>SUM(C6:C10,C14:C17,C21,C23)</f>
        <v>476560625.33000004</v>
      </c>
      <c r="D24" s="158"/>
      <c r="E24" s="7"/>
    </row>
    <row r="25" spans="1:5">
      <c r="A25" s="153">
        <v>13</v>
      </c>
      <c r="B25" s="92" t="s">
        <v>207</v>
      </c>
      <c r="C25" s="332">
        <v>24578824</v>
      </c>
      <c r="D25" s="159"/>
      <c r="E25" s="8"/>
    </row>
    <row r="26" spans="1:5">
      <c r="A26" s="153">
        <v>14</v>
      </c>
      <c r="B26" s="92" t="s">
        <v>208</v>
      </c>
      <c r="C26" s="328">
        <v>48720969.500000015</v>
      </c>
      <c r="D26" s="155"/>
      <c r="E26" s="8"/>
    </row>
    <row r="27" spans="1:5">
      <c r="A27" s="153">
        <v>15</v>
      </c>
      <c r="B27" s="92" t="s">
        <v>209</v>
      </c>
      <c r="C27" s="328">
        <v>5331171.8299999982</v>
      </c>
      <c r="D27" s="155"/>
      <c r="E27" s="8"/>
    </row>
    <row r="28" spans="1:5">
      <c r="A28" s="153">
        <v>16</v>
      </c>
      <c r="B28" s="92" t="s">
        <v>210</v>
      </c>
      <c r="C28" s="328">
        <v>34581364.000000007</v>
      </c>
      <c r="D28" s="155"/>
      <c r="E28" s="8"/>
    </row>
    <row r="29" spans="1:5">
      <c r="A29" s="153">
        <v>17</v>
      </c>
      <c r="B29" s="92" t="s">
        <v>211</v>
      </c>
      <c r="C29" s="328"/>
      <c r="D29" s="155"/>
      <c r="E29" s="8"/>
    </row>
    <row r="30" spans="1:5">
      <c r="A30" s="153">
        <v>18</v>
      </c>
      <c r="B30" s="92" t="s">
        <v>212</v>
      </c>
      <c r="C30" s="328">
        <v>235497500</v>
      </c>
      <c r="D30" s="155"/>
      <c r="E30" s="8"/>
    </row>
    <row r="31" spans="1:5">
      <c r="A31" s="153">
        <v>19</v>
      </c>
      <c r="B31" s="92" t="s">
        <v>213</v>
      </c>
      <c r="C31" s="328">
        <v>11088098</v>
      </c>
      <c r="D31" s="155"/>
      <c r="E31" s="8"/>
    </row>
    <row r="32" spans="1:5">
      <c r="A32" s="153">
        <v>20</v>
      </c>
      <c r="B32" s="92" t="s">
        <v>135</v>
      </c>
      <c r="C32" s="328">
        <v>6042824</v>
      </c>
      <c r="D32" s="155"/>
      <c r="E32" s="8"/>
    </row>
    <row r="33" spans="1:5">
      <c r="A33" s="153">
        <v>20.100000000000001</v>
      </c>
      <c r="B33" s="96" t="s">
        <v>797</v>
      </c>
      <c r="C33" s="330"/>
      <c r="D33" s="157"/>
      <c r="E33" s="8"/>
    </row>
    <row r="34" spans="1:5">
      <c r="A34" s="153">
        <v>21</v>
      </c>
      <c r="B34" s="95" t="s">
        <v>214</v>
      </c>
      <c r="C34" s="330">
        <v>26914000</v>
      </c>
      <c r="D34" s="157"/>
      <c r="E34" s="8"/>
    </row>
    <row r="35" spans="1:5">
      <c r="A35" s="153">
        <v>21.1</v>
      </c>
      <c r="B35" s="96" t="s">
        <v>274</v>
      </c>
      <c r="C35" s="333">
        <v>16148399.999999996</v>
      </c>
      <c r="D35" s="160"/>
      <c r="E35" s="8"/>
    </row>
    <row r="36" spans="1:5">
      <c r="A36" s="153">
        <v>22</v>
      </c>
      <c r="B36" s="97" t="s">
        <v>215</v>
      </c>
      <c r="C36" s="331">
        <f>SUM(C25:C34)</f>
        <v>392754751.33000004</v>
      </c>
      <c r="D36" s="158"/>
      <c r="E36" s="7"/>
    </row>
    <row r="37" spans="1:5">
      <c r="A37" s="153">
        <v>23</v>
      </c>
      <c r="B37" s="95" t="s">
        <v>216</v>
      </c>
      <c r="C37" s="328">
        <v>62000000</v>
      </c>
      <c r="D37" s="155"/>
      <c r="E37" s="8"/>
    </row>
    <row r="38" spans="1:5">
      <c r="A38" s="153">
        <v>24</v>
      </c>
      <c r="B38" s="95" t="s">
        <v>217</v>
      </c>
      <c r="C38" s="328"/>
      <c r="D38" s="155"/>
      <c r="E38" s="8"/>
    </row>
    <row r="39" spans="1:5">
      <c r="A39" s="153">
        <v>25</v>
      </c>
      <c r="B39" s="95" t="s">
        <v>273</v>
      </c>
      <c r="C39" s="328"/>
      <c r="D39" s="155"/>
      <c r="E39" s="8"/>
    </row>
    <row r="40" spans="1:5">
      <c r="A40" s="153">
        <v>26</v>
      </c>
      <c r="B40" s="95" t="s">
        <v>219</v>
      </c>
      <c r="C40" s="328"/>
      <c r="D40" s="155"/>
      <c r="E40" s="8"/>
    </row>
    <row r="41" spans="1:5">
      <c r="A41" s="153">
        <v>27</v>
      </c>
      <c r="B41" s="95" t="s">
        <v>220</v>
      </c>
      <c r="C41" s="328"/>
      <c r="D41" s="155"/>
      <c r="E41" s="8"/>
    </row>
    <row r="42" spans="1:5">
      <c r="A42" s="153">
        <v>28</v>
      </c>
      <c r="B42" s="95" t="s">
        <v>221</v>
      </c>
      <c r="C42" s="328">
        <v>20196135.329999994</v>
      </c>
      <c r="D42" s="155"/>
      <c r="E42" s="8"/>
    </row>
    <row r="43" spans="1:5">
      <c r="A43" s="153">
        <v>29</v>
      </c>
      <c r="B43" s="95" t="s">
        <v>39</v>
      </c>
      <c r="C43" s="328">
        <v>1609738.67</v>
      </c>
      <c r="D43" s="155"/>
      <c r="E43" s="8"/>
    </row>
    <row r="44" spans="1:5" ht="16.5" thickBot="1">
      <c r="A44" s="161">
        <v>30</v>
      </c>
      <c r="B44" s="162" t="s">
        <v>222</v>
      </c>
      <c r="C44" s="334">
        <f>SUM(C37:C43)</f>
        <v>83805874</v>
      </c>
      <c r="D44" s="163"/>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N27" sqref="N27"/>
    </sheetView>
  </sheetViews>
  <sheetFormatPr defaultColWidth="9.140625" defaultRowHeight="12.75"/>
  <cols>
    <col min="1" max="1" width="10.5703125" style="2" bestFit="1" customWidth="1"/>
    <col min="2" max="2" width="95" style="2" customWidth="1"/>
    <col min="3" max="3" width="10.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229</v>
      </c>
      <c r="B1" s="401" t="str">
        <f>Info!C2</f>
        <v>სს "ხალიკ ბანკი საქართველო"</v>
      </c>
    </row>
    <row r="2" spans="1:19">
      <c r="A2" s="2" t="s">
        <v>230</v>
      </c>
      <c r="B2" s="541">
        <f>'1. key ratios'!B2</f>
        <v>43555</v>
      </c>
    </row>
    <row r="4" spans="1:19" ht="39" thickBot="1">
      <c r="A4" s="74" t="s">
        <v>661</v>
      </c>
      <c r="B4" s="363" t="s">
        <v>768</v>
      </c>
    </row>
    <row r="5" spans="1:19">
      <c r="A5" s="141"/>
      <c r="B5" s="144"/>
      <c r="C5" s="123" t="s">
        <v>0</v>
      </c>
      <c r="D5" s="123" t="s">
        <v>1</v>
      </c>
      <c r="E5" s="123" t="s">
        <v>2</v>
      </c>
      <c r="F5" s="123" t="s">
        <v>3</v>
      </c>
      <c r="G5" s="123" t="s">
        <v>4</v>
      </c>
      <c r="H5" s="123" t="s">
        <v>8</v>
      </c>
      <c r="I5" s="123" t="s">
        <v>279</v>
      </c>
      <c r="J5" s="123" t="s">
        <v>280</v>
      </c>
      <c r="K5" s="123" t="s">
        <v>281</v>
      </c>
      <c r="L5" s="123" t="s">
        <v>282</v>
      </c>
      <c r="M5" s="123" t="s">
        <v>283</v>
      </c>
      <c r="N5" s="123" t="s">
        <v>284</v>
      </c>
      <c r="O5" s="123" t="s">
        <v>755</v>
      </c>
      <c r="P5" s="123" t="s">
        <v>756</v>
      </c>
      <c r="Q5" s="123" t="s">
        <v>757</v>
      </c>
      <c r="R5" s="354" t="s">
        <v>758</v>
      </c>
      <c r="S5" s="124" t="s">
        <v>759</v>
      </c>
    </row>
    <row r="6" spans="1:19" ht="46.5" customHeight="1">
      <c r="A6" s="168"/>
      <c r="B6" s="574" t="s">
        <v>760</v>
      </c>
      <c r="C6" s="572">
        <v>0</v>
      </c>
      <c r="D6" s="573"/>
      <c r="E6" s="572">
        <v>0.2</v>
      </c>
      <c r="F6" s="573"/>
      <c r="G6" s="572">
        <v>0.35</v>
      </c>
      <c r="H6" s="573"/>
      <c r="I6" s="572">
        <v>0.5</v>
      </c>
      <c r="J6" s="573"/>
      <c r="K6" s="572">
        <v>0.75</v>
      </c>
      <c r="L6" s="573"/>
      <c r="M6" s="572">
        <v>1</v>
      </c>
      <c r="N6" s="573"/>
      <c r="O6" s="572">
        <v>1.5</v>
      </c>
      <c r="P6" s="573"/>
      <c r="Q6" s="572">
        <v>2.5</v>
      </c>
      <c r="R6" s="573"/>
      <c r="S6" s="570" t="s">
        <v>292</v>
      </c>
    </row>
    <row r="7" spans="1:19">
      <c r="A7" s="168"/>
      <c r="B7" s="575"/>
      <c r="C7" s="362" t="s">
        <v>753</v>
      </c>
      <c r="D7" s="362" t="s">
        <v>754</v>
      </c>
      <c r="E7" s="362" t="s">
        <v>753</v>
      </c>
      <c r="F7" s="362" t="s">
        <v>754</v>
      </c>
      <c r="G7" s="362" t="s">
        <v>753</v>
      </c>
      <c r="H7" s="362" t="s">
        <v>754</v>
      </c>
      <c r="I7" s="362" t="s">
        <v>753</v>
      </c>
      <c r="J7" s="362" t="s">
        <v>754</v>
      </c>
      <c r="K7" s="362" t="s">
        <v>753</v>
      </c>
      <c r="L7" s="362" t="s">
        <v>754</v>
      </c>
      <c r="M7" s="362" t="s">
        <v>753</v>
      </c>
      <c r="N7" s="362" t="s">
        <v>754</v>
      </c>
      <c r="O7" s="362" t="s">
        <v>753</v>
      </c>
      <c r="P7" s="362" t="s">
        <v>754</v>
      </c>
      <c r="Q7" s="362" t="s">
        <v>753</v>
      </c>
      <c r="R7" s="362" t="s">
        <v>754</v>
      </c>
      <c r="S7" s="571"/>
    </row>
    <row r="8" spans="1:19" s="172" customFormat="1">
      <c r="A8" s="127">
        <v>1</v>
      </c>
      <c r="B8" s="190" t="s">
        <v>257</v>
      </c>
      <c r="C8" s="336">
        <v>30862523</v>
      </c>
      <c r="D8" s="336"/>
      <c r="E8" s="336"/>
      <c r="F8" s="355"/>
      <c r="G8" s="336"/>
      <c r="H8" s="336"/>
      <c r="I8" s="336"/>
      <c r="J8" s="336"/>
      <c r="K8" s="336"/>
      <c r="L8" s="336"/>
      <c r="M8" s="336">
        <v>28048137</v>
      </c>
      <c r="N8" s="336"/>
      <c r="O8" s="336"/>
      <c r="P8" s="336"/>
      <c r="Q8" s="336"/>
      <c r="R8" s="355"/>
      <c r="S8" s="368">
        <f>$C$6*SUM(C8:D8)+$E$6*SUM(E8:F8)+$G$6*SUM(G8:H8)+$I$6*SUM(I8:J8)+$K$6*SUM(K8:L8)+$M$6*SUM(M8:N8)+$O$6*SUM(O8:P8)+$Q$6*SUM(Q8:R8)</f>
        <v>28048137</v>
      </c>
    </row>
    <row r="9" spans="1:19" s="172" customFormat="1">
      <c r="A9" s="127">
        <v>2</v>
      </c>
      <c r="B9" s="190" t="s">
        <v>258</v>
      </c>
      <c r="C9" s="336"/>
      <c r="D9" s="336"/>
      <c r="E9" s="336"/>
      <c r="F9" s="336"/>
      <c r="G9" s="336"/>
      <c r="H9" s="336"/>
      <c r="I9" s="336"/>
      <c r="J9" s="336"/>
      <c r="K9" s="336"/>
      <c r="L9" s="336"/>
      <c r="M9" s="336"/>
      <c r="N9" s="336"/>
      <c r="O9" s="336"/>
      <c r="P9" s="336"/>
      <c r="Q9" s="336"/>
      <c r="R9" s="355"/>
      <c r="S9" s="368">
        <f t="shared" ref="S9:S21" si="0">$C$6*SUM(C9:D9)+$E$6*SUM(E9:F9)+$G$6*SUM(G9:H9)+$I$6*SUM(I9:J9)+$K$6*SUM(K9:L9)+$M$6*SUM(M9:N9)+$O$6*SUM(O9:P9)+$Q$6*SUM(Q9:R9)</f>
        <v>0</v>
      </c>
    </row>
    <row r="10" spans="1:19" s="172" customFormat="1">
      <c r="A10" s="127">
        <v>3</v>
      </c>
      <c r="B10" s="190" t="s">
        <v>259</v>
      </c>
      <c r="C10" s="336"/>
      <c r="D10" s="336"/>
      <c r="E10" s="336"/>
      <c r="F10" s="336"/>
      <c r="G10" s="336"/>
      <c r="H10" s="336"/>
      <c r="I10" s="336"/>
      <c r="J10" s="336"/>
      <c r="K10" s="336"/>
      <c r="L10" s="336"/>
      <c r="M10" s="336"/>
      <c r="N10" s="336"/>
      <c r="O10" s="336"/>
      <c r="P10" s="336"/>
      <c r="Q10" s="336"/>
      <c r="R10" s="355"/>
      <c r="S10" s="368">
        <f t="shared" si="0"/>
        <v>0</v>
      </c>
    </row>
    <row r="11" spans="1:19" s="172" customFormat="1">
      <c r="A11" s="127">
        <v>4</v>
      </c>
      <c r="B11" s="190" t="s">
        <v>260</v>
      </c>
      <c r="C11" s="336"/>
      <c r="D11" s="336"/>
      <c r="E11" s="336"/>
      <c r="F11" s="336"/>
      <c r="G11" s="336"/>
      <c r="H11" s="336"/>
      <c r="I11" s="336"/>
      <c r="J11" s="336"/>
      <c r="K11" s="336"/>
      <c r="L11" s="336"/>
      <c r="M11" s="336"/>
      <c r="N11" s="336"/>
      <c r="O11" s="336"/>
      <c r="P11" s="336"/>
      <c r="Q11" s="336"/>
      <c r="R11" s="355"/>
      <c r="S11" s="368">
        <f t="shared" si="0"/>
        <v>0</v>
      </c>
    </row>
    <row r="12" spans="1:19" s="172" customFormat="1">
      <c r="A12" s="127">
        <v>5</v>
      </c>
      <c r="B12" s="190" t="s">
        <v>261</v>
      </c>
      <c r="C12" s="336"/>
      <c r="D12" s="336"/>
      <c r="E12" s="336"/>
      <c r="F12" s="336"/>
      <c r="G12" s="336"/>
      <c r="H12" s="336"/>
      <c r="I12" s="336"/>
      <c r="J12" s="336"/>
      <c r="K12" s="336"/>
      <c r="L12" s="336"/>
      <c r="M12" s="336"/>
      <c r="N12" s="336"/>
      <c r="O12" s="336"/>
      <c r="P12" s="336"/>
      <c r="Q12" s="336"/>
      <c r="R12" s="355"/>
      <c r="S12" s="368">
        <f t="shared" si="0"/>
        <v>0</v>
      </c>
    </row>
    <row r="13" spans="1:19" s="172" customFormat="1">
      <c r="A13" s="127">
        <v>6</v>
      </c>
      <c r="B13" s="190" t="s">
        <v>262</v>
      </c>
      <c r="C13" s="336"/>
      <c r="D13" s="336"/>
      <c r="E13" s="336">
        <v>2484724.9999999995</v>
      </c>
      <c r="F13" s="336"/>
      <c r="G13" s="336"/>
      <c r="H13" s="336"/>
      <c r="I13" s="336">
        <v>13105796.810000001</v>
      </c>
      <c r="J13" s="336"/>
      <c r="K13" s="336"/>
      <c r="L13" s="336"/>
      <c r="M13" s="336">
        <v>29474.19</v>
      </c>
      <c r="N13" s="336"/>
      <c r="O13" s="336"/>
      <c r="P13" s="336"/>
      <c r="Q13" s="336"/>
      <c r="R13" s="355"/>
      <c r="S13" s="368">
        <f t="shared" si="0"/>
        <v>7079317.5950000007</v>
      </c>
    </row>
    <row r="14" spans="1:19" s="172" customFormat="1">
      <c r="A14" s="127">
        <v>7</v>
      </c>
      <c r="B14" s="190" t="s">
        <v>77</v>
      </c>
      <c r="C14" s="336"/>
      <c r="D14" s="336"/>
      <c r="E14" s="336"/>
      <c r="F14" s="336"/>
      <c r="G14" s="336"/>
      <c r="H14" s="336"/>
      <c r="I14" s="336"/>
      <c r="J14" s="336"/>
      <c r="K14" s="336"/>
      <c r="L14" s="336"/>
      <c r="M14" s="336">
        <v>272134419.43000007</v>
      </c>
      <c r="N14" s="336">
        <v>14914570.766000001</v>
      </c>
      <c r="O14" s="336"/>
      <c r="P14" s="336"/>
      <c r="Q14" s="336"/>
      <c r="R14" s="355"/>
      <c r="S14" s="368">
        <f t="shared" si="0"/>
        <v>287048990.19600004</v>
      </c>
    </row>
    <row r="15" spans="1:19" s="172" customFormat="1">
      <c r="A15" s="127">
        <v>8</v>
      </c>
      <c r="B15" s="190" t="s">
        <v>78</v>
      </c>
      <c r="C15" s="336"/>
      <c r="D15" s="336"/>
      <c r="E15" s="336"/>
      <c r="F15" s="336"/>
      <c r="G15" s="336"/>
      <c r="H15" s="336"/>
      <c r="I15" s="336" t="s">
        <v>7</v>
      </c>
      <c r="J15" s="336"/>
      <c r="K15" s="336"/>
      <c r="L15" s="336"/>
      <c r="M15" s="336"/>
      <c r="N15" s="336"/>
      <c r="O15" s="336"/>
      <c r="P15" s="336"/>
      <c r="Q15" s="336"/>
      <c r="R15" s="355"/>
      <c r="S15" s="368">
        <f t="shared" si="0"/>
        <v>0</v>
      </c>
    </row>
    <row r="16" spans="1:19" s="172" customFormat="1">
      <c r="A16" s="127">
        <v>9</v>
      </c>
      <c r="B16" s="190" t="s">
        <v>79</v>
      </c>
      <c r="C16" s="336"/>
      <c r="D16" s="336"/>
      <c r="E16" s="336"/>
      <c r="F16" s="336"/>
      <c r="G16" s="336"/>
      <c r="H16" s="336"/>
      <c r="I16" s="336"/>
      <c r="J16" s="336"/>
      <c r="K16" s="336"/>
      <c r="L16" s="336"/>
      <c r="M16" s="336"/>
      <c r="N16" s="336"/>
      <c r="O16" s="336"/>
      <c r="P16" s="336"/>
      <c r="Q16" s="336"/>
      <c r="R16" s="355"/>
      <c r="S16" s="368">
        <f t="shared" si="0"/>
        <v>0</v>
      </c>
    </row>
    <row r="17" spans="1:19" s="172" customFormat="1">
      <c r="A17" s="127">
        <v>10</v>
      </c>
      <c r="B17" s="190" t="s">
        <v>73</v>
      </c>
      <c r="C17" s="336"/>
      <c r="D17" s="336"/>
      <c r="E17" s="336"/>
      <c r="F17" s="336"/>
      <c r="G17" s="336"/>
      <c r="H17" s="336"/>
      <c r="I17" s="336"/>
      <c r="J17" s="336"/>
      <c r="K17" s="336"/>
      <c r="L17" s="336"/>
      <c r="M17" s="336">
        <v>20713350.609999999</v>
      </c>
      <c r="N17" s="336">
        <v>4308.5349999999999</v>
      </c>
      <c r="O17" s="336">
        <v>0</v>
      </c>
      <c r="P17" s="336"/>
      <c r="Q17" s="336"/>
      <c r="R17" s="355"/>
      <c r="S17" s="368">
        <f t="shared" si="0"/>
        <v>20717659.145</v>
      </c>
    </row>
    <row r="18" spans="1:19" s="172" customFormat="1">
      <c r="A18" s="127">
        <v>11</v>
      </c>
      <c r="B18" s="190" t="s">
        <v>74</v>
      </c>
      <c r="C18" s="336"/>
      <c r="D18" s="336"/>
      <c r="E18" s="336"/>
      <c r="F18" s="336"/>
      <c r="G18" s="336"/>
      <c r="H18" s="336"/>
      <c r="I18" s="336"/>
      <c r="J18" s="336"/>
      <c r="K18" s="336"/>
      <c r="L18" s="336"/>
      <c r="M18" s="336">
        <v>16348205.670000004</v>
      </c>
      <c r="N18" s="336">
        <v>1235851.577</v>
      </c>
      <c r="O18" s="336">
        <v>633796.25000000012</v>
      </c>
      <c r="P18" s="336"/>
      <c r="Q18" s="336"/>
      <c r="R18" s="355"/>
      <c r="S18" s="368">
        <f t="shared" si="0"/>
        <v>18534751.622000005</v>
      </c>
    </row>
    <row r="19" spans="1:19" s="172" customFormat="1">
      <c r="A19" s="127">
        <v>12</v>
      </c>
      <c r="B19" s="190" t="s">
        <v>75</v>
      </c>
      <c r="C19" s="336"/>
      <c r="D19" s="336"/>
      <c r="E19" s="336"/>
      <c r="F19" s="336"/>
      <c r="G19" s="336"/>
      <c r="H19" s="336"/>
      <c r="I19" s="336"/>
      <c r="J19" s="336"/>
      <c r="K19" s="336"/>
      <c r="L19" s="336"/>
      <c r="M19" s="336"/>
      <c r="N19" s="336"/>
      <c r="O19" s="336"/>
      <c r="P19" s="336"/>
      <c r="Q19" s="336"/>
      <c r="R19" s="355"/>
      <c r="S19" s="368">
        <f t="shared" si="0"/>
        <v>0</v>
      </c>
    </row>
    <row r="20" spans="1:19" s="172" customFormat="1">
      <c r="A20" s="127">
        <v>13</v>
      </c>
      <c r="B20" s="190" t="s">
        <v>76</v>
      </c>
      <c r="C20" s="336"/>
      <c r="D20" s="336"/>
      <c r="E20" s="336"/>
      <c r="F20" s="336"/>
      <c r="G20" s="336"/>
      <c r="H20" s="336"/>
      <c r="I20" s="336"/>
      <c r="J20" s="336"/>
      <c r="K20" s="336"/>
      <c r="L20" s="336"/>
      <c r="M20" s="336"/>
      <c r="N20" s="336"/>
      <c r="O20" s="336"/>
      <c r="P20" s="336"/>
      <c r="Q20" s="336"/>
      <c r="R20" s="355"/>
      <c r="S20" s="368">
        <f t="shared" si="0"/>
        <v>0</v>
      </c>
    </row>
    <row r="21" spans="1:19" s="172" customFormat="1">
      <c r="A21" s="127">
        <v>14</v>
      </c>
      <c r="B21" s="190" t="s">
        <v>290</v>
      </c>
      <c r="C21" s="336">
        <v>6614891</v>
      </c>
      <c r="D21" s="336"/>
      <c r="E21" s="336"/>
      <c r="F21" s="336"/>
      <c r="G21" s="336"/>
      <c r="H21" s="336"/>
      <c r="I21" s="336"/>
      <c r="J21" s="336"/>
      <c r="K21" s="336"/>
      <c r="L21" s="336"/>
      <c r="M21" s="336">
        <v>88539084.559999943</v>
      </c>
      <c r="N21" s="336">
        <v>819617.00500000035</v>
      </c>
      <c r="O21" s="336"/>
      <c r="P21" s="336"/>
      <c r="Q21" s="336"/>
      <c r="R21" s="355"/>
      <c r="S21" s="368">
        <f t="shared" si="0"/>
        <v>89358701.564999938</v>
      </c>
    </row>
    <row r="22" spans="1:19" ht="13.5" thickBot="1">
      <c r="A22" s="109"/>
      <c r="B22" s="174" t="s">
        <v>72</v>
      </c>
      <c r="C22" s="337">
        <f>SUM(C8:C21)</f>
        <v>37477414</v>
      </c>
      <c r="D22" s="337">
        <f t="shared" ref="D22:S22" si="1">SUM(D8:D21)</f>
        <v>0</v>
      </c>
      <c r="E22" s="337">
        <f t="shared" si="1"/>
        <v>2484724.9999999995</v>
      </c>
      <c r="F22" s="337">
        <f t="shared" si="1"/>
        <v>0</v>
      </c>
      <c r="G22" s="337">
        <f t="shared" si="1"/>
        <v>0</v>
      </c>
      <c r="H22" s="337">
        <f t="shared" si="1"/>
        <v>0</v>
      </c>
      <c r="I22" s="337">
        <f t="shared" si="1"/>
        <v>13105796.810000001</v>
      </c>
      <c r="J22" s="337">
        <f t="shared" si="1"/>
        <v>0</v>
      </c>
      <c r="K22" s="337">
        <f t="shared" si="1"/>
        <v>0</v>
      </c>
      <c r="L22" s="337">
        <f t="shared" si="1"/>
        <v>0</v>
      </c>
      <c r="M22" s="337">
        <f t="shared" si="1"/>
        <v>425812671.46000004</v>
      </c>
      <c r="N22" s="337">
        <f t="shared" si="1"/>
        <v>16974347.883000001</v>
      </c>
      <c r="O22" s="337">
        <f t="shared" si="1"/>
        <v>633796.25000000012</v>
      </c>
      <c r="P22" s="337">
        <f t="shared" si="1"/>
        <v>0</v>
      </c>
      <c r="Q22" s="337">
        <f t="shared" si="1"/>
        <v>0</v>
      </c>
      <c r="R22" s="337">
        <f t="shared" si="1"/>
        <v>0</v>
      </c>
      <c r="S22" s="369">
        <f t="shared" si="1"/>
        <v>450787557.12299991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D21" sqref="D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229</v>
      </c>
      <c r="B1" s="401" t="str">
        <f>Info!C2</f>
        <v>სს "ხალიკ ბანკი საქართველო"</v>
      </c>
    </row>
    <row r="2" spans="1:22">
      <c r="A2" s="2" t="s">
        <v>230</v>
      </c>
      <c r="B2" s="541">
        <f>'1. key ratios'!B2</f>
        <v>43555</v>
      </c>
    </row>
    <row r="4" spans="1:22" ht="27.75" thickBot="1">
      <c r="A4" s="2" t="s">
        <v>662</v>
      </c>
      <c r="B4" s="364" t="s">
        <v>769</v>
      </c>
      <c r="V4" s="217" t="s">
        <v>133</v>
      </c>
    </row>
    <row r="5" spans="1:22">
      <c r="A5" s="107"/>
      <c r="B5" s="108"/>
      <c r="C5" s="576" t="s">
        <v>239</v>
      </c>
      <c r="D5" s="577"/>
      <c r="E5" s="577"/>
      <c r="F5" s="577"/>
      <c r="G5" s="577"/>
      <c r="H5" s="577"/>
      <c r="I5" s="577"/>
      <c r="J5" s="577"/>
      <c r="K5" s="577"/>
      <c r="L5" s="578"/>
      <c r="M5" s="576" t="s">
        <v>240</v>
      </c>
      <c r="N5" s="577"/>
      <c r="O5" s="577"/>
      <c r="P5" s="577"/>
      <c r="Q5" s="577"/>
      <c r="R5" s="577"/>
      <c r="S5" s="578"/>
      <c r="T5" s="581" t="s">
        <v>767</v>
      </c>
      <c r="U5" s="581" t="s">
        <v>766</v>
      </c>
      <c r="V5" s="579" t="s">
        <v>241</v>
      </c>
    </row>
    <row r="6" spans="1:22" s="74" customFormat="1" ht="140.25">
      <c r="A6" s="125"/>
      <c r="B6" s="192"/>
      <c r="C6" s="105" t="s">
        <v>242</v>
      </c>
      <c r="D6" s="104" t="s">
        <v>243</v>
      </c>
      <c r="E6" s="101" t="s">
        <v>244</v>
      </c>
      <c r="F6" s="365" t="s">
        <v>761</v>
      </c>
      <c r="G6" s="104" t="s">
        <v>245</v>
      </c>
      <c r="H6" s="104" t="s">
        <v>246</v>
      </c>
      <c r="I6" s="104" t="s">
        <v>247</v>
      </c>
      <c r="J6" s="104" t="s">
        <v>289</v>
      </c>
      <c r="K6" s="104" t="s">
        <v>248</v>
      </c>
      <c r="L6" s="106" t="s">
        <v>249</v>
      </c>
      <c r="M6" s="105" t="s">
        <v>250</v>
      </c>
      <c r="N6" s="104" t="s">
        <v>251</v>
      </c>
      <c r="O6" s="104" t="s">
        <v>252</v>
      </c>
      <c r="P6" s="104" t="s">
        <v>253</v>
      </c>
      <c r="Q6" s="104" t="s">
        <v>254</v>
      </c>
      <c r="R6" s="104" t="s">
        <v>255</v>
      </c>
      <c r="S6" s="106" t="s">
        <v>256</v>
      </c>
      <c r="T6" s="582"/>
      <c r="U6" s="582"/>
      <c r="V6" s="580"/>
    </row>
    <row r="7" spans="1:22" s="172" customFormat="1">
      <c r="A7" s="173">
        <v>1</v>
      </c>
      <c r="B7" s="171" t="s">
        <v>257</v>
      </c>
      <c r="C7" s="338"/>
      <c r="D7" s="336"/>
      <c r="E7" s="336"/>
      <c r="F7" s="336"/>
      <c r="G7" s="336"/>
      <c r="H7" s="336"/>
      <c r="I7" s="336"/>
      <c r="J7" s="336"/>
      <c r="K7" s="336"/>
      <c r="L7" s="339"/>
      <c r="M7" s="338"/>
      <c r="N7" s="336"/>
      <c r="O7" s="336"/>
      <c r="P7" s="336"/>
      <c r="Q7" s="336"/>
      <c r="R7" s="336"/>
      <c r="S7" s="339"/>
      <c r="T7" s="359">
        <v>0</v>
      </c>
      <c r="U7" s="358"/>
      <c r="V7" s="340">
        <f>SUM(C7:S7)</f>
        <v>0</v>
      </c>
    </row>
    <row r="8" spans="1:22" s="172" customFormat="1">
      <c r="A8" s="173">
        <v>2</v>
      </c>
      <c r="B8" s="171" t="s">
        <v>258</v>
      </c>
      <c r="C8" s="338"/>
      <c r="D8" s="336"/>
      <c r="E8" s="336"/>
      <c r="F8" s="336"/>
      <c r="G8" s="336"/>
      <c r="H8" s="336"/>
      <c r="I8" s="336"/>
      <c r="J8" s="336"/>
      <c r="K8" s="336"/>
      <c r="L8" s="339"/>
      <c r="M8" s="338"/>
      <c r="N8" s="336"/>
      <c r="O8" s="336"/>
      <c r="P8" s="336"/>
      <c r="Q8" s="336"/>
      <c r="R8" s="336"/>
      <c r="S8" s="339"/>
      <c r="T8" s="358">
        <v>0</v>
      </c>
      <c r="U8" s="358"/>
      <c r="V8" s="340">
        <f t="shared" ref="V8:V20" si="0">SUM(C8:S8)</f>
        <v>0</v>
      </c>
    </row>
    <row r="9" spans="1:22" s="172" customFormat="1">
      <c r="A9" s="173">
        <v>3</v>
      </c>
      <c r="B9" s="171" t="s">
        <v>259</v>
      </c>
      <c r="C9" s="338"/>
      <c r="D9" s="336"/>
      <c r="E9" s="336"/>
      <c r="F9" s="336"/>
      <c r="G9" s="336"/>
      <c r="H9" s="336"/>
      <c r="I9" s="336"/>
      <c r="J9" s="336"/>
      <c r="K9" s="336"/>
      <c r="L9" s="339"/>
      <c r="M9" s="338"/>
      <c r="N9" s="336"/>
      <c r="O9" s="336"/>
      <c r="P9" s="336"/>
      <c r="Q9" s="336"/>
      <c r="R9" s="336"/>
      <c r="S9" s="339"/>
      <c r="T9" s="358">
        <v>0</v>
      </c>
      <c r="U9" s="358"/>
      <c r="V9" s="340">
        <f>SUM(C9:S9)</f>
        <v>0</v>
      </c>
    </row>
    <row r="10" spans="1:22" s="172" customFormat="1">
      <c r="A10" s="173">
        <v>4</v>
      </c>
      <c r="B10" s="171" t="s">
        <v>260</v>
      </c>
      <c r="C10" s="338"/>
      <c r="D10" s="336"/>
      <c r="E10" s="336"/>
      <c r="F10" s="336"/>
      <c r="G10" s="336"/>
      <c r="H10" s="336"/>
      <c r="I10" s="336"/>
      <c r="J10" s="336"/>
      <c r="K10" s="336"/>
      <c r="L10" s="339"/>
      <c r="M10" s="338"/>
      <c r="N10" s="336"/>
      <c r="O10" s="336"/>
      <c r="P10" s="336"/>
      <c r="Q10" s="336"/>
      <c r="R10" s="336"/>
      <c r="S10" s="339"/>
      <c r="T10" s="358">
        <v>0</v>
      </c>
      <c r="U10" s="358"/>
      <c r="V10" s="340">
        <f t="shared" si="0"/>
        <v>0</v>
      </c>
    </row>
    <row r="11" spans="1:22" s="172" customFormat="1">
      <c r="A11" s="173">
        <v>5</v>
      </c>
      <c r="B11" s="171" t="s">
        <v>261</v>
      </c>
      <c r="C11" s="338"/>
      <c r="D11" s="336"/>
      <c r="E11" s="336"/>
      <c r="F11" s="336"/>
      <c r="G11" s="336"/>
      <c r="H11" s="336"/>
      <c r="I11" s="336"/>
      <c r="J11" s="336"/>
      <c r="K11" s="336"/>
      <c r="L11" s="339"/>
      <c r="M11" s="338"/>
      <c r="N11" s="336"/>
      <c r="O11" s="336"/>
      <c r="P11" s="336"/>
      <c r="Q11" s="336"/>
      <c r="R11" s="336"/>
      <c r="S11" s="339"/>
      <c r="T11" s="358">
        <v>0</v>
      </c>
      <c r="U11" s="358"/>
      <c r="V11" s="340">
        <f t="shared" si="0"/>
        <v>0</v>
      </c>
    </row>
    <row r="12" spans="1:22" s="172" customFormat="1">
      <c r="A12" s="173">
        <v>6</v>
      </c>
      <c r="B12" s="171" t="s">
        <v>262</v>
      </c>
      <c r="C12" s="338"/>
      <c r="D12" s="336"/>
      <c r="E12" s="336"/>
      <c r="F12" s="336"/>
      <c r="G12" s="336"/>
      <c r="H12" s="336"/>
      <c r="I12" s="336"/>
      <c r="J12" s="336"/>
      <c r="K12" s="336"/>
      <c r="L12" s="339"/>
      <c r="M12" s="338"/>
      <c r="N12" s="336"/>
      <c r="O12" s="336"/>
      <c r="P12" s="336"/>
      <c r="Q12" s="336"/>
      <c r="R12" s="336"/>
      <c r="S12" s="339"/>
      <c r="T12" s="358">
        <v>0</v>
      </c>
      <c r="U12" s="358"/>
      <c r="V12" s="340">
        <f t="shared" si="0"/>
        <v>0</v>
      </c>
    </row>
    <row r="13" spans="1:22" s="172" customFormat="1">
      <c r="A13" s="173">
        <v>7</v>
      </c>
      <c r="B13" s="171" t="s">
        <v>77</v>
      </c>
      <c r="C13" s="338"/>
      <c r="D13" s="336">
        <v>2003608.66</v>
      </c>
      <c r="E13" s="336"/>
      <c r="F13" s="336"/>
      <c r="G13" s="336"/>
      <c r="H13" s="336"/>
      <c r="I13" s="336"/>
      <c r="J13" s="336"/>
      <c r="K13" s="336"/>
      <c r="L13" s="339"/>
      <c r="M13" s="338"/>
      <c r="N13" s="336"/>
      <c r="O13" s="336"/>
      <c r="P13" s="336"/>
      <c r="Q13" s="336"/>
      <c r="R13" s="336"/>
      <c r="S13" s="339"/>
      <c r="T13" s="358">
        <v>1373516.66</v>
      </c>
      <c r="U13" s="358">
        <v>630092</v>
      </c>
      <c r="V13" s="340">
        <f t="shared" si="0"/>
        <v>2003608.66</v>
      </c>
    </row>
    <row r="14" spans="1:22" s="172" customFormat="1">
      <c r="A14" s="173">
        <v>8</v>
      </c>
      <c r="B14" s="171" t="s">
        <v>78</v>
      </c>
      <c r="C14" s="338"/>
      <c r="D14" s="336"/>
      <c r="E14" s="336"/>
      <c r="F14" s="336"/>
      <c r="G14" s="336"/>
      <c r="H14" s="336"/>
      <c r="I14" s="336"/>
      <c r="J14" s="336"/>
      <c r="K14" s="336"/>
      <c r="L14" s="339"/>
      <c r="M14" s="338"/>
      <c r="N14" s="336"/>
      <c r="O14" s="336"/>
      <c r="P14" s="336"/>
      <c r="Q14" s="336"/>
      <c r="R14" s="336"/>
      <c r="S14" s="339"/>
      <c r="T14" s="358">
        <v>0</v>
      </c>
      <c r="U14" s="358"/>
      <c r="V14" s="340">
        <f t="shared" si="0"/>
        <v>0</v>
      </c>
    </row>
    <row r="15" spans="1:22" s="172" customFormat="1">
      <c r="A15" s="173">
        <v>9</v>
      </c>
      <c r="B15" s="171" t="s">
        <v>79</v>
      </c>
      <c r="C15" s="338"/>
      <c r="D15" s="336"/>
      <c r="E15" s="336"/>
      <c r="F15" s="336"/>
      <c r="G15" s="336"/>
      <c r="H15" s="336"/>
      <c r="I15" s="336"/>
      <c r="J15" s="336"/>
      <c r="K15" s="336"/>
      <c r="L15" s="339"/>
      <c r="M15" s="338"/>
      <c r="N15" s="336"/>
      <c r="O15" s="336"/>
      <c r="P15" s="336"/>
      <c r="Q15" s="336"/>
      <c r="R15" s="336"/>
      <c r="S15" s="339"/>
      <c r="T15" s="358">
        <v>0</v>
      </c>
      <c r="U15" s="358"/>
      <c r="V15" s="340">
        <f t="shared" si="0"/>
        <v>0</v>
      </c>
    </row>
    <row r="16" spans="1:22" s="172" customFormat="1">
      <c r="A16" s="173">
        <v>10</v>
      </c>
      <c r="B16" s="171" t="s">
        <v>73</v>
      </c>
      <c r="C16" s="338"/>
      <c r="D16" s="336"/>
      <c r="E16" s="336"/>
      <c r="F16" s="336"/>
      <c r="G16" s="336"/>
      <c r="H16" s="336"/>
      <c r="I16" s="336"/>
      <c r="J16" s="336"/>
      <c r="K16" s="336"/>
      <c r="L16" s="339"/>
      <c r="M16" s="338"/>
      <c r="N16" s="336"/>
      <c r="O16" s="336"/>
      <c r="P16" s="336"/>
      <c r="Q16" s="336"/>
      <c r="R16" s="336"/>
      <c r="S16" s="339"/>
      <c r="T16" s="358">
        <v>0</v>
      </c>
      <c r="U16" s="358"/>
      <c r="V16" s="340">
        <f t="shared" si="0"/>
        <v>0</v>
      </c>
    </row>
    <row r="17" spans="1:22" s="172" customFormat="1">
      <c r="A17" s="173">
        <v>11</v>
      </c>
      <c r="B17" s="171" t="s">
        <v>74</v>
      </c>
      <c r="C17" s="338"/>
      <c r="D17" s="336"/>
      <c r="E17" s="336"/>
      <c r="F17" s="336"/>
      <c r="G17" s="336"/>
      <c r="H17" s="336"/>
      <c r="I17" s="336"/>
      <c r="J17" s="336"/>
      <c r="K17" s="336"/>
      <c r="L17" s="339"/>
      <c r="M17" s="338"/>
      <c r="N17" s="336"/>
      <c r="O17" s="336"/>
      <c r="P17" s="336"/>
      <c r="Q17" s="336"/>
      <c r="R17" s="336"/>
      <c r="S17" s="339"/>
      <c r="T17" s="358">
        <v>0</v>
      </c>
      <c r="U17" s="358"/>
      <c r="V17" s="340">
        <f t="shared" si="0"/>
        <v>0</v>
      </c>
    </row>
    <row r="18" spans="1:22" s="172" customFormat="1">
      <c r="A18" s="173">
        <v>12</v>
      </c>
      <c r="B18" s="171" t="s">
        <v>75</v>
      </c>
      <c r="C18" s="338"/>
      <c r="D18" s="336"/>
      <c r="E18" s="336"/>
      <c r="F18" s="336"/>
      <c r="G18" s="336"/>
      <c r="H18" s="336"/>
      <c r="I18" s="336"/>
      <c r="J18" s="336"/>
      <c r="K18" s="336"/>
      <c r="L18" s="339"/>
      <c r="M18" s="338"/>
      <c r="N18" s="336"/>
      <c r="O18" s="336"/>
      <c r="P18" s="336"/>
      <c r="Q18" s="336"/>
      <c r="R18" s="336"/>
      <c r="S18" s="339"/>
      <c r="T18" s="358">
        <v>0</v>
      </c>
      <c r="U18" s="358"/>
      <c r="V18" s="340">
        <f t="shared" si="0"/>
        <v>0</v>
      </c>
    </row>
    <row r="19" spans="1:22" s="172" customFormat="1">
      <c r="A19" s="173">
        <v>13</v>
      </c>
      <c r="B19" s="171" t="s">
        <v>76</v>
      </c>
      <c r="C19" s="338"/>
      <c r="D19" s="336"/>
      <c r="E19" s="336"/>
      <c r="F19" s="336"/>
      <c r="G19" s="336"/>
      <c r="H19" s="336"/>
      <c r="I19" s="336"/>
      <c r="J19" s="336"/>
      <c r="K19" s="336"/>
      <c r="L19" s="339"/>
      <c r="M19" s="338"/>
      <c r="N19" s="336"/>
      <c r="O19" s="336"/>
      <c r="P19" s="336"/>
      <c r="Q19" s="336"/>
      <c r="R19" s="336"/>
      <c r="S19" s="339"/>
      <c r="T19" s="358">
        <v>0</v>
      </c>
      <c r="U19" s="358"/>
      <c r="V19" s="340">
        <f t="shared" si="0"/>
        <v>0</v>
      </c>
    </row>
    <row r="20" spans="1:22" s="172" customFormat="1">
      <c r="A20" s="173">
        <v>14</v>
      </c>
      <c r="B20" s="171" t="s">
        <v>290</v>
      </c>
      <c r="C20" s="338"/>
      <c r="D20" s="336">
        <v>1232213.5599999998</v>
      </c>
      <c r="E20" s="336"/>
      <c r="F20" s="336"/>
      <c r="G20" s="336"/>
      <c r="H20" s="336"/>
      <c r="I20" s="336"/>
      <c r="J20" s="336"/>
      <c r="K20" s="336"/>
      <c r="L20" s="339"/>
      <c r="M20" s="338"/>
      <c r="N20" s="336"/>
      <c r="O20" s="336"/>
      <c r="P20" s="336"/>
      <c r="Q20" s="336"/>
      <c r="R20" s="336"/>
      <c r="S20" s="339"/>
      <c r="T20" s="358">
        <v>1232213.5599999998</v>
      </c>
      <c r="U20" s="358"/>
      <c r="V20" s="340">
        <f t="shared" si="0"/>
        <v>1232213.5599999998</v>
      </c>
    </row>
    <row r="21" spans="1:22" ht="13.5" thickBot="1">
      <c r="A21" s="109"/>
      <c r="B21" s="110" t="s">
        <v>72</v>
      </c>
      <c r="C21" s="341">
        <f>SUM(C7:C20)</f>
        <v>0</v>
      </c>
      <c r="D21" s="337">
        <f t="shared" ref="D21:V21" si="1">SUM(D7:D20)</f>
        <v>3235822.2199999997</v>
      </c>
      <c r="E21" s="337">
        <f t="shared" si="1"/>
        <v>0</v>
      </c>
      <c r="F21" s="337">
        <f t="shared" si="1"/>
        <v>0</v>
      </c>
      <c r="G21" s="337">
        <f t="shared" si="1"/>
        <v>0</v>
      </c>
      <c r="H21" s="337">
        <f t="shared" si="1"/>
        <v>0</v>
      </c>
      <c r="I21" s="337">
        <f t="shared" si="1"/>
        <v>0</v>
      </c>
      <c r="J21" s="337">
        <f t="shared" si="1"/>
        <v>0</v>
      </c>
      <c r="K21" s="337">
        <f t="shared" si="1"/>
        <v>0</v>
      </c>
      <c r="L21" s="342">
        <f t="shared" si="1"/>
        <v>0</v>
      </c>
      <c r="M21" s="341">
        <f t="shared" si="1"/>
        <v>0</v>
      </c>
      <c r="N21" s="337">
        <f t="shared" si="1"/>
        <v>0</v>
      </c>
      <c r="O21" s="337">
        <f t="shared" si="1"/>
        <v>0</v>
      </c>
      <c r="P21" s="337">
        <f t="shared" si="1"/>
        <v>0</v>
      </c>
      <c r="Q21" s="337">
        <f t="shared" si="1"/>
        <v>0</v>
      </c>
      <c r="R21" s="337">
        <f t="shared" si="1"/>
        <v>0</v>
      </c>
      <c r="S21" s="342">
        <f t="shared" si="1"/>
        <v>0</v>
      </c>
      <c r="T21" s="342">
        <f>SUM(T7:T20)</f>
        <v>2605730.2199999997</v>
      </c>
      <c r="U21" s="342">
        <f t="shared" si="1"/>
        <v>630092</v>
      </c>
      <c r="V21" s="343">
        <f t="shared" si="1"/>
        <v>3235822.2199999997</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28" sqref="C2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229</v>
      </c>
      <c r="B1" s="401" t="str">
        <f>Info!C2</f>
        <v>სს "ხალიკ ბანკი საქართველო"</v>
      </c>
    </row>
    <row r="2" spans="1:9">
      <c r="A2" s="2" t="s">
        <v>230</v>
      </c>
      <c r="B2" s="541">
        <f>'1. key ratios'!B2</f>
        <v>43555</v>
      </c>
    </row>
    <row r="4" spans="1:9" ht="13.5" thickBot="1">
      <c r="A4" s="2" t="s">
        <v>663</v>
      </c>
      <c r="B4" s="361" t="s">
        <v>770</v>
      </c>
    </row>
    <row r="5" spans="1:9">
      <c r="A5" s="107"/>
      <c r="B5" s="169"/>
      <c r="C5" s="175" t="s">
        <v>0</v>
      </c>
      <c r="D5" s="175" t="s">
        <v>1</v>
      </c>
      <c r="E5" s="175" t="s">
        <v>2</v>
      </c>
      <c r="F5" s="175" t="s">
        <v>3</v>
      </c>
      <c r="G5" s="356" t="s">
        <v>4</v>
      </c>
      <c r="H5" s="176" t="s">
        <v>8</v>
      </c>
      <c r="I5" s="25"/>
    </row>
    <row r="6" spans="1:9" ht="15" customHeight="1">
      <c r="A6" s="168"/>
      <c r="B6" s="23"/>
      <c r="C6" s="583" t="s">
        <v>762</v>
      </c>
      <c r="D6" s="587" t="s">
        <v>783</v>
      </c>
      <c r="E6" s="588"/>
      <c r="F6" s="583" t="s">
        <v>789</v>
      </c>
      <c r="G6" s="583" t="s">
        <v>790</v>
      </c>
      <c r="H6" s="585" t="s">
        <v>764</v>
      </c>
      <c r="I6" s="25"/>
    </row>
    <row r="7" spans="1:9" ht="76.5">
      <c r="A7" s="168"/>
      <c r="B7" s="23"/>
      <c r="C7" s="584"/>
      <c r="D7" s="360" t="s">
        <v>765</v>
      </c>
      <c r="E7" s="360" t="s">
        <v>763</v>
      </c>
      <c r="F7" s="584"/>
      <c r="G7" s="584"/>
      <c r="H7" s="586"/>
      <c r="I7" s="25"/>
    </row>
    <row r="8" spans="1:9">
      <c r="A8" s="98">
        <v>1</v>
      </c>
      <c r="B8" s="80" t="s">
        <v>257</v>
      </c>
      <c r="C8" s="344">
        <v>58910660</v>
      </c>
      <c r="D8" s="345"/>
      <c r="E8" s="344"/>
      <c r="F8" s="344">
        <v>28048137</v>
      </c>
      <c r="G8" s="357">
        <v>28048137</v>
      </c>
      <c r="H8" s="366">
        <f>G8/(C8+E8)</f>
        <v>0.47611310075290281</v>
      </c>
    </row>
    <row r="9" spans="1:9" ht="15" customHeight="1">
      <c r="A9" s="98">
        <v>2</v>
      </c>
      <c r="B9" s="80" t="s">
        <v>258</v>
      </c>
      <c r="C9" s="344">
        <v>0</v>
      </c>
      <c r="D9" s="345">
        <v>0</v>
      </c>
      <c r="E9" s="344">
        <v>0</v>
      </c>
      <c r="F9" s="344">
        <v>0</v>
      </c>
      <c r="G9" s="357">
        <v>0</v>
      </c>
      <c r="H9" s="366"/>
    </row>
    <row r="10" spans="1:9">
      <c r="A10" s="98">
        <v>3</v>
      </c>
      <c r="B10" s="80" t="s">
        <v>259</v>
      </c>
      <c r="C10" s="344"/>
      <c r="D10" s="345"/>
      <c r="E10" s="344"/>
      <c r="F10" s="344">
        <v>0</v>
      </c>
      <c r="G10" s="357"/>
      <c r="H10" s="366"/>
    </row>
    <row r="11" spans="1:9">
      <c r="A11" s="98">
        <v>4</v>
      </c>
      <c r="B11" s="80" t="s">
        <v>260</v>
      </c>
      <c r="C11" s="344"/>
      <c r="D11" s="345"/>
      <c r="E11" s="344"/>
      <c r="F11" s="344">
        <v>0</v>
      </c>
      <c r="G11" s="357"/>
      <c r="H11" s="366"/>
    </row>
    <row r="12" spans="1:9">
      <c r="A12" s="98">
        <v>5</v>
      </c>
      <c r="B12" s="80" t="s">
        <v>261</v>
      </c>
      <c r="C12" s="344"/>
      <c r="D12" s="345"/>
      <c r="E12" s="344"/>
      <c r="F12" s="344">
        <v>0</v>
      </c>
      <c r="G12" s="357"/>
      <c r="H12" s="366"/>
    </row>
    <row r="13" spans="1:9">
      <c r="A13" s="98">
        <v>6</v>
      </c>
      <c r="B13" s="80" t="s">
        <v>262</v>
      </c>
      <c r="C13" s="344">
        <v>15619996</v>
      </c>
      <c r="D13" s="345"/>
      <c r="E13" s="344"/>
      <c r="F13" s="344">
        <v>7079317.5950000007</v>
      </c>
      <c r="G13" s="357">
        <v>7079317.5950000007</v>
      </c>
      <c r="H13" s="366">
        <f t="shared" ref="H13:H21" si="0">G13/(C13+E13)</f>
        <v>0.45322147297604948</v>
      </c>
    </row>
    <row r="14" spans="1:9">
      <c r="A14" s="98">
        <v>7</v>
      </c>
      <c r="B14" s="80" t="s">
        <v>77</v>
      </c>
      <c r="C14" s="344">
        <v>272134419.43000007</v>
      </c>
      <c r="D14" s="345">
        <v>31312793.829999998</v>
      </c>
      <c r="E14" s="344">
        <v>14914570.766000001</v>
      </c>
      <c r="F14" s="345">
        <v>287048990.19600004</v>
      </c>
      <c r="G14" s="416">
        <v>285662381.53600001</v>
      </c>
      <c r="H14" s="366">
        <f>G14/(C14+E14)</f>
        <v>0.99516943550627635</v>
      </c>
    </row>
    <row r="15" spans="1:9">
      <c r="A15" s="98">
        <v>8</v>
      </c>
      <c r="B15" s="80" t="s">
        <v>78</v>
      </c>
      <c r="C15" s="344"/>
      <c r="D15" s="345"/>
      <c r="E15" s="344"/>
      <c r="F15" s="345">
        <v>0</v>
      </c>
      <c r="G15" s="416"/>
      <c r="H15" s="366"/>
    </row>
    <row r="16" spans="1:9">
      <c r="A16" s="98">
        <v>9</v>
      </c>
      <c r="B16" s="80" t="s">
        <v>79</v>
      </c>
      <c r="C16" s="344"/>
      <c r="D16" s="345"/>
      <c r="E16" s="344"/>
      <c r="F16" s="345">
        <v>0</v>
      </c>
      <c r="G16" s="416"/>
      <c r="H16" s="366"/>
    </row>
    <row r="17" spans="1:8">
      <c r="A17" s="98">
        <v>10</v>
      </c>
      <c r="B17" s="80" t="s">
        <v>73</v>
      </c>
      <c r="C17" s="344">
        <v>20713350.609999999</v>
      </c>
      <c r="D17" s="345">
        <v>8617.07</v>
      </c>
      <c r="E17" s="344">
        <v>4308.5349999999999</v>
      </c>
      <c r="F17" s="345">
        <v>20717659.145</v>
      </c>
      <c r="G17" s="416">
        <v>20717659.145</v>
      </c>
      <c r="H17" s="366">
        <f t="shared" si="0"/>
        <v>1</v>
      </c>
    </row>
    <row r="18" spans="1:8">
      <c r="A18" s="98">
        <v>11</v>
      </c>
      <c r="B18" s="80" t="s">
        <v>74</v>
      </c>
      <c r="C18" s="344">
        <v>16982001.920000006</v>
      </c>
      <c r="D18" s="345">
        <v>1277711</v>
      </c>
      <c r="E18" s="344">
        <v>1235851.577</v>
      </c>
      <c r="F18" s="345">
        <v>18534751.622000005</v>
      </c>
      <c r="G18" s="416">
        <v>17917751.622000005</v>
      </c>
      <c r="H18" s="366">
        <f t="shared" si="0"/>
        <v>0.98352704532126034</v>
      </c>
    </row>
    <row r="19" spans="1:8">
      <c r="A19" s="98">
        <v>12</v>
      </c>
      <c r="B19" s="80" t="s">
        <v>75</v>
      </c>
      <c r="C19" s="344"/>
      <c r="D19" s="345"/>
      <c r="E19" s="344"/>
      <c r="F19" s="345">
        <v>0</v>
      </c>
      <c r="G19" s="416"/>
      <c r="H19" s="366"/>
    </row>
    <row r="20" spans="1:8">
      <c r="A20" s="98">
        <v>13</v>
      </c>
      <c r="B20" s="80" t="s">
        <v>76</v>
      </c>
      <c r="C20" s="344"/>
      <c r="D20" s="345"/>
      <c r="E20" s="344"/>
      <c r="F20" s="345">
        <v>0</v>
      </c>
      <c r="G20" s="416"/>
      <c r="H20" s="366"/>
    </row>
    <row r="21" spans="1:8">
      <c r="A21" s="98">
        <v>14</v>
      </c>
      <c r="B21" s="80" t="s">
        <v>290</v>
      </c>
      <c r="C21" s="344">
        <v>95153975.559999943</v>
      </c>
      <c r="D21" s="345">
        <v>1699235.4500000007</v>
      </c>
      <c r="E21" s="344">
        <v>819617.00500000035</v>
      </c>
      <c r="F21" s="345">
        <v>89358701.564999938</v>
      </c>
      <c r="G21" s="416">
        <v>88126488.004999936</v>
      </c>
      <c r="H21" s="366">
        <f t="shared" si="0"/>
        <v>0.91823683629759512</v>
      </c>
    </row>
    <row r="22" spans="1:8" ht="13.5" thickBot="1">
      <c r="A22" s="170"/>
      <c r="B22" s="177" t="s">
        <v>72</v>
      </c>
      <c r="C22" s="337">
        <f>SUM(C8:C21)</f>
        <v>479514403.52000004</v>
      </c>
      <c r="D22" s="337">
        <f>SUM(D8:D21)</f>
        <v>34298357.350000001</v>
      </c>
      <c r="E22" s="337">
        <f>SUM(E8:E21)</f>
        <v>16974347.883000001</v>
      </c>
      <c r="F22" s="337">
        <f>SUM(F8:F21)</f>
        <v>450787557.12299991</v>
      </c>
      <c r="G22" s="337">
        <f>SUM(G8:G21)</f>
        <v>447551734.90299994</v>
      </c>
      <c r="H22" s="367">
        <f>G22/(C22+E22)</f>
        <v>0.90143378603903568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tabSelected="1" zoomScale="90" zoomScaleNormal="90" workbookViewId="0">
      <pane xSplit="2" ySplit="6" topLeftCell="C7" activePane="bottomRight" state="frozen"/>
      <selection pane="topRight" activeCell="C1" sqref="C1"/>
      <selection pane="bottomLeft" activeCell="A6" sqref="A6"/>
      <selection pane="bottomRight" activeCell="D28" sqref="D28"/>
    </sheetView>
  </sheetViews>
  <sheetFormatPr defaultColWidth="9.140625" defaultRowHeight="12.75"/>
  <cols>
    <col min="1" max="1" width="10.5703125" style="401" bestFit="1" customWidth="1"/>
    <col min="2" max="2" width="104.140625" style="401" customWidth="1"/>
    <col min="3" max="3" width="13.5703125" style="401" bestFit="1" customWidth="1"/>
    <col min="4" max="5" width="14.5703125" style="401" bestFit="1" customWidth="1"/>
    <col min="6" max="11" width="13.5703125" style="401" bestFit="1" customWidth="1"/>
    <col min="12" max="16384" width="9.140625" style="401"/>
  </cols>
  <sheetData>
    <row r="1" spans="1:11">
      <c r="A1" s="401" t="s">
        <v>229</v>
      </c>
      <c r="B1" s="401" t="str">
        <f>Info!C2</f>
        <v>სს "ხალიკ ბანკი საქართველო"</v>
      </c>
    </row>
    <row r="2" spans="1:11">
      <c r="A2" s="401" t="s">
        <v>230</v>
      </c>
      <c r="B2" s="541">
        <f>'1. key ratios'!B2</f>
        <v>43555</v>
      </c>
      <c r="C2" s="402"/>
      <c r="D2" s="402"/>
    </row>
    <row r="3" spans="1:11">
      <c r="B3" s="402"/>
      <c r="C3" s="402"/>
      <c r="D3" s="402"/>
    </row>
    <row r="4" spans="1:11" ht="13.5" thickBot="1">
      <c r="A4" s="401" t="s">
        <v>832</v>
      </c>
      <c r="B4" s="361" t="s">
        <v>831</v>
      </c>
      <c r="C4" s="402"/>
      <c r="D4" s="402"/>
    </row>
    <row r="5" spans="1:11" ht="30" customHeight="1">
      <c r="A5" s="592"/>
      <c r="B5" s="593"/>
      <c r="C5" s="590" t="s">
        <v>867</v>
      </c>
      <c r="D5" s="590"/>
      <c r="E5" s="590"/>
      <c r="F5" s="590" t="s">
        <v>868</v>
      </c>
      <c r="G5" s="590"/>
      <c r="H5" s="590"/>
      <c r="I5" s="590" t="s">
        <v>869</v>
      </c>
      <c r="J5" s="590"/>
      <c r="K5" s="591"/>
    </row>
    <row r="6" spans="1:11">
      <c r="A6" s="399"/>
      <c r="B6" s="400"/>
      <c r="C6" s="403" t="s">
        <v>31</v>
      </c>
      <c r="D6" s="403" t="s">
        <v>136</v>
      </c>
      <c r="E6" s="403" t="s">
        <v>72</v>
      </c>
      <c r="F6" s="403" t="s">
        <v>31</v>
      </c>
      <c r="G6" s="403" t="s">
        <v>136</v>
      </c>
      <c r="H6" s="403" t="s">
        <v>72</v>
      </c>
      <c r="I6" s="403" t="s">
        <v>31</v>
      </c>
      <c r="J6" s="403" t="s">
        <v>136</v>
      </c>
      <c r="K6" s="408" t="s">
        <v>72</v>
      </c>
    </row>
    <row r="7" spans="1:11">
      <c r="A7" s="409" t="s">
        <v>802</v>
      </c>
      <c r="B7" s="398"/>
      <c r="C7" s="398"/>
      <c r="D7" s="398"/>
      <c r="E7" s="398"/>
      <c r="F7" s="398"/>
      <c r="G7" s="398"/>
      <c r="H7" s="398"/>
      <c r="I7" s="398"/>
      <c r="J7" s="398"/>
      <c r="K7" s="410"/>
    </row>
    <row r="8" spans="1:11">
      <c r="A8" s="397">
        <v>1</v>
      </c>
      <c r="B8" s="381" t="s">
        <v>802</v>
      </c>
      <c r="C8" s="509"/>
      <c r="D8" s="509"/>
      <c r="E8" s="509"/>
      <c r="F8" s="514">
        <v>34050233.265666671</v>
      </c>
      <c r="G8" s="514">
        <v>40666510.641666666</v>
      </c>
      <c r="H8" s="515">
        <v>74716743.907333329</v>
      </c>
      <c r="I8" s="510">
        <v>28543496.258166667</v>
      </c>
      <c r="J8" s="510">
        <v>26231438.451499999</v>
      </c>
      <c r="K8" s="521">
        <v>54774934.709666669</v>
      </c>
    </row>
    <row r="9" spans="1:11">
      <c r="A9" s="409" t="s">
        <v>803</v>
      </c>
      <c r="B9" s="398"/>
      <c r="C9" s="511"/>
      <c r="D9" s="511"/>
      <c r="E9" s="511"/>
      <c r="F9" s="517"/>
      <c r="G9" s="517"/>
      <c r="H9" s="517"/>
      <c r="I9" s="511"/>
      <c r="J9" s="511"/>
      <c r="K9" s="522">
        <v>0</v>
      </c>
    </row>
    <row r="10" spans="1:11">
      <c r="A10" s="411">
        <v>2</v>
      </c>
      <c r="B10" s="382" t="s">
        <v>804</v>
      </c>
      <c r="C10" s="513">
        <v>4829939.0948333349</v>
      </c>
      <c r="D10" s="514">
        <v>16133600.520333327</v>
      </c>
      <c r="E10" s="515">
        <v>16133600.520333327</v>
      </c>
      <c r="F10" s="514">
        <v>17993138.589545835</v>
      </c>
      <c r="G10" s="514">
        <v>19750049.622741662</v>
      </c>
      <c r="H10" s="515">
        <v>37743188.212287501</v>
      </c>
      <c r="I10" s="512">
        <v>280952.99385833356</v>
      </c>
      <c r="J10" s="512">
        <v>1469764.2784749998</v>
      </c>
      <c r="K10" s="520">
        <v>1750717.2723333333</v>
      </c>
    </row>
    <row r="11" spans="1:11">
      <c r="A11" s="411">
        <v>3</v>
      </c>
      <c r="B11" s="382" t="s">
        <v>805</v>
      </c>
      <c r="C11" s="513">
        <v>34459125.353666648</v>
      </c>
      <c r="D11" s="514">
        <v>317369549.17633331</v>
      </c>
      <c r="E11" s="515">
        <v>351828674.52999997</v>
      </c>
      <c r="F11" s="514">
        <v>1062831.0329908344</v>
      </c>
      <c r="G11" s="514">
        <v>6356219.2729483321</v>
      </c>
      <c r="H11" s="515">
        <v>7419050.3059391668</v>
      </c>
      <c r="I11" s="512">
        <v>12607897.172399994</v>
      </c>
      <c r="J11" s="512">
        <v>12118200.925349994</v>
      </c>
      <c r="K11" s="520">
        <v>24726098.097749997</v>
      </c>
    </row>
    <row r="12" spans="1:11">
      <c r="A12" s="411">
        <v>4</v>
      </c>
      <c r="B12" s="382" t="s">
        <v>806</v>
      </c>
      <c r="C12" s="513"/>
      <c r="D12" s="514"/>
      <c r="E12" s="515">
        <v>0</v>
      </c>
      <c r="F12" s="383"/>
      <c r="G12" s="383"/>
      <c r="H12" s="515">
        <v>0</v>
      </c>
      <c r="I12" s="512"/>
      <c r="J12" s="512"/>
      <c r="K12" s="520">
        <v>0</v>
      </c>
    </row>
    <row r="13" spans="1:11">
      <c r="A13" s="411">
        <v>5</v>
      </c>
      <c r="B13" s="382" t="s">
        <v>807</v>
      </c>
      <c r="C13" s="513">
        <v>14185927.275833329</v>
      </c>
      <c r="D13" s="514">
        <v>23967417.145166662</v>
      </c>
      <c r="E13" s="515">
        <v>38153344.420999996</v>
      </c>
      <c r="F13" s="514">
        <v>3219423.5799233322</v>
      </c>
      <c r="G13" s="514">
        <v>9595839.2532549966</v>
      </c>
      <c r="H13" s="515">
        <v>12815262.833178328</v>
      </c>
      <c r="I13" s="512">
        <v>983994.25150833314</v>
      </c>
      <c r="J13" s="512">
        <v>2290592.0333333337</v>
      </c>
      <c r="K13" s="520">
        <v>3274586.2848416669</v>
      </c>
    </row>
    <row r="14" spans="1:11">
      <c r="A14" s="411">
        <v>6</v>
      </c>
      <c r="B14" s="382" t="s">
        <v>822</v>
      </c>
      <c r="C14" s="513"/>
      <c r="D14" s="514"/>
      <c r="E14" s="515">
        <v>0</v>
      </c>
      <c r="F14" s="383"/>
      <c r="G14" s="383"/>
      <c r="H14" s="515">
        <v>0</v>
      </c>
      <c r="I14" s="512"/>
      <c r="J14" s="512"/>
      <c r="K14" s="520">
        <v>0</v>
      </c>
    </row>
    <row r="15" spans="1:11">
      <c r="A15" s="411">
        <v>7</v>
      </c>
      <c r="B15" s="382" t="s">
        <v>809</v>
      </c>
      <c r="C15" s="513">
        <v>1823068.4370000002</v>
      </c>
      <c r="D15" s="514">
        <v>10770128.161499999</v>
      </c>
      <c r="E15" s="515">
        <v>12593196.598499997</v>
      </c>
      <c r="F15" s="514">
        <v>430473.66333333333</v>
      </c>
      <c r="G15" s="514">
        <v>800713.5778333334</v>
      </c>
      <c r="H15" s="515">
        <v>1231187.2411666666</v>
      </c>
      <c r="I15" s="512">
        <v>430473.66333333333</v>
      </c>
      <c r="J15" s="512">
        <v>800713.5778333334</v>
      </c>
      <c r="K15" s="520">
        <v>1231187.2411666666</v>
      </c>
    </row>
    <row r="16" spans="1:11">
      <c r="A16" s="411">
        <v>8</v>
      </c>
      <c r="B16" s="384" t="s">
        <v>810</v>
      </c>
      <c r="C16" s="516">
        <v>55298060.161333315</v>
      </c>
      <c r="D16" s="516">
        <v>368240695.00333333</v>
      </c>
      <c r="E16" s="516">
        <v>418708816.06983334</v>
      </c>
      <c r="F16" s="516">
        <v>23204805.459126666</v>
      </c>
      <c r="G16" s="516">
        <v>36502821.726778321</v>
      </c>
      <c r="H16" s="516">
        <v>59707627.185904987</v>
      </c>
      <c r="I16" s="519">
        <v>14410531.414433327</v>
      </c>
      <c r="J16" s="519">
        <v>23458819.54665833</v>
      </c>
      <c r="K16" s="520">
        <v>37869350.961091653</v>
      </c>
    </row>
    <row r="17" spans="1:11">
      <c r="A17" s="409" t="s">
        <v>811</v>
      </c>
      <c r="B17" s="398"/>
      <c r="C17" s="517">
        <v>0</v>
      </c>
      <c r="D17" s="517">
        <v>0</v>
      </c>
      <c r="E17" s="517">
        <v>0</v>
      </c>
      <c r="F17" s="517">
        <v>0</v>
      </c>
      <c r="G17" s="517">
        <v>0</v>
      </c>
      <c r="H17" s="517">
        <v>0</v>
      </c>
      <c r="I17" s="511">
        <v>0</v>
      </c>
      <c r="J17" s="511">
        <v>0</v>
      </c>
      <c r="K17" s="522">
        <v>0</v>
      </c>
    </row>
    <row r="18" spans="1:11">
      <c r="A18" s="411">
        <v>9</v>
      </c>
      <c r="B18" s="382" t="s">
        <v>812</v>
      </c>
      <c r="C18" s="382"/>
      <c r="D18" s="383"/>
      <c r="E18" s="383">
        <v>0</v>
      </c>
      <c r="F18" s="383"/>
      <c r="G18" s="383"/>
      <c r="H18" s="514">
        <v>0</v>
      </c>
      <c r="I18" s="512"/>
      <c r="J18" s="512"/>
      <c r="K18" s="520">
        <v>0</v>
      </c>
    </row>
    <row r="19" spans="1:11">
      <c r="A19" s="411">
        <v>10</v>
      </c>
      <c r="B19" s="382" t="s">
        <v>813</v>
      </c>
      <c r="C19" s="513">
        <v>88114855.989500001</v>
      </c>
      <c r="D19" s="514">
        <v>270717332.97616673</v>
      </c>
      <c r="E19" s="515">
        <v>358832188.96566665</v>
      </c>
      <c r="F19" s="514">
        <v>2065800.9988333331</v>
      </c>
      <c r="G19" s="514">
        <v>2866930.6154166665</v>
      </c>
      <c r="H19" s="515">
        <v>4932731.6142499996</v>
      </c>
      <c r="I19" s="512">
        <v>7572538.0063333306</v>
      </c>
      <c r="J19" s="512">
        <v>18469837.256916665</v>
      </c>
      <c r="K19" s="520">
        <v>26042375.263249993</v>
      </c>
    </row>
    <row r="20" spans="1:11">
      <c r="A20" s="411">
        <v>11</v>
      </c>
      <c r="B20" s="382" t="s">
        <v>814</v>
      </c>
      <c r="C20" s="513">
        <v>1646213.9599999997</v>
      </c>
      <c r="D20" s="514">
        <v>3276778.9825000004</v>
      </c>
      <c r="E20" s="515">
        <v>4922992.9424999999</v>
      </c>
      <c r="F20" s="514">
        <v>119971.11625000011</v>
      </c>
      <c r="G20" s="383">
        <v>0</v>
      </c>
      <c r="H20" s="515">
        <v>119971.11625000011</v>
      </c>
      <c r="I20" s="512">
        <v>119971.11625000011</v>
      </c>
      <c r="J20" s="512">
        <v>0</v>
      </c>
      <c r="K20" s="520">
        <v>119971.11625000011</v>
      </c>
    </row>
    <row r="21" spans="1:11" ht="13.5" thickBot="1">
      <c r="A21" s="238">
        <v>12</v>
      </c>
      <c r="B21" s="412" t="s">
        <v>815</v>
      </c>
      <c r="C21" s="518">
        <v>89761069.949499995</v>
      </c>
      <c r="D21" s="518">
        <v>273994111.95866674</v>
      </c>
      <c r="E21" s="518">
        <v>363755181.90816665</v>
      </c>
      <c r="F21" s="518">
        <v>2185772.1150833331</v>
      </c>
      <c r="G21" s="518">
        <v>2866930.6154166665</v>
      </c>
      <c r="H21" s="518">
        <v>5052702.7304999996</v>
      </c>
      <c r="I21" s="524">
        <v>7692509.1225833306</v>
      </c>
      <c r="J21" s="524">
        <v>18469837.256916665</v>
      </c>
      <c r="K21" s="523">
        <v>26162346.379499994</v>
      </c>
    </row>
    <row r="22" spans="1:11" ht="38.25" customHeight="1" thickBot="1">
      <c r="A22" s="395"/>
      <c r="B22" s="396"/>
      <c r="C22" s="396"/>
      <c r="D22" s="396"/>
      <c r="E22" s="396"/>
      <c r="F22" s="589" t="s">
        <v>816</v>
      </c>
      <c r="G22" s="590"/>
      <c r="H22" s="590"/>
      <c r="I22" s="589" t="s">
        <v>817</v>
      </c>
      <c r="J22" s="590"/>
      <c r="K22" s="591"/>
    </row>
    <row r="23" spans="1:11">
      <c r="A23" s="388">
        <v>13</v>
      </c>
      <c r="B23" s="385" t="s">
        <v>802</v>
      </c>
      <c r="C23" s="394"/>
      <c r="D23" s="394"/>
      <c r="E23" s="394"/>
      <c r="F23" s="506">
        <v>34050233.265666671</v>
      </c>
      <c r="G23" s="506">
        <v>40666510.641666666</v>
      </c>
      <c r="H23" s="507">
        <v>74716743.907333329</v>
      </c>
      <c r="I23" s="506">
        <v>28543496.258166667</v>
      </c>
      <c r="J23" s="506">
        <v>26231438.451499999</v>
      </c>
      <c r="K23" s="507">
        <v>54774934.709666669</v>
      </c>
    </row>
    <row r="24" spans="1:11" ht="13.5" thickBot="1">
      <c r="A24" s="389">
        <v>14</v>
      </c>
      <c r="B24" s="386" t="s">
        <v>818</v>
      </c>
      <c r="C24" s="413"/>
      <c r="D24" s="392"/>
      <c r="E24" s="393"/>
      <c r="F24" s="506">
        <v>21019033.344043333</v>
      </c>
      <c r="G24" s="506">
        <v>33635891.111361653</v>
      </c>
      <c r="H24" s="507">
        <v>54654924.455404989</v>
      </c>
      <c r="I24" s="506">
        <v>6718022.291849995</v>
      </c>
      <c r="J24" s="506">
        <v>5864704.8866645824</v>
      </c>
      <c r="K24" s="507">
        <v>11707004.581591658</v>
      </c>
    </row>
    <row r="25" spans="1:11" ht="13.5" thickBot="1">
      <c r="A25" s="390">
        <v>15</v>
      </c>
      <c r="B25" s="387" t="s">
        <v>819</v>
      </c>
      <c r="C25" s="391"/>
      <c r="D25" s="391"/>
      <c r="E25" s="391"/>
      <c r="F25" s="508">
        <v>1.6199714186816445</v>
      </c>
      <c r="G25" s="508">
        <v>1.2090213548090059</v>
      </c>
      <c r="H25" s="508">
        <v>1.3670633461088677</v>
      </c>
      <c r="I25" s="508">
        <v>4.2487945139441354</v>
      </c>
      <c r="J25" s="508">
        <v>4.4727635846001679</v>
      </c>
      <c r="K25" s="508">
        <v>4.6788172267221908</v>
      </c>
    </row>
    <row r="28" spans="1:11" ht="38.25">
      <c r="B28" s="24" t="s">
        <v>866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27" sqref="C27"/>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229</v>
      </c>
      <c r="B1" s="75" t="str">
        <f>Info!C2</f>
        <v>სს "ხალიკ ბანკი საქართველო"</v>
      </c>
    </row>
    <row r="2" spans="1:14" ht="14.25" customHeight="1">
      <c r="A2" s="75" t="s">
        <v>230</v>
      </c>
      <c r="B2" s="541">
        <f>'1. key ratios'!B2</f>
        <v>43555</v>
      </c>
    </row>
    <row r="3" spans="1:14" ht="14.25" customHeight="1"/>
    <row r="4" spans="1:14" ht="15.75" thickBot="1">
      <c r="A4" s="2" t="s">
        <v>664</v>
      </c>
      <c r="B4" s="100" t="s">
        <v>81</v>
      </c>
    </row>
    <row r="5" spans="1:14" s="26" customFormat="1" ht="12.75">
      <c r="A5" s="186"/>
      <c r="B5" s="187"/>
      <c r="C5" s="188" t="s">
        <v>0</v>
      </c>
      <c r="D5" s="188" t="s">
        <v>1</v>
      </c>
      <c r="E5" s="188" t="s">
        <v>2</v>
      </c>
      <c r="F5" s="188" t="s">
        <v>3</v>
      </c>
      <c r="G5" s="188" t="s">
        <v>4</v>
      </c>
      <c r="H5" s="188" t="s">
        <v>8</v>
      </c>
      <c r="I5" s="188" t="s">
        <v>279</v>
      </c>
      <c r="J5" s="188" t="s">
        <v>280</v>
      </c>
      <c r="K5" s="188" t="s">
        <v>281</v>
      </c>
      <c r="L5" s="188" t="s">
        <v>282</v>
      </c>
      <c r="M5" s="188" t="s">
        <v>283</v>
      </c>
      <c r="N5" s="189" t="s">
        <v>284</v>
      </c>
    </row>
    <row r="6" spans="1:14" ht="45">
      <c r="A6" s="178"/>
      <c r="B6" s="112"/>
      <c r="C6" s="113" t="s">
        <v>91</v>
      </c>
      <c r="D6" s="114" t="s">
        <v>80</v>
      </c>
      <c r="E6" s="115" t="s">
        <v>90</v>
      </c>
      <c r="F6" s="116">
        <v>0</v>
      </c>
      <c r="G6" s="116">
        <v>0.2</v>
      </c>
      <c r="H6" s="116">
        <v>0.35</v>
      </c>
      <c r="I6" s="116">
        <v>0.5</v>
      </c>
      <c r="J6" s="116">
        <v>0.75</v>
      </c>
      <c r="K6" s="116">
        <v>1</v>
      </c>
      <c r="L6" s="116">
        <v>1.5</v>
      </c>
      <c r="M6" s="116">
        <v>2.5</v>
      </c>
      <c r="N6" s="179" t="s">
        <v>81</v>
      </c>
    </row>
    <row r="7" spans="1:14">
      <c r="A7" s="180">
        <v>1</v>
      </c>
      <c r="B7" s="117" t="s">
        <v>82</v>
      </c>
      <c r="C7" s="346">
        <f>SUM(C8:C13)</f>
        <v>5397800</v>
      </c>
      <c r="D7" s="112"/>
      <c r="E7" s="349">
        <f t="shared" ref="E7:M7" si="0">SUM(E8:E13)</f>
        <v>107956</v>
      </c>
      <c r="F7" s="346">
        <f>SUM(F8:F13)</f>
        <v>0</v>
      </c>
      <c r="G7" s="346">
        <f t="shared" si="0"/>
        <v>0</v>
      </c>
      <c r="H7" s="346">
        <f t="shared" si="0"/>
        <v>0</v>
      </c>
      <c r="I7" s="346">
        <f t="shared" si="0"/>
        <v>0</v>
      </c>
      <c r="J7" s="346">
        <f t="shared" si="0"/>
        <v>0</v>
      </c>
      <c r="K7" s="346">
        <f t="shared" si="0"/>
        <v>107956</v>
      </c>
      <c r="L7" s="346">
        <f t="shared" si="0"/>
        <v>0</v>
      </c>
      <c r="M7" s="346">
        <f t="shared" si="0"/>
        <v>0</v>
      </c>
      <c r="N7" s="181">
        <f>SUM(N8:N13)</f>
        <v>107956</v>
      </c>
    </row>
    <row r="8" spans="1:14">
      <c r="A8" s="180">
        <v>1.1000000000000001</v>
      </c>
      <c r="B8" s="118" t="s">
        <v>83</v>
      </c>
      <c r="C8" s="347">
        <v>5397800</v>
      </c>
      <c r="D8" s="119">
        <v>0.02</v>
      </c>
      <c r="E8" s="349">
        <f>C8*D8</f>
        <v>107956</v>
      </c>
      <c r="F8" s="347"/>
      <c r="G8" s="347"/>
      <c r="H8" s="347"/>
      <c r="I8" s="347"/>
      <c r="J8" s="347"/>
      <c r="K8" s="347">
        <v>107956</v>
      </c>
      <c r="L8" s="347"/>
      <c r="M8" s="347"/>
      <c r="N8" s="181">
        <f>SUMPRODUCT($F$6:$M$6,F8:M8)</f>
        <v>107956</v>
      </c>
    </row>
    <row r="9" spans="1:14">
      <c r="A9" s="180">
        <v>1.2</v>
      </c>
      <c r="B9" s="118" t="s">
        <v>84</v>
      </c>
      <c r="C9" s="347">
        <v>0</v>
      </c>
      <c r="D9" s="119">
        <v>0.05</v>
      </c>
      <c r="E9" s="349">
        <f>C9*D9</f>
        <v>0</v>
      </c>
      <c r="F9" s="347"/>
      <c r="G9" s="347"/>
      <c r="H9" s="347"/>
      <c r="I9" s="347"/>
      <c r="J9" s="347"/>
      <c r="K9" s="347"/>
      <c r="L9" s="347"/>
      <c r="M9" s="347"/>
      <c r="N9" s="181">
        <f t="shared" ref="N9:N12" si="1">SUMPRODUCT($F$6:$M$6,F9:M9)</f>
        <v>0</v>
      </c>
    </row>
    <row r="10" spans="1:14">
      <c r="A10" s="180">
        <v>1.3</v>
      </c>
      <c r="B10" s="118" t="s">
        <v>85</v>
      </c>
      <c r="C10" s="347">
        <v>0</v>
      </c>
      <c r="D10" s="119">
        <v>0.08</v>
      </c>
      <c r="E10" s="349">
        <f>C10*D10</f>
        <v>0</v>
      </c>
      <c r="F10" s="347"/>
      <c r="G10" s="347"/>
      <c r="H10" s="347"/>
      <c r="I10" s="347"/>
      <c r="J10" s="347"/>
      <c r="K10" s="347"/>
      <c r="L10" s="347"/>
      <c r="M10" s="347"/>
      <c r="N10" s="181">
        <f>SUMPRODUCT($F$6:$M$6,F10:M10)</f>
        <v>0</v>
      </c>
    </row>
    <row r="11" spans="1:14">
      <c r="A11" s="180">
        <v>1.4</v>
      </c>
      <c r="B11" s="118" t="s">
        <v>86</v>
      </c>
      <c r="C11" s="347">
        <v>0</v>
      </c>
      <c r="D11" s="119">
        <v>0.11</v>
      </c>
      <c r="E11" s="349">
        <f>C11*D11</f>
        <v>0</v>
      </c>
      <c r="F11" s="347"/>
      <c r="G11" s="347"/>
      <c r="H11" s="347"/>
      <c r="I11" s="347"/>
      <c r="J11" s="347"/>
      <c r="K11" s="347"/>
      <c r="L11" s="347"/>
      <c r="M11" s="347"/>
      <c r="N11" s="181">
        <f t="shared" si="1"/>
        <v>0</v>
      </c>
    </row>
    <row r="12" spans="1:14">
      <c r="A12" s="180">
        <v>1.5</v>
      </c>
      <c r="B12" s="118" t="s">
        <v>87</v>
      </c>
      <c r="C12" s="347">
        <v>0</v>
      </c>
      <c r="D12" s="119">
        <v>0.14000000000000001</v>
      </c>
      <c r="E12" s="349">
        <f>C12*D12</f>
        <v>0</v>
      </c>
      <c r="F12" s="347"/>
      <c r="G12" s="347"/>
      <c r="H12" s="347"/>
      <c r="I12" s="347"/>
      <c r="J12" s="347"/>
      <c r="K12" s="347"/>
      <c r="L12" s="347"/>
      <c r="M12" s="347"/>
      <c r="N12" s="181">
        <f t="shared" si="1"/>
        <v>0</v>
      </c>
    </row>
    <row r="13" spans="1:14">
      <c r="A13" s="180">
        <v>1.6</v>
      </c>
      <c r="B13" s="120" t="s">
        <v>88</v>
      </c>
      <c r="C13" s="347">
        <v>0</v>
      </c>
      <c r="D13" s="121"/>
      <c r="E13" s="347"/>
      <c r="F13" s="347"/>
      <c r="G13" s="347"/>
      <c r="H13" s="347"/>
      <c r="I13" s="347"/>
      <c r="J13" s="347"/>
      <c r="K13" s="347"/>
      <c r="L13" s="347"/>
      <c r="M13" s="347"/>
      <c r="N13" s="181">
        <f>SUMPRODUCT($F$6:$M$6,F13:M13)</f>
        <v>0</v>
      </c>
    </row>
    <row r="14" spans="1:14">
      <c r="A14" s="180">
        <v>2</v>
      </c>
      <c r="B14" s="122" t="s">
        <v>89</v>
      </c>
      <c r="C14" s="346">
        <f>SUM(C15:C20)</f>
        <v>0</v>
      </c>
      <c r="D14" s="112"/>
      <c r="E14" s="349">
        <f t="shared" ref="E14:M14" si="2">SUM(E15:E20)</f>
        <v>0</v>
      </c>
      <c r="F14" s="347">
        <f t="shared" si="2"/>
        <v>0</v>
      </c>
      <c r="G14" s="347">
        <f t="shared" si="2"/>
        <v>0</v>
      </c>
      <c r="H14" s="347">
        <f t="shared" si="2"/>
        <v>0</v>
      </c>
      <c r="I14" s="347">
        <f t="shared" si="2"/>
        <v>0</v>
      </c>
      <c r="J14" s="347">
        <f t="shared" si="2"/>
        <v>0</v>
      </c>
      <c r="K14" s="347">
        <f t="shared" si="2"/>
        <v>0</v>
      </c>
      <c r="L14" s="347">
        <f t="shared" si="2"/>
        <v>0</v>
      </c>
      <c r="M14" s="347">
        <f t="shared" si="2"/>
        <v>0</v>
      </c>
      <c r="N14" s="181">
        <f>SUM(N15:N20)</f>
        <v>0</v>
      </c>
    </row>
    <row r="15" spans="1:14">
      <c r="A15" s="180">
        <v>2.1</v>
      </c>
      <c r="B15" s="120" t="s">
        <v>83</v>
      </c>
      <c r="C15" s="347"/>
      <c r="D15" s="119">
        <v>5.0000000000000001E-3</v>
      </c>
      <c r="E15" s="349">
        <f>C15*D15</f>
        <v>0</v>
      </c>
      <c r="F15" s="347"/>
      <c r="G15" s="347"/>
      <c r="H15" s="347"/>
      <c r="I15" s="347"/>
      <c r="J15" s="347"/>
      <c r="K15" s="347"/>
      <c r="L15" s="347"/>
      <c r="M15" s="347"/>
      <c r="N15" s="181">
        <f>SUMPRODUCT($F$6:$M$6,F15:M15)</f>
        <v>0</v>
      </c>
    </row>
    <row r="16" spans="1:14">
      <c r="A16" s="180">
        <v>2.2000000000000002</v>
      </c>
      <c r="B16" s="120" t="s">
        <v>84</v>
      </c>
      <c r="C16" s="347"/>
      <c r="D16" s="119">
        <v>0.01</v>
      </c>
      <c r="E16" s="349">
        <f>C16*D16</f>
        <v>0</v>
      </c>
      <c r="F16" s="347"/>
      <c r="G16" s="347"/>
      <c r="H16" s="347"/>
      <c r="I16" s="347"/>
      <c r="J16" s="347"/>
      <c r="K16" s="347"/>
      <c r="L16" s="347"/>
      <c r="M16" s="347"/>
      <c r="N16" s="181">
        <f t="shared" ref="N16:N20" si="3">SUMPRODUCT($F$6:$M$6,F16:M16)</f>
        <v>0</v>
      </c>
    </row>
    <row r="17" spans="1:14">
      <c r="A17" s="180">
        <v>2.2999999999999998</v>
      </c>
      <c r="B17" s="120" t="s">
        <v>85</v>
      </c>
      <c r="C17" s="347"/>
      <c r="D17" s="119">
        <v>0.02</v>
      </c>
      <c r="E17" s="349">
        <f>C17*D17</f>
        <v>0</v>
      </c>
      <c r="F17" s="347"/>
      <c r="G17" s="347"/>
      <c r="H17" s="347"/>
      <c r="I17" s="347"/>
      <c r="J17" s="347"/>
      <c r="K17" s="347"/>
      <c r="L17" s="347"/>
      <c r="M17" s="347"/>
      <c r="N17" s="181">
        <f t="shared" si="3"/>
        <v>0</v>
      </c>
    </row>
    <row r="18" spans="1:14">
      <c r="A18" s="180">
        <v>2.4</v>
      </c>
      <c r="B18" s="120" t="s">
        <v>86</v>
      </c>
      <c r="C18" s="347"/>
      <c r="D18" s="119">
        <v>0.03</v>
      </c>
      <c r="E18" s="349">
        <f>C18*D18</f>
        <v>0</v>
      </c>
      <c r="F18" s="347"/>
      <c r="G18" s="347"/>
      <c r="H18" s="347"/>
      <c r="I18" s="347"/>
      <c r="J18" s="347"/>
      <c r="K18" s="347"/>
      <c r="L18" s="347"/>
      <c r="M18" s="347"/>
      <c r="N18" s="181">
        <f t="shared" si="3"/>
        <v>0</v>
      </c>
    </row>
    <row r="19" spans="1:14">
      <c r="A19" s="180">
        <v>2.5</v>
      </c>
      <c r="B19" s="120" t="s">
        <v>87</v>
      </c>
      <c r="C19" s="347"/>
      <c r="D19" s="119">
        <v>0.04</v>
      </c>
      <c r="E19" s="349">
        <f>C19*D19</f>
        <v>0</v>
      </c>
      <c r="F19" s="347"/>
      <c r="G19" s="347"/>
      <c r="H19" s="347"/>
      <c r="I19" s="347"/>
      <c r="J19" s="347"/>
      <c r="K19" s="347"/>
      <c r="L19" s="347"/>
      <c r="M19" s="347"/>
      <c r="N19" s="181">
        <f t="shared" si="3"/>
        <v>0</v>
      </c>
    </row>
    <row r="20" spans="1:14">
      <c r="A20" s="180">
        <v>2.6</v>
      </c>
      <c r="B20" s="120" t="s">
        <v>88</v>
      </c>
      <c r="C20" s="347"/>
      <c r="D20" s="121"/>
      <c r="E20" s="350"/>
      <c r="F20" s="347"/>
      <c r="G20" s="347"/>
      <c r="H20" s="347"/>
      <c r="I20" s="347"/>
      <c r="J20" s="347"/>
      <c r="K20" s="347"/>
      <c r="L20" s="347"/>
      <c r="M20" s="347"/>
      <c r="N20" s="181">
        <f t="shared" si="3"/>
        <v>0</v>
      </c>
    </row>
    <row r="21" spans="1:14" ht="15.75" thickBot="1">
      <c r="A21" s="182">
        <v>3</v>
      </c>
      <c r="B21" s="183" t="s">
        <v>72</v>
      </c>
      <c r="C21" s="348">
        <f>C14+C7</f>
        <v>5397800</v>
      </c>
      <c r="D21" s="184"/>
      <c r="E21" s="351">
        <f>E14+E7</f>
        <v>107956</v>
      </c>
      <c r="F21" s="352">
        <f>F7+F14</f>
        <v>0</v>
      </c>
      <c r="G21" s="352">
        <f t="shared" ref="G21:L21" si="4">G7+G14</f>
        <v>0</v>
      </c>
      <c r="H21" s="352">
        <f t="shared" si="4"/>
        <v>0</v>
      </c>
      <c r="I21" s="352">
        <f t="shared" si="4"/>
        <v>0</v>
      </c>
      <c r="J21" s="352">
        <f t="shared" si="4"/>
        <v>0</v>
      </c>
      <c r="K21" s="352">
        <f t="shared" si="4"/>
        <v>107956</v>
      </c>
      <c r="L21" s="352">
        <f t="shared" si="4"/>
        <v>0</v>
      </c>
      <c r="M21" s="352">
        <f>M7+M14</f>
        <v>0</v>
      </c>
      <c r="N21" s="185">
        <f>N14+N7</f>
        <v>107956</v>
      </c>
    </row>
    <row r="22" spans="1:14">
      <c r="E22" s="353"/>
      <c r="F22" s="353"/>
      <c r="G22" s="353"/>
      <c r="H22" s="353"/>
      <c r="I22" s="353"/>
      <c r="J22" s="353"/>
      <c r="K22" s="353"/>
      <c r="L22" s="353"/>
      <c r="M22" s="35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16" workbookViewId="0">
      <selection activeCell="H38" sqref="H38"/>
    </sheetView>
  </sheetViews>
  <sheetFormatPr defaultRowHeight="15"/>
  <cols>
    <col min="1" max="1" width="11.42578125" customWidth="1"/>
    <col min="2" max="2" width="76.85546875" style="4" customWidth="1"/>
    <col min="3" max="3" width="22.85546875" customWidth="1"/>
  </cols>
  <sheetData>
    <row r="1" spans="1:3">
      <c r="A1" s="401" t="s">
        <v>229</v>
      </c>
      <c r="B1" t="str">
        <f>Info!C2</f>
        <v>სს "ხალიკ ბანკი საქართველო"</v>
      </c>
    </row>
    <row r="2" spans="1:3">
      <c r="A2" s="401" t="s">
        <v>230</v>
      </c>
      <c r="B2" s="541">
        <f>'1. key ratios'!B2</f>
        <v>43555</v>
      </c>
    </row>
    <row r="3" spans="1:3">
      <c r="A3" s="401"/>
      <c r="B3"/>
    </row>
    <row r="4" spans="1:3">
      <c r="A4" s="401" t="s">
        <v>911</v>
      </c>
      <c r="B4" t="s">
        <v>870</v>
      </c>
    </row>
    <row r="5" spans="1:3">
      <c r="A5" s="471"/>
      <c r="B5" s="471" t="s">
        <v>871</v>
      </c>
      <c r="C5" s="483"/>
    </row>
    <row r="6" spans="1:3">
      <c r="A6" s="472">
        <v>1</v>
      </c>
      <c r="B6" s="484" t="s">
        <v>871</v>
      </c>
      <c r="C6" s="485">
        <v>476560625.33000004</v>
      </c>
    </row>
    <row r="7" spans="1:3">
      <c r="A7" s="472">
        <v>2</v>
      </c>
      <c r="B7" s="484" t="s">
        <v>872</v>
      </c>
      <c r="C7" s="485">
        <v>-5310244.4799999995</v>
      </c>
    </row>
    <row r="8" spans="1:3">
      <c r="A8" s="473">
        <v>3</v>
      </c>
      <c r="B8" s="486" t="s">
        <v>873</v>
      </c>
      <c r="C8" s="487">
        <f>C6+C7</f>
        <v>471250380.85000002</v>
      </c>
    </row>
    <row r="9" spans="1:3">
      <c r="A9" s="474"/>
      <c r="B9" s="474" t="s">
        <v>874</v>
      </c>
      <c r="C9" s="488"/>
    </row>
    <row r="10" spans="1:3">
      <c r="A10" s="475">
        <v>4</v>
      </c>
      <c r="B10" s="489" t="s">
        <v>875</v>
      </c>
      <c r="C10" s="485"/>
    </row>
    <row r="11" spans="1:3">
      <c r="A11" s="475">
        <v>5</v>
      </c>
      <c r="B11" s="490" t="s">
        <v>876</v>
      </c>
      <c r="C11" s="485"/>
    </row>
    <row r="12" spans="1:3">
      <c r="A12" s="475" t="s">
        <v>877</v>
      </c>
      <c r="B12" s="484" t="s">
        <v>878</v>
      </c>
      <c r="C12" s="487">
        <v>107956</v>
      </c>
    </row>
    <row r="13" spans="1:3">
      <c r="A13" s="476">
        <v>6</v>
      </c>
      <c r="B13" s="491" t="s">
        <v>879</v>
      </c>
      <c r="C13" s="485"/>
    </row>
    <row r="14" spans="1:3">
      <c r="A14" s="476">
        <v>7</v>
      </c>
      <c r="B14" s="492" t="s">
        <v>880</v>
      </c>
      <c r="C14" s="485"/>
    </row>
    <row r="15" spans="1:3">
      <c r="A15" s="477">
        <v>8</v>
      </c>
      <c r="B15" s="484" t="s">
        <v>881</v>
      </c>
      <c r="C15" s="485"/>
    </row>
    <row r="16" spans="1:3" ht="24">
      <c r="A16" s="476">
        <v>9</v>
      </c>
      <c r="B16" s="492" t="s">
        <v>882</v>
      </c>
      <c r="C16" s="485"/>
    </row>
    <row r="17" spans="1:3">
      <c r="A17" s="476">
        <v>10</v>
      </c>
      <c r="B17" s="492" t="s">
        <v>883</v>
      </c>
      <c r="C17" s="485"/>
    </row>
    <row r="18" spans="1:3">
      <c r="A18" s="478">
        <v>11</v>
      </c>
      <c r="B18" s="493" t="s">
        <v>884</v>
      </c>
      <c r="C18" s="487">
        <f>SUM(C10:C17)</f>
        <v>107956</v>
      </c>
    </row>
    <row r="19" spans="1:3">
      <c r="A19" s="474"/>
      <c r="B19" s="474" t="s">
        <v>885</v>
      </c>
      <c r="C19" s="494"/>
    </row>
    <row r="20" spans="1:3">
      <c r="A20" s="476">
        <v>12</v>
      </c>
      <c r="B20" s="489" t="s">
        <v>886</v>
      </c>
      <c r="C20" s="485"/>
    </row>
    <row r="21" spans="1:3">
      <c r="A21" s="476">
        <v>13</v>
      </c>
      <c r="B21" s="489" t="s">
        <v>887</v>
      </c>
      <c r="C21" s="485"/>
    </row>
    <row r="22" spans="1:3">
      <c r="A22" s="476">
        <v>14</v>
      </c>
      <c r="B22" s="489" t="s">
        <v>888</v>
      </c>
      <c r="C22" s="485"/>
    </row>
    <row r="23" spans="1:3" ht="24">
      <c r="A23" s="476" t="s">
        <v>889</v>
      </c>
      <c r="B23" s="489" t="s">
        <v>890</v>
      </c>
      <c r="C23" s="485"/>
    </row>
    <row r="24" spans="1:3">
      <c r="A24" s="476">
        <v>15</v>
      </c>
      <c r="B24" s="489" t="s">
        <v>891</v>
      </c>
      <c r="C24" s="485"/>
    </row>
    <row r="25" spans="1:3">
      <c r="A25" s="476" t="s">
        <v>892</v>
      </c>
      <c r="B25" s="484" t="s">
        <v>893</v>
      </c>
      <c r="C25" s="485"/>
    </row>
    <row r="26" spans="1:3">
      <c r="A26" s="478">
        <v>16</v>
      </c>
      <c r="B26" s="493" t="s">
        <v>894</v>
      </c>
      <c r="C26" s="487">
        <f>SUM(C20:C25)</f>
        <v>0</v>
      </c>
    </row>
    <row r="27" spans="1:3">
      <c r="A27" s="474"/>
      <c r="B27" s="474" t="s">
        <v>895</v>
      </c>
      <c r="C27" s="488"/>
    </row>
    <row r="28" spans="1:3">
      <c r="A28" s="475">
        <v>17</v>
      </c>
      <c r="B28" s="484" t="s">
        <v>896</v>
      </c>
      <c r="C28" s="485">
        <v>34298357.349999994</v>
      </c>
    </row>
    <row r="29" spans="1:3">
      <c r="A29" s="475">
        <v>18</v>
      </c>
      <c r="B29" s="484" t="s">
        <v>897</v>
      </c>
      <c r="C29" s="485">
        <v>-17324009.466999996</v>
      </c>
    </row>
    <row r="30" spans="1:3">
      <c r="A30" s="478">
        <v>19</v>
      </c>
      <c r="B30" s="493" t="s">
        <v>898</v>
      </c>
      <c r="C30" s="487">
        <f>C28+C29</f>
        <v>16974347.882999998</v>
      </c>
    </row>
    <row r="31" spans="1:3">
      <c r="A31" s="479"/>
      <c r="B31" s="474" t="s">
        <v>899</v>
      </c>
      <c r="C31" s="488"/>
    </row>
    <row r="32" spans="1:3">
      <c r="A32" s="475" t="s">
        <v>900</v>
      </c>
      <c r="B32" s="489" t="s">
        <v>901</v>
      </c>
      <c r="C32" s="495"/>
    </row>
    <row r="33" spans="1:3">
      <c r="A33" s="475" t="s">
        <v>902</v>
      </c>
      <c r="B33" s="490" t="s">
        <v>903</v>
      </c>
      <c r="C33" s="495"/>
    </row>
    <row r="34" spans="1:3">
      <c r="A34" s="474"/>
      <c r="B34" s="474" t="s">
        <v>904</v>
      </c>
      <c r="C34" s="488"/>
    </row>
    <row r="35" spans="1:3">
      <c r="A35" s="478">
        <v>20</v>
      </c>
      <c r="B35" s="493" t="s">
        <v>128</v>
      </c>
      <c r="C35" s="487">
        <v>78495629.349999994</v>
      </c>
    </row>
    <row r="36" spans="1:3">
      <c r="A36" s="478">
        <v>21</v>
      </c>
      <c r="B36" s="493" t="s">
        <v>905</v>
      </c>
      <c r="C36" s="487">
        <f>C8+C18+C26+C30</f>
        <v>488332684.73300004</v>
      </c>
    </row>
    <row r="37" spans="1:3">
      <c r="A37" s="480"/>
      <c r="B37" s="480" t="s">
        <v>870</v>
      </c>
      <c r="C37" s="488"/>
    </row>
    <row r="38" spans="1:3">
      <c r="A38" s="478">
        <v>22</v>
      </c>
      <c r="B38" s="493" t="s">
        <v>870</v>
      </c>
      <c r="C38" s="525">
        <f>IFERROR(C35/C36,0)</f>
        <v>0.16074211660216464</v>
      </c>
    </row>
    <row r="39" spans="1:3">
      <c r="A39" s="480"/>
      <c r="B39" s="480" t="s">
        <v>906</v>
      </c>
      <c r="C39" s="488"/>
    </row>
    <row r="40" spans="1:3">
      <c r="A40" s="481" t="s">
        <v>907</v>
      </c>
      <c r="B40" s="489" t="s">
        <v>908</v>
      </c>
      <c r="C40" s="495"/>
    </row>
    <row r="41" spans="1:3">
      <c r="A41" s="482" t="s">
        <v>909</v>
      </c>
      <c r="B41" s="490" t="s">
        <v>910</v>
      </c>
      <c r="C41" s="49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56" customWidth="1"/>
    <col min="2" max="2" width="66.140625" style="257" customWidth="1"/>
    <col min="3" max="3" width="131.42578125" style="258" customWidth="1"/>
    <col min="4" max="5" width="10.28515625" style="240" customWidth="1"/>
    <col min="6" max="16384" width="43.5703125" style="240"/>
  </cols>
  <sheetData>
    <row r="1" spans="1:3" ht="12.75" thickTop="1" thickBot="1">
      <c r="A1" s="629" t="s">
        <v>368</v>
      </c>
      <c r="B1" s="630"/>
      <c r="C1" s="631"/>
    </row>
    <row r="2" spans="1:3" ht="26.25" customHeight="1">
      <c r="A2" s="241"/>
      <c r="B2" s="649" t="s">
        <v>369</v>
      </c>
      <c r="C2" s="649"/>
    </row>
    <row r="3" spans="1:3" s="246" customFormat="1" ht="11.25" customHeight="1">
      <c r="A3" s="245"/>
      <c r="B3" s="649" t="s">
        <v>674</v>
      </c>
      <c r="C3" s="649"/>
    </row>
    <row r="4" spans="1:3" ht="12" customHeight="1" thickBot="1">
      <c r="A4" s="634" t="s">
        <v>678</v>
      </c>
      <c r="B4" s="635"/>
      <c r="C4" s="636"/>
    </row>
    <row r="5" spans="1:3" ht="12" thickTop="1">
      <c r="A5" s="242"/>
      <c r="B5" s="637" t="s">
        <v>370</v>
      </c>
      <c r="C5" s="638"/>
    </row>
    <row r="6" spans="1:3">
      <c r="A6" s="241"/>
      <c r="B6" s="598" t="s">
        <v>675</v>
      </c>
      <c r="C6" s="599"/>
    </row>
    <row r="7" spans="1:3">
      <c r="A7" s="241"/>
      <c r="B7" s="598" t="s">
        <v>371</v>
      </c>
      <c r="C7" s="599"/>
    </row>
    <row r="8" spans="1:3">
      <c r="A8" s="241"/>
      <c r="B8" s="598" t="s">
        <v>676</v>
      </c>
      <c r="C8" s="599"/>
    </row>
    <row r="9" spans="1:3">
      <c r="A9" s="241"/>
      <c r="B9" s="650" t="s">
        <v>677</v>
      </c>
      <c r="C9" s="651"/>
    </row>
    <row r="10" spans="1:3">
      <c r="A10" s="241"/>
      <c r="B10" s="641" t="s">
        <v>372</v>
      </c>
      <c r="C10" s="642" t="s">
        <v>372</v>
      </c>
    </row>
    <row r="11" spans="1:3">
      <c r="A11" s="241"/>
      <c r="B11" s="641" t="s">
        <v>373</v>
      </c>
      <c r="C11" s="642" t="s">
        <v>373</v>
      </c>
    </row>
    <row r="12" spans="1:3">
      <c r="A12" s="241"/>
      <c r="B12" s="641" t="s">
        <v>374</v>
      </c>
      <c r="C12" s="642" t="s">
        <v>374</v>
      </c>
    </row>
    <row r="13" spans="1:3">
      <c r="A13" s="241"/>
      <c r="B13" s="641" t="s">
        <v>375</v>
      </c>
      <c r="C13" s="642" t="s">
        <v>375</v>
      </c>
    </row>
    <row r="14" spans="1:3">
      <c r="A14" s="241"/>
      <c r="B14" s="641" t="s">
        <v>376</v>
      </c>
      <c r="C14" s="642" t="s">
        <v>376</v>
      </c>
    </row>
    <row r="15" spans="1:3" ht="21.75" customHeight="1">
      <c r="A15" s="241"/>
      <c r="B15" s="641" t="s">
        <v>377</v>
      </c>
      <c r="C15" s="642" t="s">
        <v>377</v>
      </c>
    </row>
    <row r="16" spans="1:3">
      <c r="A16" s="241"/>
      <c r="B16" s="641" t="s">
        <v>378</v>
      </c>
      <c r="C16" s="642" t="s">
        <v>379</v>
      </c>
    </row>
    <row r="17" spans="1:3">
      <c r="A17" s="241"/>
      <c r="B17" s="641" t="s">
        <v>380</v>
      </c>
      <c r="C17" s="642" t="s">
        <v>381</v>
      </c>
    </row>
    <row r="18" spans="1:3">
      <c r="A18" s="241"/>
      <c r="B18" s="641" t="s">
        <v>382</v>
      </c>
      <c r="C18" s="642" t="s">
        <v>383</v>
      </c>
    </row>
    <row r="19" spans="1:3">
      <c r="A19" s="241"/>
      <c r="B19" s="641" t="s">
        <v>384</v>
      </c>
      <c r="C19" s="642" t="s">
        <v>384</v>
      </c>
    </row>
    <row r="20" spans="1:3">
      <c r="A20" s="241"/>
      <c r="B20" s="641" t="s">
        <v>385</v>
      </c>
      <c r="C20" s="642" t="s">
        <v>385</v>
      </c>
    </row>
    <row r="21" spans="1:3">
      <c r="A21" s="241"/>
      <c r="B21" s="641" t="s">
        <v>386</v>
      </c>
      <c r="C21" s="642" t="s">
        <v>386</v>
      </c>
    </row>
    <row r="22" spans="1:3" ht="23.25" customHeight="1">
      <c r="A22" s="241"/>
      <c r="B22" s="641" t="s">
        <v>387</v>
      </c>
      <c r="C22" s="642" t="s">
        <v>388</v>
      </c>
    </row>
    <row r="23" spans="1:3">
      <c r="A23" s="241"/>
      <c r="B23" s="641" t="s">
        <v>389</v>
      </c>
      <c r="C23" s="642" t="s">
        <v>389</v>
      </c>
    </row>
    <row r="24" spans="1:3">
      <c r="A24" s="241"/>
      <c r="B24" s="641" t="s">
        <v>390</v>
      </c>
      <c r="C24" s="642" t="s">
        <v>391</v>
      </c>
    </row>
    <row r="25" spans="1:3" ht="12" thickBot="1">
      <c r="A25" s="243"/>
      <c r="B25" s="647" t="s">
        <v>392</v>
      </c>
      <c r="C25" s="648"/>
    </row>
    <row r="26" spans="1:3" ht="12.75" thickTop="1" thickBot="1">
      <c r="A26" s="634" t="s">
        <v>688</v>
      </c>
      <c r="B26" s="635"/>
      <c r="C26" s="636"/>
    </row>
    <row r="27" spans="1:3" ht="12.75" thickTop="1" thickBot="1">
      <c r="A27" s="244"/>
      <c r="B27" s="652" t="s">
        <v>393</v>
      </c>
      <c r="C27" s="653"/>
    </row>
    <row r="28" spans="1:3" ht="12.75" thickTop="1" thickBot="1">
      <c r="A28" s="634" t="s">
        <v>679</v>
      </c>
      <c r="B28" s="635"/>
      <c r="C28" s="636"/>
    </row>
    <row r="29" spans="1:3" ht="12" thickTop="1">
      <c r="A29" s="242"/>
      <c r="B29" s="645" t="s">
        <v>394</v>
      </c>
      <c r="C29" s="646" t="s">
        <v>395</v>
      </c>
    </row>
    <row r="30" spans="1:3">
      <c r="A30" s="241"/>
      <c r="B30" s="596" t="s">
        <v>396</v>
      </c>
      <c r="C30" s="597" t="s">
        <v>397</v>
      </c>
    </row>
    <row r="31" spans="1:3">
      <c r="A31" s="241"/>
      <c r="B31" s="596" t="s">
        <v>398</v>
      </c>
      <c r="C31" s="597" t="s">
        <v>399</v>
      </c>
    </row>
    <row r="32" spans="1:3">
      <c r="A32" s="241"/>
      <c r="B32" s="596" t="s">
        <v>400</v>
      </c>
      <c r="C32" s="597" t="s">
        <v>401</v>
      </c>
    </row>
    <row r="33" spans="1:3">
      <c r="A33" s="241"/>
      <c r="B33" s="596" t="s">
        <v>402</v>
      </c>
      <c r="C33" s="597" t="s">
        <v>403</v>
      </c>
    </row>
    <row r="34" spans="1:3">
      <c r="A34" s="241"/>
      <c r="B34" s="596" t="s">
        <v>404</v>
      </c>
      <c r="C34" s="597" t="s">
        <v>405</v>
      </c>
    </row>
    <row r="35" spans="1:3" ht="23.25" customHeight="1">
      <c r="A35" s="241"/>
      <c r="B35" s="596" t="s">
        <v>406</v>
      </c>
      <c r="C35" s="597" t="s">
        <v>407</v>
      </c>
    </row>
    <row r="36" spans="1:3" ht="24" customHeight="1">
      <c r="A36" s="241"/>
      <c r="B36" s="596" t="s">
        <v>408</v>
      </c>
      <c r="C36" s="597" t="s">
        <v>409</v>
      </c>
    </row>
    <row r="37" spans="1:3" ht="24.75" customHeight="1">
      <c r="A37" s="241"/>
      <c r="B37" s="596" t="s">
        <v>410</v>
      </c>
      <c r="C37" s="597" t="s">
        <v>411</v>
      </c>
    </row>
    <row r="38" spans="1:3" ht="23.25" customHeight="1">
      <c r="A38" s="241"/>
      <c r="B38" s="596" t="s">
        <v>680</v>
      </c>
      <c r="C38" s="597" t="s">
        <v>412</v>
      </c>
    </row>
    <row r="39" spans="1:3" ht="39.75" customHeight="1">
      <c r="A39" s="241"/>
      <c r="B39" s="641" t="s">
        <v>700</v>
      </c>
      <c r="C39" s="642" t="s">
        <v>413</v>
      </c>
    </row>
    <row r="40" spans="1:3" ht="12" customHeight="1">
      <c r="A40" s="241"/>
      <c r="B40" s="596" t="s">
        <v>414</v>
      </c>
      <c r="C40" s="597" t="s">
        <v>415</v>
      </c>
    </row>
    <row r="41" spans="1:3" ht="27" customHeight="1" thickBot="1">
      <c r="A41" s="243"/>
      <c r="B41" s="643" t="s">
        <v>416</v>
      </c>
      <c r="C41" s="644" t="s">
        <v>417</v>
      </c>
    </row>
    <row r="42" spans="1:3" ht="12.75" thickTop="1" thickBot="1">
      <c r="A42" s="634" t="s">
        <v>681</v>
      </c>
      <c r="B42" s="635"/>
      <c r="C42" s="636"/>
    </row>
    <row r="43" spans="1:3" ht="12" thickTop="1">
      <c r="A43" s="242"/>
      <c r="B43" s="637" t="s">
        <v>773</v>
      </c>
      <c r="C43" s="638" t="s">
        <v>418</v>
      </c>
    </row>
    <row r="44" spans="1:3">
      <c r="A44" s="241"/>
      <c r="B44" s="598" t="s">
        <v>772</v>
      </c>
      <c r="C44" s="599"/>
    </row>
    <row r="45" spans="1:3" ht="23.25" customHeight="1" thickBot="1">
      <c r="A45" s="243"/>
      <c r="B45" s="624" t="s">
        <v>419</v>
      </c>
      <c r="C45" s="625" t="s">
        <v>420</v>
      </c>
    </row>
    <row r="46" spans="1:3" ht="11.25" customHeight="1" thickTop="1" thickBot="1">
      <c r="A46" s="634" t="s">
        <v>682</v>
      </c>
      <c r="B46" s="635"/>
      <c r="C46" s="636"/>
    </row>
    <row r="47" spans="1:3" ht="26.25" customHeight="1" thickTop="1">
      <c r="A47" s="241"/>
      <c r="B47" s="598" t="s">
        <v>683</v>
      </c>
      <c r="C47" s="599"/>
    </row>
    <row r="48" spans="1:3" ht="12" thickBot="1">
      <c r="A48" s="634" t="s">
        <v>684</v>
      </c>
      <c r="B48" s="635"/>
      <c r="C48" s="636"/>
    </row>
    <row r="49" spans="1:3" ht="12" thickTop="1">
      <c r="A49" s="242"/>
      <c r="B49" s="637" t="s">
        <v>421</v>
      </c>
      <c r="C49" s="638" t="s">
        <v>421</v>
      </c>
    </row>
    <row r="50" spans="1:3" ht="11.25" customHeight="1">
      <c r="A50" s="241"/>
      <c r="B50" s="598" t="s">
        <v>422</v>
      </c>
      <c r="C50" s="599" t="s">
        <v>422</v>
      </c>
    </row>
    <row r="51" spans="1:3">
      <c r="A51" s="241"/>
      <c r="B51" s="598" t="s">
        <v>423</v>
      </c>
      <c r="C51" s="599" t="s">
        <v>423</v>
      </c>
    </row>
    <row r="52" spans="1:3" ht="11.25" customHeight="1">
      <c r="A52" s="241"/>
      <c r="B52" s="598" t="s">
        <v>800</v>
      </c>
      <c r="C52" s="599" t="s">
        <v>424</v>
      </c>
    </row>
    <row r="53" spans="1:3" ht="33.6" customHeight="1">
      <c r="A53" s="241"/>
      <c r="B53" s="598" t="s">
        <v>425</v>
      </c>
      <c r="C53" s="599" t="s">
        <v>425</v>
      </c>
    </row>
    <row r="54" spans="1:3" ht="11.25" customHeight="1">
      <c r="A54" s="241"/>
      <c r="B54" s="598" t="s">
        <v>793</v>
      </c>
      <c r="C54" s="599" t="s">
        <v>426</v>
      </c>
    </row>
    <row r="55" spans="1:3" ht="11.25" customHeight="1" thickBot="1">
      <c r="A55" s="634" t="s">
        <v>685</v>
      </c>
      <c r="B55" s="635"/>
      <c r="C55" s="636"/>
    </row>
    <row r="56" spans="1:3" ht="12" thickTop="1">
      <c r="A56" s="242"/>
      <c r="B56" s="637" t="s">
        <v>421</v>
      </c>
      <c r="C56" s="638" t="s">
        <v>421</v>
      </c>
    </row>
    <row r="57" spans="1:3">
      <c r="A57" s="241"/>
      <c r="B57" s="598" t="s">
        <v>427</v>
      </c>
      <c r="C57" s="599" t="s">
        <v>427</v>
      </c>
    </row>
    <row r="58" spans="1:3">
      <c r="A58" s="241"/>
      <c r="B58" s="598" t="s">
        <v>696</v>
      </c>
      <c r="C58" s="599" t="s">
        <v>428</v>
      </c>
    </row>
    <row r="59" spans="1:3">
      <c r="A59" s="241"/>
      <c r="B59" s="598" t="s">
        <v>429</v>
      </c>
      <c r="C59" s="599" t="s">
        <v>429</v>
      </c>
    </row>
    <row r="60" spans="1:3">
      <c r="A60" s="241"/>
      <c r="B60" s="598" t="s">
        <v>430</v>
      </c>
      <c r="C60" s="599" t="s">
        <v>430</v>
      </c>
    </row>
    <row r="61" spans="1:3">
      <c r="A61" s="241"/>
      <c r="B61" s="598" t="s">
        <v>431</v>
      </c>
      <c r="C61" s="599" t="s">
        <v>431</v>
      </c>
    </row>
    <row r="62" spans="1:3">
      <c r="A62" s="241"/>
      <c r="B62" s="598" t="s">
        <v>697</v>
      </c>
      <c r="C62" s="599" t="s">
        <v>432</v>
      </c>
    </row>
    <row r="63" spans="1:3">
      <c r="A63" s="241"/>
      <c r="B63" s="598" t="s">
        <v>433</v>
      </c>
      <c r="C63" s="599" t="s">
        <v>433</v>
      </c>
    </row>
    <row r="64" spans="1:3" ht="12" thickBot="1">
      <c r="A64" s="243"/>
      <c r="B64" s="624" t="s">
        <v>434</v>
      </c>
      <c r="C64" s="625" t="s">
        <v>434</v>
      </c>
    </row>
    <row r="65" spans="1:3" ht="11.25" customHeight="1" thickTop="1">
      <c r="A65" s="600" t="s">
        <v>686</v>
      </c>
      <c r="B65" s="601"/>
      <c r="C65" s="602"/>
    </row>
    <row r="66" spans="1:3" ht="12" thickBot="1">
      <c r="A66" s="243"/>
      <c r="B66" s="624" t="s">
        <v>435</v>
      </c>
      <c r="C66" s="625" t="s">
        <v>435</v>
      </c>
    </row>
    <row r="67" spans="1:3" ht="11.25" customHeight="1" thickTop="1" thickBot="1">
      <c r="A67" s="634" t="s">
        <v>687</v>
      </c>
      <c r="B67" s="635"/>
      <c r="C67" s="636"/>
    </row>
    <row r="68" spans="1:3" ht="12" thickTop="1">
      <c r="A68" s="242"/>
      <c r="B68" s="637" t="s">
        <v>436</v>
      </c>
      <c r="C68" s="638" t="s">
        <v>436</v>
      </c>
    </row>
    <row r="69" spans="1:3">
      <c r="A69" s="241"/>
      <c r="B69" s="598" t="s">
        <v>437</v>
      </c>
      <c r="C69" s="599" t="s">
        <v>437</v>
      </c>
    </row>
    <row r="70" spans="1:3">
      <c r="A70" s="241"/>
      <c r="B70" s="598" t="s">
        <v>438</v>
      </c>
      <c r="C70" s="599" t="s">
        <v>438</v>
      </c>
    </row>
    <row r="71" spans="1:3" ht="38.25" customHeight="1">
      <c r="A71" s="241"/>
      <c r="B71" s="622" t="s">
        <v>699</v>
      </c>
      <c r="C71" s="623" t="s">
        <v>439</v>
      </c>
    </row>
    <row r="72" spans="1:3" ht="33.75" customHeight="1">
      <c r="A72" s="241"/>
      <c r="B72" s="622" t="s">
        <v>702</v>
      </c>
      <c r="C72" s="623" t="s">
        <v>440</v>
      </c>
    </row>
    <row r="73" spans="1:3" ht="15.75" customHeight="1">
      <c r="A73" s="241"/>
      <c r="B73" s="622" t="s">
        <v>698</v>
      </c>
      <c r="C73" s="623" t="s">
        <v>441</v>
      </c>
    </row>
    <row r="74" spans="1:3">
      <c r="A74" s="241"/>
      <c r="B74" s="598" t="s">
        <v>442</v>
      </c>
      <c r="C74" s="599" t="s">
        <v>442</v>
      </c>
    </row>
    <row r="75" spans="1:3" ht="12" thickBot="1">
      <c r="A75" s="243"/>
      <c r="B75" s="624" t="s">
        <v>443</v>
      </c>
      <c r="C75" s="625" t="s">
        <v>443</v>
      </c>
    </row>
    <row r="76" spans="1:3" ht="12" thickTop="1">
      <c r="A76" s="600" t="s">
        <v>776</v>
      </c>
      <c r="B76" s="601"/>
      <c r="C76" s="602"/>
    </row>
    <row r="77" spans="1:3">
      <c r="A77" s="241"/>
      <c r="B77" s="598" t="s">
        <v>435</v>
      </c>
      <c r="C77" s="599"/>
    </row>
    <row r="78" spans="1:3">
      <c r="A78" s="241"/>
      <c r="B78" s="598" t="s">
        <v>774</v>
      </c>
      <c r="C78" s="599"/>
    </row>
    <row r="79" spans="1:3">
      <c r="A79" s="241"/>
      <c r="B79" s="598" t="s">
        <v>775</v>
      </c>
      <c r="C79" s="599"/>
    </row>
    <row r="80" spans="1:3">
      <c r="A80" s="600" t="s">
        <v>777</v>
      </c>
      <c r="B80" s="601"/>
      <c r="C80" s="602"/>
    </row>
    <row r="81" spans="1:3">
      <c r="A81" s="241"/>
      <c r="B81" s="598" t="s">
        <v>435</v>
      </c>
      <c r="C81" s="599"/>
    </row>
    <row r="82" spans="1:3">
      <c r="A82" s="241"/>
      <c r="B82" s="598" t="s">
        <v>778</v>
      </c>
      <c r="C82" s="599"/>
    </row>
    <row r="83" spans="1:3" ht="76.5" customHeight="1">
      <c r="A83" s="241"/>
      <c r="B83" s="598" t="s">
        <v>792</v>
      </c>
      <c r="C83" s="599"/>
    </row>
    <row r="84" spans="1:3" ht="53.25" customHeight="1">
      <c r="A84" s="241"/>
      <c r="B84" s="598" t="s">
        <v>791</v>
      </c>
      <c r="C84" s="599"/>
    </row>
    <row r="85" spans="1:3">
      <c r="A85" s="241"/>
      <c r="B85" s="598" t="s">
        <v>779</v>
      </c>
      <c r="C85" s="599"/>
    </row>
    <row r="86" spans="1:3">
      <c r="A86" s="241"/>
      <c r="B86" s="598" t="s">
        <v>780</v>
      </c>
      <c r="C86" s="599"/>
    </row>
    <row r="87" spans="1:3">
      <c r="A87" s="241"/>
      <c r="B87" s="598" t="s">
        <v>781</v>
      </c>
      <c r="C87" s="599"/>
    </row>
    <row r="88" spans="1:3">
      <c r="A88" s="600" t="s">
        <v>782</v>
      </c>
      <c r="B88" s="601"/>
      <c r="C88" s="602"/>
    </row>
    <row r="89" spans="1:3">
      <c r="A89" s="241"/>
      <c r="B89" s="598" t="s">
        <v>435</v>
      </c>
      <c r="C89" s="599"/>
    </row>
    <row r="90" spans="1:3">
      <c r="A90" s="241"/>
      <c r="B90" s="598" t="s">
        <v>784</v>
      </c>
      <c r="C90" s="599"/>
    </row>
    <row r="91" spans="1:3" ht="12" customHeight="1">
      <c r="A91" s="241"/>
      <c r="B91" s="598" t="s">
        <v>785</v>
      </c>
      <c r="C91" s="599"/>
    </row>
    <row r="92" spans="1:3">
      <c r="A92" s="241"/>
      <c r="B92" s="598" t="s">
        <v>786</v>
      </c>
      <c r="C92" s="599"/>
    </row>
    <row r="93" spans="1:3" ht="24.75" customHeight="1">
      <c r="A93" s="241"/>
      <c r="B93" s="594" t="s">
        <v>828</v>
      </c>
      <c r="C93" s="595"/>
    </row>
    <row r="94" spans="1:3" ht="24" customHeight="1">
      <c r="A94" s="241"/>
      <c r="B94" s="594" t="s">
        <v>829</v>
      </c>
      <c r="C94" s="595"/>
    </row>
    <row r="95" spans="1:3" ht="13.5" customHeight="1">
      <c r="A95" s="241"/>
      <c r="B95" s="596" t="s">
        <v>787</v>
      </c>
      <c r="C95" s="597"/>
    </row>
    <row r="96" spans="1:3" ht="11.25" customHeight="1" thickBot="1">
      <c r="A96" s="606" t="s">
        <v>824</v>
      </c>
      <c r="B96" s="607"/>
      <c r="C96" s="608"/>
    </row>
    <row r="97" spans="1:3" ht="12.75" thickTop="1" thickBot="1">
      <c r="A97" s="620" t="s">
        <v>536</v>
      </c>
      <c r="B97" s="620"/>
      <c r="C97" s="620"/>
    </row>
    <row r="98" spans="1:3">
      <c r="A98" s="407">
        <v>2</v>
      </c>
      <c r="B98" s="404" t="s">
        <v>804</v>
      </c>
      <c r="C98" s="404" t="s">
        <v>825</v>
      </c>
    </row>
    <row r="99" spans="1:3">
      <c r="A99" s="253">
        <v>3</v>
      </c>
      <c r="B99" s="405" t="s">
        <v>805</v>
      </c>
      <c r="C99" s="406" t="s">
        <v>826</v>
      </c>
    </row>
    <row r="100" spans="1:3">
      <c r="A100" s="253">
        <v>4</v>
      </c>
      <c r="B100" s="405" t="s">
        <v>806</v>
      </c>
      <c r="C100" s="406" t="s">
        <v>830</v>
      </c>
    </row>
    <row r="101" spans="1:3" ht="11.25" customHeight="1">
      <c r="A101" s="253">
        <v>5</v>
      </c>
      <c r="B101" s="405" t="s">
        <v>807</v>
      </c>
      <c r="C101" s="406" t="s">
        <v>827</v>
      </c>
    </row>
    <row r="102" spans="1:3" ht="12" customHeight="1">
      <c r="A102" s="253">
        <v>6</v>
      </c>
      <c r="B102" s="405" t="s">
        <v>822</v>
      </c>
      <c r="C102" s="406" t="s">
        <v>808</v>
      </c>
    </row>
    <row r="103" spans="1:3" ht="12" customHeight="1">
      <c r="A103" s="253">
        <v>7</v>
      </c>
      <c r="B103" s="405" t="s">
        <v>809</v>
      </c>
      <c r="C103" s="406" t="s">
        <v>823</v>
      </c>
    </row>
    <row r="104" spans="1:3">
      <c r="A104" s="253">
        <v>8</v>
      </c>
      <c r="B104" s="405" t="s">
        <v>814</v>
      </c>
      <c r="C104" s="406" t="s">
        <v>834</v>
      </c>
    </row>
    <row r="105" spans="1:3" ht="11.25" customHeight="1">
      <c r="A105" s="600" t="s">
        <v>788</v>
      </c>
      <c r="B105" s="601"/>
      <c r="C105" s="602"/>
    </row>
    <row r="106" spans="1:3" ht="27.6" customHeight="1">
      <c r="A106" s="241"/>
      <c r="B106" s="639" t="s">
        <v>435</v>
      </c>
      <c r="C106" s="640"/>
    </row>
    <row r="107" spans="1:3" ht="12" thickBot="1">
      <c r="A107" s="626" t="s">
        <v>689</v>
      </c>
      <c r="B107" s="627"/>
      <c r="C107" s="628"/>
    </row>
    <row r="108" spans="1:3" ht="24" customHeight="1" thickTop="1" thickBot="1">
      <c r="A108" s="629" t="s">
        <v>368</v>
      </c>
      <c r="B108" s="630"/>
      <c r="C108" s="631"/>
    </row>
    <row r="109" spans="1:3">
      <c r="A109" s="245" t="s">
        <v>444</v>
      </c>
      <c r="B109" s="632" t="s">
        <v>445</v>
      </c>
      <c r="C109" s="633"/>
    </row>
    <row r="110" spans="1:3">
      <c r="A110" s="247" t="s">
        <v>446</v>
      </c>
      <c r="B110" s="609" t="s">
        <v>447</v>
      </c>
      <c r="C110" s="610"/>
    </row>
    <row r="111" spans="1:3">
      <c r="A111" s="245" t="s">
        <v>448</v>
      </c>
      <c r="B111" s="611" t="s">
        <v>449</v>
      </c>
      <c r="C111" s="611"/>
    </row>
    <row r="112" spans="1:3">
      <c r="A112" s="247" t="s">
        <v>450</v>
      </c>
      <c r="B112" s="609" t="s">
        <v>451</v>
      </c>
      <c r="C112" s="610"/>
    </row>
    <row r="113" spans="1:3" ht="12" thickBot="1">
      <c r="A113" s="268" t="s">
        <v>452</v>
      </c>
      <c r="B113" s="612" t="s">
        <v>453</v>
      </c>
      <c r="C113" s="612"/>
    </row>
    <row r="114" spans="1:3" ht="12" thickBot="1">
      <c r="A114" s="613" t="s">
        <v>689</v>
      </c>
      <c r="B114" s="614"/>
      <c r="C114" s="615"/>
    </row>
    <row r="115" spans="1:3" ht="12.75" thickTop="1" thickBot="1">
      <c r="A115" s="616" t="s">
        <v>454</v>
      </c>
      <c r="B115" s="616"/>
      <c r="C115" s="616"/>
    </row>
    <row r="116" spans="1:3">
      <c r="A116" s="245">
        <v>1</v>
      </c>
      <c r="B116" s="248" t="s">
        <v>93</v>
      </c>
      <c r="C116" s="249" t="s">
        <v>455</v>
      </c>
    </row>
    <row r="117" spans="1:3">
      <c r="A117" s="245">
        <v>2</v>
      </c>
      <c r="B117" s="248" t="s">
        <v>94</v>
      </c>
      <c r="C117" s="249" t="s">
        <v>94</v>
      </c>
    </row>
    <row r="118" spans="1:3">
      <c r="A118" s="245">
        <v>3</v>
      </c>
      <c r="B118" s="248" t="s">
        <v>95</v>
      </c>
      <c r="C118" s="250" t="s">
        <v>456</v>
      </c>
    </row>
    <row r="119" spans="1:3" ht="33.75">
      <c r="A119" s="245">
        <v>4</v>
      </c>
      <c r="B119" s="248" t="s">
        <v>96</v>
      </c>
      <c r="C119" s="250" t="s">
        <v>665</v>
      </c>
    </row>
    <row r="120" spans="1:3">
      <c r="A120" s="245">
        <v>5</v>
      </c>
      <c r="B120" s="248" t="s">
        <v>97</v>
      </c>
      <c r="C120" s="250" t="s">
        <v>457</v>
      </c>
    </row>
    <row r="121" spans="1:3">
      <c r="A121" s="245">
        <v>5.0999999999999996</v>
      </c>
      <c r="B121" s="248" t="s">
        <v>458</v>
      </c>
      <c r="C121" s="249" t="s">
        <v>459</v>
      </c>
    </row>
    <row r="122" spans="1:3">
      <c r="A122" s="245">
        <v>5.2</v>
      </c>
      <c r="B122" s="248" t="s">
        <v>460</v>
      </c>
      <c r="C122" s="249" t="s">
        <v>461</v>
      </c>
    </row>
    <row r="123" spans="1:3">
      <c r="A123" s="245">
        <v>6</v>
      </c>
      <c r="B123" s="248" t="s">
        <v>98</v>
      </c>
      <c r="C123" s="250" t="s">
        <v>462</v>
      </c>
    </row>
    <row r="124" spans="1:3">
      <c r="A124" s="245">
        <v>7</v>
      </c>
      <c r="B124" s="248" t="s">
        <v>99</v>
      </c>
      <c r="C124" s="250" t="s">
        <v>463</v>
      </c>
    </row>
    <row r="125" spans="1:3" ht="22.5">
      <c r="A125" s="245">
        <v>8</v>
      </c>
      <c r="B125" s="248" t="s">
        <v>100</v>
      </c>
      <c r="C125" s="250" t="s">
        <v>464</v>
      </c>
    </row>
    <row r="126" spans="1:3">
      <c r="A126" s="245">
        <v>9</v>
      </c>
      <c r="B126" s="248" t="s">
        <v>101</v>
      </c>
      <c r="C126" s="250" t="s">
        <v>465</v>
      </c>
    </row>
    <row r="127" spans="1:3" ht="22.5">
      <c r="A127" s="245">
        <v>10</v>
      </c>
      <c r="B127" s="248" t="s">
        <v>466</v>
      </c>
      <c r="C127" s="250" t="s">
        <v>467</v>
      </c>
    </row>
    <row r="128" spans="1:3" ht="22.5">
      <c r="A128" s="245">
        <v>11</v>
      </c>
      <c r="B128" s="248" t="s">
        <v>102</v>
      </c>
      <c r="C128" s="250" t="s">
        <v>468</v>
      </c>
    </row>
    <row r="129" spans="1:3">
      <c r="A129" s="245">
        <v>12</v>
      </c>
      <c r="B129" s="248" t="s">
        <v>103</v>
      </c>
      <c r="C129" s="250" t="s">
        <v>469</v>
      </c>
    </row>
    <row r="130" spans="1:3">
      <c r="A130" s="245">
        <v>13</v>
      </c>
      <c r="B130" s="248" t="s">
        <v>470</v>
      </c>
      <c r="C130" s="250" t="s">
        <v>471</v>
      </c>
    </row>
    <row r="131" spans="1:3">
      <c r="A131" s="245">
        <v>14</v>
      </c>
      <c r="B131" s="248" t="s">
        <v>104</v>
      </c>
      <c r="C131" s="250" t="s">
        <v>472</v>
      </c>
    </row>
    <row r="132" spans="1:3">
      <c r="A132" s="245">
        <v>15</v>
      </c>
      <c r="B132" s="248" t="s">
        <v>105</v>
      </c>
      <c r="C132" s="250" t="s">
        <v>473</v>
      </c>
    </row>
    <row r="133" spans="1:3">
      <c r="A133" s="245">
        <v>16</v>
      </c>
      <c r="B133" s="248" t="s">
        <v>106</v>
      </c>
      <c r="C133" s="250" t="s">
        <v>474</v>
      </c>
    </row>
    <row r="134" spans="1:3">
      <c r="A134" s="245">
        <v>17</v>
      </c>
      <c r="B134" s="248" t="s">
        <v>107</v>
      </c>
      <c r="C134" s="250" t="s">
        <v>475</v>
      </c>
    </row>
    <row r="135" spans="1:3">
      <c r="A135" s="245">
        <v>18</v>
      </c>
      <c r="B135" s="248" t="s">
        <v>108</v>
      </c>
      <c r="C135" s="250" t="s">
        <v>666</v>
      </c>
    </row>
    <row r="136" spans="1:3" ht="22.5">
      <c r="A136" s="245">
        <v>19</v>
      </c>
      <c r="B136" s="248" t="s">
        <v>667</v>
      </c>
      <c r="C136" s="250" t="s">
        <v>668</v>
      </c>
    </row>
    <row r="137" spans="1:3" ht="22.5">
      <c r="A137" s="245">
        <v>20</v>
      </c>
      <c r="B137" s="248" t="s">
        <v>109</v>
      </c>
      <c r="C137" s="250" t="s">
        <v>669</v>
      </c>
    </row>
    <row r="138" spans="1:3">
      <c r="A138" s="245">
        <v>21</v>
      </c>
      <c r="B138" s="248" t="s">
        <v>110</v>
      </c>
      <c r="C138" s="250" t="s">
        <v>476</v>
      </c>
    </row>
    <row r="139" spans="1:3">
      <c r="A139" s="245">
        <v>22</v>
      </c>
      <c r="B139" s="248" t="s">
        <v>111</v>
      </c>
      <c r="C139" s="250" t="s">
        <v>670</v>
      </c>
    </row>
    <row r="140" spans="1:3">
      <c r="A140" s="245">
        <v>23</v>
      </c>
      <c r="B140" s="248" t="s">
        <v>112</v>
      </c>
      <c r="C140" s="250" t="s">
        <v>477</v>
      </c>
    </row>
    <row r="141" spans="1:3">
      <c r="A141" s="245">
        <v>24</v>
      </c>
      <c r="B141" s="248" t="s">
        <v>113</v>
      </c>
      <c r="C141" s="250" t="s">
        <v>478</v>
      </c>
    </row>
    <row r="142" spans="1:3" ht="22.5">
      <c r="A142" s="245">
        <v>25</v>
      </c>
      <c r="B142" s="248" t="s">
        <v>114</v>
      </c>
      <c r="C142" s="250" t="s">
        <v>479</v>
      </c>
    </row>
    <row r="143" spans="1:3" ht="33.75">
      <c r="A143" s="245">
        <v>26</v>
      </c>
      <c r="B143" s="248" t="s">
        <v>115</v>
      </c>
      <c r="C143" s="250" t="s">
        <v>480</v>
      </c>
    </row>
    <row r="144" spans="1:3">
      <c r="A144" s="245">
        <v>27</v>
      </c>
      <c r="B144" s="248" t="s">
        <v>481</v>
      </c>
      <c r="C144" s="250" t="s">
        <v>482</v>
      </c>
    </row>
    <row r="145" spans="1:3" ht="22.5">
      <c r="A145" s="245">
        <v>28</v>
      </c>
      <c r="B145" s="248" t="s">
        <v>122</v>
      </c>
      <c r="C145" s="250" t="s">
        <v>483</v>
      </c>
    </row>
    <row r="146" spans="1:3">
      <c r="A146" s="245">
        <v>29</v>
      </c>
      <c r="B146" s="248" t="s">
        <v>116</v>
      </c>
      <c r="C146" s="269" t="s">
        <v>484</v>
      </c>
    </row>
    <row r="147" spans="1:3">
      <c r="A147" s="245">
        <v>30</v>
      </c>
      <c r="B147" s="248" t="s">
        <v>117</v>
      </c>
      <c r="C147" s="269" t="s">
        <v>485</v>
      </c>
    </row>
    <row r="148" spans="1:3" ht="32.25" customHeight="1">
      <c r="A148" s="245">
        <v>31</v>
      </c>
      <c r="B148" s="248" t="s">
        <v>486</v>
      </c>
      <c r="C148" s="269" t="s">
        <v>487</v>
      </c>
    </row>
    <row r="149" spans="1:3">
      <c r="A149" s="245">
        <v>31.1</v>
      </c>
      <c r="B149" s="248" t="s">
        <v>488</v>
      </c>
      <c r="C149" s="251" t="s">
        <v>489</v>
      </c>
    </row>
    <row r="150" spans="1:3" ht="33.75">
      <c r="A150" s="245" t="s">
        <v>490</v>
      </c>
      <c r="B150" s="248" t="s">
        <v>703</v>
      </c>
      <c r="C150" s="278" t="s">
        <v>713</v>
      </c>
    </row>
    <row r="151" spans="1:3">
      <c r="A151" s="245">
        <v>31.2</v>
      </c>
      <c r="B151" s="248" t="s">
        <v>491</v>
      </c>
      <c r="C151" s="278" t="s">
        <v>492</v>
      </c>
    </row>
    <row r="152" spans="1:3">
      <c r="A152" s="245" t="s">
        <v>493</v>
      </c>
      <c r="B152" s="248" t="s">
        <v>703</v>
      </c>
      <c r="C152" s="278" t="s">
        <v>704</v>
      </c>
    </row>
    <row r="153" spans="1:3" ht="33.75">
      <c r="A153" s="245">
        <v>32</v>
      </c>
      <c r="B153" s="274" t="s">
        <v>494</v>
      </c>
      <c r="C153" s="278" t="s">
        <v>705</v>
      </c>
    </row>
    <row r="154" spans="1:3">
      <c r="A154" s="245">
        <v>33</v>
      </c>
      <c r="B154" s="248" t="s">
        <v>118</v>
      </c>
      <c r="C154" s="278" t="s">
        <v>495</v>
      </c>
    </row>
    <row r="155" spans="1:3">
      <c r="A155" s="245">
        <v>34</v>
      </c>
      <c r="B155" s="276" t="s">
        <v>119</v>
      </c>
      <c r="C155" s="278" t="s">
        <v>496</v>
      </c>
    </row>
    <row r="156" spans="1:3">
      <c r="A156" s="245">
        <v>35</v>
      </c>
      <c r="B156" s="276" t="s">
        <v>120</v>
      </c>
      <c r="C156" s="278" t="s">
        <v>497</v>
      </c>
    </row>
    <row r="157" spans="1:3">
      <c r="A157" s="261" t="s">
        <v>714</v>
      </c>
      <c r="B157" s="276" t="s">
        <v>127</v>
      </c>
      <c r="C157" s="278" t="s">
        <v>742</v>
      </c>
    </row>
    <row r="158" spans="1:3">
      <c r="A158" s="261">
        <v>36.1</v>
      </c>
      <c r="B158" s="276" t="s">
        <v>498</v>
      </c>
      <c r="C158" s="278" t="s">
        <v>499</v>
      </c>
    </row>
    <row r="159" spans="1:3" ht="22.5">
      <c r="A159" s="261" t="s">
        <v>715</v>
      </c>
      <c r="B159" s="276" t="s">
        <v>703</v>
      </c>
      <c r="C159" s="251" t="s">
        <v>706</v>
      </c>
    </row>
    <row r="160" spans="1:3" ht="22.5">
      <c r="A160" s="261">
        <v>36.200000000000003</v>
      </c>
      <c r="B160" s="277" t="s">
        <v>751</v>
      </c>
      <c r="C160" s="251" t="s">
        <v>743</v>
      </c>
    </row>
    <row r="161" spans="1:3" ht="22.5">
      <c r="A161" s="261" t="s">
        <v>716</v>
      </c>
      <c r="B161" s="276" t="s">
        <v>703</v>
      </c>
      <c r="C161" s="251" t="s">
        <v>744</v>
      </c>
    </row>
    <row r="162" spans="1:3" ht="22.5">
      <c r="A162" s="261">
        <v>36.299999999999997</v>
      </c>
      <c r="B162" s="277" t="s">
        <v>752</v>
      </c>
      <c r="C162" s="251" t="s">
        <v>745</v>
      </c>
    </row>
    <row r="163" spans="1:3" ht="22.5">
      <c r="A163" s="261" t="s">
        <v>717</v>
      </c>
      <c r="B163" s="276" t="s">
        <v>703</v>
      </c>
      <c r="C163" s="251" t="s">
        <v>746</v>
      </c>
    </row>
    <row r="164" spans="1:3">
      <c r="A164" s="261" t="s">
        <v>718</v>
      </c>
      <c r="B164" s="276" t="s">
        <v>121</v>
      </c>
      <c r="C164" s="275" t="s">
        <v>747</v>
      </c>
    </row>
    <row r="165" spans="1:3">
      <c r="A165" s="261" t="s">
        <v>719</v>
      </c>
      <c r="B165" s="276" t="s">
        <v>703</v>
      </c>
      <c r="C165" s="275" t="s">
        <v>748</v>
      </c>
    </row>
    <row r="166" spans="1:3">
      <c r="A166" s="259">
        <v>37</v>
      </c>
      <c r="B166" s="276" t="s">
        <v>502</v>
      </c>
      <c r="C166" s="251" t="s">
        <v>503</v>
      </c>
    </row>
    <row r="167" spans="1:3">
      <c r="A167" s="259">
        <v>37.1</v>
      </c>
      <c r="B167" s="276" t="s">
        <v>504</v>
      </c>
      <c r="C167" s="251" t="s">
        <v>505</v>
      </c>
    </row>
    <row r="168" spans="1:3">
      <c r="A168" s="260" t="s">
        <v>500</v>
      </c>
      <c r="B168" s="276" t="s">
        <v>703</v>
      </c>
      <c r="C168" s="251" t="s">
        <v>707</v>
      </c>
    </row>
    <row r="169" spans="1:3">
      <c r="A169" s="259">
        <v>37.200000000000003</v>
      </c>
      <c r="B169" s="276" t="s">
        <v>507</v>
      </c>
      <c r="C169" s="251" t="s">
        <v>508</v>
      </c>
    </row>
    <row r="170" spans="1:3" ht="22.5">
      <c r="A170" s="260" t="s">
        <v>501</v>
      </c>
      <c r="B170" s="248" t="s">
        <v>703</v>
      </c>
      <c r="C170" s="251" t="s">
        <v>708</v>
      </c>
    </row>
    <row r="171" spans="1:3">
      <c r="A171" s="259">
        <v>38</v>
      </c>
      <c r="B171" s="248" t="s">
        <v>123</v>
      </c>
      <c r="C171" s="251" t="s">
        <v>510</v>
      </c>
    </row>
    <row r="172" spans="1:3">
      <c r="A172" s="261">
        <v>38.1</v>
      </c>
      <c r="B172" s="248" t="s">
        <v>124</v>
      </c>
      <c r="C172" s="269" t="s">
        <v>124</v>
      </c>
    </row>
    <row r="173" spans="1:3">
      <c r="A173" s="261" t="s">
        <v>506</v>
      </c>
      <c r="B173" s="252" t="s">
        <v>511</v>
      </c>
      <c r="C173" s="611" t="s">
        <v>512</v>
      </c>
    </row>
    <row r="174" spans="1:3">
      <c r="A174" s="261" t="s">
        <v>720</v>
      </c>
      <c r="B174" s="252" t="s">
        <v>513</v>
      </c>
      <c r="C174" s="611"/>
    </row>
    <row r="175" spans="1:3">
      <c r="A175" s="261" t="s">
        <v>721</v>
      </c>
      <c r="B175" s="252" t="s">
        <v>514</v>
      </c>
      <c r="C175" s="611"/>
    </row>
    <row r="176" spans="1:3">
      <c r="A176" s="261" t="s">
        <v>722</v>
      </c>
      <c r="B176" s="252" t="s">
        <v>515</v>
      </c>
      <c r="C176" s="611"/>
    </row>
    <row r="177" spans="1:3">
      <c r="A177" s="261" t="s">
        <v>723</v>
      </c>
      <c r="B177" s="252" t="s">
        <v>516</v>
      </c>
      <c r="C177" s="611"/>
    </row>
    <row r="178" spans="1:3">
      <c r="A178" s="261" t="s">
        <v>724</v>
      </c>
      <c r="B178" s="252" t="s">
        <v>517</v>
      </c>
      <c r="C178" s="611"/>
    </row>
    <row r="179" spans="1:3">
      <c r="A179" s="261">
        <v>38.200000000000003</v>
      </c>
      <c r="B179" s="248" t="s">
        <v>125</v>
      </c>
      <c r="C179" s="269" t="s">
        <v>125</v>
      </c>
    </row>
    <row r="180" spans="1:3">
      <c r="A180" s="261" t="s">
        <v>509</v>
      </c>
      <c r="B180" s="252" t="s">
        <v>518</v>
      </c>
      <c r="C180" s="611" t="s">
        <v>519</v>
      </c>
    </row>
    <row r="181" spans="1:3">
      <c r="A181" s="261" t="s">
        <v>725</v>
      </c>
      <c r="B181" s="252" t="s">
        <v>520</v>
      </c>
      <c r="C181" s="611"/>
    </row>
    <row r="182" spans="1:3">
      <c r="A182" s="261" t="s">
        <v>726</v>
      </c>
      <c r="B182" s="252" t="s">
        <v>521</v>
      </c>
      <c r="C182" s="611"/>
    </row>
    <row r="183" spans="1:3">
      <c r="A183" s="261" t="s">
        <v>727</v>
      </c>
      <c r="B183" s="252" t="s">
        <v>522</v>
      </c>
      <c r="C183" s="611"/>
    </row>
    <row r="184" spans="1:3">
      <c r="A184" s="261" t="s">
        <v>728</v>
      </c>
      <c r="B184" s="252" t="s">
        <v>523</v>
      </c>
      <c r="C184" s="611"/>
    </row>
    <row r="185" spans="1:3">
      <c r="A185" s="261" t="s">
        <v>729</v>
      </c>
      <c r="B185" s="252" t="s">
        <v>524</v>
      </c>
      <c r="C185" s="611"/>
    </row>
    <row r="186" spans="1:3">
      <c r="A186" s="261" t="s">
        <v>730</v>
      </c>
      <c r="B186" s="252" t="s">
        <v>525</v>
      </c>
      <c r="C186" s="611"/>
    </row>
    <row r="187" spans="1:3">
      <c r="A187" s="261">
        <v>38.299999999999997</v>
      </c>
      <c r="B187" s="248" t="s">
        <v>126</v>
      </c>
      <c r="C187" s="269" t="s">
        <v>526</v>
      </c>
    </row>
    <row r="188" spans="1:3">
      <c r="A188" s="261" t="s">
        <v>731</v>
      </c>
      <c r="B188" s="252" t="s">
        <v>527</v>
      </c>
      <c r="C188" s="611" t="s">
        <v>528</v>
      </c>
    </row>
    <row r="189" spans="1:3">
      <c r="A189" s="261" t="s">
        <v>732</v>
      </c>
      <c r="B189" s="252" t="s">
        <v>529</v>
      </c>
      <c r="C189" s="611"/>
    </row>
    <row r="190" spans="1:3">
      <c r="A190" s="261" t="s">
        <v>733</v>
      </c>
      <c r="B190" s="252" t="s">
        <v>530</v>
      </c>
      <c r="C190" s="611"/>
    </row>
    <row r="191" spans="1:3">
      <c r="A191" s="261" t="s">
        <v>734</v>
      </c>
      <c r="B191" s="252" t="s">
        <v>531</v>
      </c>
      <c r="C191" s="611"/>
    </row>
    <row r="192" spans="1:3">
      <c r="A192" s="261" t="s">
        <v>735</v>
      </c>
      <c r="B192" s="252" t="s">
        <v>532</v>
      </c>
      <c r="C192" s="611"/>
    </row>
    <row r="193" spans="1:3">
      <c r="A193" s="261" t="s">
        <v>736</v>
      </c>
      <c r="B193" s="252" t="s">
        <v>533</v>
      </c>
      <c r="C193" s="611"/>
    </row>
    <row r="194" spans="1:3">
      <c r="A194" s="261">
        <v>38.4</v>
      </c>
      <c r="B194" s="248" t="s">
        <v>502</v>
      </c>
      <c r="C194" s="251" t="s">
        <v>503</v>
      </c>
    </row>
    <row r="195" spans="1:3" s="246" customFormat="1">
      <c r="A195" s="261" t="s">
        <v>737</v>
      </c>
      <c r="B195" s="252" t="s">
        <v>527</v>
      </c>
      <c r="C195" s="611" t="s">
        <v>534</v>
      </c>
    </row>
    <row r="196" spans="1:3">
      <c r="A196" s="261" t="s">
        <v>738</v>
      </c>
      <c r="B196" s="252" t="s">
        <v>529</v>
      </c>
      <c r="C196" s="611"/>
    </row>
    <row r="197" spans="1:3">
      <c r="A197" s="261" t="s">
        <v>739</v>
      </c>
      <c r="B197" s="252" t="s">
        <v>530</v>
      </c>
      <c r="C197" s="611"/>
    </row>
    <row r="198" spans="1:3">
      <c r="A198" s="261" t="s">
        <v>740</v>
      </c>
      <c r="B198" s="252" t="s">
        <v>531</v>
      </c>
      <c r="C198" s="611"/>
    </row>
    <row r="199" spans="1:3" ht="12" thickBot="1">
      <c r="A199" s="262" t="s">
        <v>741</v>
      </c>
      <c r="B199" s="252" t="s">
        <v>535</v>
      </c>
      <c r="C199" s="611"/>
    </row>
    <row r="200" spans="1:3" ht="12" thickBot="1">
      <c r="A200" s="606" t="s">
        <v>690</v>
      </c>
      <c r="B200" s="607"/>
      <c r="C200" s="608"/>
    </row>
    <row r="201" spans="1:3" ht="12.75" thickTop="1" thickBot="1">
      <c r="A201" s="620" t="s">
        <v>536</v>
      </c>
      <c r="B201" s="620"/>
      <c r="C201" s="620"/>
    </row>
    <row r="202" spans="1:3">
      <c r="A202" s="253">
        <v>11.1</v>
      </c>
      <c r="B202" s="254" t="s">
        <v>537</v>
      </c>
      <c r="C202" s="249" t="s">
        <v>538</v>
      </c>
    </row>
    <row r="203" spans="1:3">
      <c r="A203" s="253">
        <v>11.2</v>
      </c>
      <c r="B203" s="254" t="s">
        <v>539</v>
      </c>
      <c r="C203" s="249" t="s">
        <v>540</v>
      </c>
    </row>
    <row r="204" spans="1:3" ht="22.5">
      <c r="A204" s="253">
        <v>11.3</v>
      </c>
      <c r="B204" s="254" t="s">
        <v>541</v>
      </c>
      <c r="C204" s="249" t="s">
        <v>542</v>
      </c>
    </row>
    <row r="205" spans="1:3" ht="22.5">
      <c r="A205" s="253">
        <v>11.4</v>
      </c>
      <c r="B205" s="254" t="s">
        <v>543</v>
      </c>
      <c r="C205" s="249" t="s">
        <v>544</v>
      </c>
    </row>
    <row r="206" spans="1:3" ht="22.5">
      <c r="A206" s="253">
        <v>11.5</v>
      </c>
      <c r="B206" s="254" t="s">
        <v>545</v>
      </c>
      <c r="C206" s="249" t="s">
        <v>546</v>
      </c>
    </row>
    <row r="207" spans="1:3">
      <c r="A207" s="253">
        <v>11.6</v>
      </c>
      <c r="B207" s="254" t="s">
        <v>547</v>
      </c>
      <c r="C207" s="249" t="s">
        <v>548</v>
      </c>
    </row>
    <row r="208" spans="1:3" ht="22.5">
      <c r="A208" s="253">
        <v>11.7</v>
      </c>
      <c r="B208" s="254" t="s">
        <v>709</v>
      </c>
      <c r="C208" s="249" t="s">
        <v>710</v>
      </c>
    </row>
    <row r="209" spans="1:3" ht="22.5">
      <c r="A209" s="253">
        <v>11.8</v>
      </c>
      <c r="B209" s="254" t="s">
        <v>711</v>
      </c>
      <c r="C209" s="249" t="s">
        <v>712</v>
      </c>
    </row>
    <row r="210" spans="1:3">
      <c r="A210" s="253">
        <v>11.9</v>
      </c>
      <c r="B210" s="249" t="s">
        <v>549</v>
      </c>
      <c r="C210" s="249" t="s">
        <v>550</v>
      </c>
    </row>
    <row r="211" spans="1:3">
      <c r="A211" s="253">
        <v>11.1</v>
      </c>
      <c r="B211" s="249" t="s">
        <v>551</v>
      </c>
      <c r="C211" s="249" t="s">
        <v>552</v>
      </c>
    </row>
    <row r="212" spans="1:3">
      <c r="A212" s="253">
        <v>11.11</v>
      </c>
      <c r="B212" s="251" t="s">
        <v>553</v>
      </c>
      <c r="C212" s="249" t="s">
        <v>554</v>
      </c>
    </row>
    <row r="213" spans="1:3">
      <c r="A213" s="253">
        <v>11.12</v>
      </c>
      <c r="B213" s="254" t="s">
        <v>555</v>
      </c>
      <c r="C213" s="249" t="s">
        <v>556</v>
      </c>
    </row>
    <row r="214" spans="1:3">
      <c r="A214" s="253">
        <v>11.13</v>
      </c>
      <c r="B214" s="254" t="s">
        <v>557</v>
      </c>
      <c r="C214" s="269" t="s">
        <v>558</v>
      </c>
    </row>
    <row r="215" spans="1:3" ht="22.5">
      <c r="A215" s="253">
        <v>11.14</v>
      </c>
      <c r="B215" s="254" t="s">
        <v>749</v>
      </c>
      <c r="C215" s="269" t="s">
        <v>750</v>
      </c>
    </row>
    <row r="216" spans="1:3">
      <c r="A216" s="253">
        <v>11.15</v>
      </c>
      <c r="B216" s="254" t="s">
        <v>559</v>
      </c>
      <c r="C216" s="269" t="s">
        <v>560</v>
      </c>
    </row>
    <row r="217" spans="1:3">
      <c r="A217" s="253">
        <v>11.16</v>
      </c>
      <c r="B217" s="254" t="s">
        <v>561</v>
      </c>
      <c r="C217" s="269" t="s">
        <v>562</v>
      </c>
    </row>
    <row r="218" spans="1:3">
      <c r="A218" s="253">
        <v>11.17</v>
      </c>
      <c r="B218" s="254" t="s">
        <v>563</v>
      </c>
      <c r="C218" s="269" t="s">
        <v>564</v>
      </c>
    </row>
    <row r="219" spans="1:3">
      <c r="A219" s="253">
        <v>11.18</v>
      </c>
      <c r="B219" s="254" t="s">
        <v>565</v>
      </c>
      <c r="C219" s="269" t="s">
        <v>566</v>
      </c>
    </row>
    <row r="220" spans="1:3" ht="22.5">
      <c r="A220" s="253">
        <v>11.19</v>
      </c>
      <c r="B220" s="254" t="s">
        <v>567</v>
      </c>
      <c r="C220" s="269" t="s">
        <v>671</v>
      </c>
    </row>
    <row r="221" spans="1:3" ht="22.5">
      <c r="A221" s="253">
        <v>11.2</v>
      </c>
      <c r="B221" s="254" t="s">
        <v>568</v>
      </c>
      <c r="C221" s="269" t="s">
        <v>672</v>
      </c>
    </row>
    <row r="222" spans="1:3" s="246" customFormat="1">
      <c r="A222" s="253">
        <v>11.21</v>
      </c>
      <c r="B222" s="254" t="s">
        <v>569</v>
      </c>
      <c r="C222" s="269" t="s">
        <v>570</v>
      </c>
    </row>
    <row r="223" spans="1:3">
      <c r="A223" s="253">
        <v>11.22</v>
      </c>
      <c r="B223" s="254" t="s">
        <v>571</v>
      </c>
      <c r="C223" s="269" t="s">
        <v>572</v>
      </c>
    </row>
    <row r="224" spans="1:3">
      <c r="A224" s="253">
        <v>11.23</v>
      </c>
      <c r="B224" s="254" t="s">
        <v>573</v>
      </c>
      <c r="C224" s="269" t="s">
        <v>574</v>
      </c>
    </row>
    <row r="225" spans="1:3">
      <c r="A225" s="253">
        <v>11.24</v>
      </c>
      <c r="B225" s="254" t="s">
        <v>575</v>
      </c>
      <c r="C225" s="269" t="s">
        <v>576</v>
      </c>
    </row>
    <row r="226" spans="1:3">
      <c r="A226" s="253">
        <v>11.25</v>
      </c>
      <c r="B226" s="271" t="s">
        <v>577</v>
      </c>
      <c r="C226" s="272" t="s">
        <v>578</v>
      </c>
    </row>
    <row r="227" spans="1:3" ht="12" thickBot="1">
      <c r="A227" s="617" t="s">
        <v>691</v>
      </c>
      <c r="B227" s="618"/>
      <c r="C227" s="619"/>
    </row>
    <row r="228" spans="1:3" ht="12.75" thickTop="1" thickBot="1">
      <c r="A228" s="620" t="s">
        <v>536</v>
      </c>
      <c r="B228" s="620"/>
      <c r="C228" s="620"/>
    </row>
    <row r="229" spans="1:3">
      <c r="A229" s="247" t="s">
        <v>579</v>
      </c>
      <c r="B229" s="255" t="s">
        <v>580</v>
      </c>
      <c r="C229" s="621" t="s">
        <v>581</v>
      </c>
    </row>
    <row r="230" spans="1:3">
      <c r="A230" s="245" t="s">
        <v>582</v>
      </c>
      <c r="B230" s="251" t="s">
        <v>583</v>
      </c>
      <c r="C230" s="611"/>
    </row>
    <row r="231" spans="1:3">
      <c r="A231" s="245" t="s">
        <v>584</v>
      </c>
      <c r="B231" s="251" t="s">
        <v>585</v>
      </c>
      <c r="C231" s="611"/>
    </row>
    <row r="232" spans="1:3">
      <c r="A232" s="245" t="s">
        <v>586</v>
      </c>
      <c r="B232" s="251" t="s">
        <v>587</v>
      </c>
      <c r="C232" s="611"/>
    </row>
    <row r="233" spans="1:3">
      <c r="A233" s="245" t="s">
        <v>588</v>
      </c>
      <c r="B233" s="251" t="s">
        <v>589</v>
      </c>
      <c r="C233" s="611"/>
    </row>
    <row r="234" spans="1:3">
      <c r="A234" s="245" t="s">
        <v>590</v>
      </c>
      <c r="B234" s="251" t="s">
        <v>591</v>
      </c>
      <c r="C234" s="269" t="s">
        <v>592</v>
      </c>
    </row>
    <row r="235" spans="1:3" ht="22.5">
      <c r="A235" s="245" t="s">
        <v>593</v>
      </c>
      <c r="B235" s="251" t="s">
        <v>594</v>
      </c>
      <c r="C235" s="269" t="s">
        <v>595</v>
      </c>
    </row>
    <row r="236" spans="1:3">
      <c r="A236" s="245" t="s">
        <v>596</v>
      </c>
      <c r="B236" s="251" t="s">
        <v>597</v>
      </c>
      <c r="C236" s="269" t="s">
        <v>598</v>
      </c>
    </row>
    <row r="237" spans="1:3">
      <c r="A237" s="245" t="s">
        <v>599</v>
      </c>
      <c r="B237" s="251" t="s">
        <v>600</v>
      </c>
      <c r="C237" s="611" t="s">
        <v>601</v>
      </c>
    </row>
    <row r="238" spans="1:3">
      <c r="A238" s="245" t="s">
        <v>602</v>
      </c>
      <c r="B238" s="251" t="s">
        <v>603</v>
      </c>
      <c r="C238" s="611"/>
    </row>
    <row r="239" spans="1:3">
      <c r="A239" s="245" t="s">
        <v>604</v>
      </c>
      <c r="B239" s="251" t="s">
        <v>605</v>
      </c>
      <c r="C239" s="611"/>
    </row>
    <row r="240" spans="1:3">
      <c r="A240" s="245" t="s">
        <v>606</v>
      </c>
      <c r="B240" s="251" t="s">
        <v>607</v>
      </c>
      <c r="C240" s="611" t="s">
        <v>581</v>
      </c>
    </row>
    <row r="241" spans="1:3">
      <c r="A241" s="245" t="s">
        <v>608</v>
      </c>
      <c r="B241" s="251" t="s">
        <v>609</v>
      </c>
      <c r="C241" s="611"/>
    </row>
    <row r="242" spans="1:3">
      <c r="A242" s="245" t="s">
        <v>610</v>
      </c>
      <c r="B242" s="251" t="s">
        <v>611</v>
      </c>
      <c r="C242" s="611"/>
    </row>
    <row r="243" spans="1:3" s="246" customFormat="1">
      <c r="A243" s="245" t="s">
        <v>612</v>
      </c>
      <c r="B243" s="251" t="s">
        <v>613</v>
      </c>
      <c r="C243" s="611"/>
    </row>
    <row r="244" spans="1:3">
      <c r="A244" s="245" t="s">
        <v>614</v>
      </c>
      <c r="B244" s="251" t="s">
        <v>615</v>
      </c>
      <c r="C244" s="611"/>
    </row>
    <row r="245" spans="1:3">
      <c r="A245" s="245" t="s">
        <v>616</v>
      </c>
      <c r="B245" s="251" t="s">
        <v>617</v>
      </c>
      <c r="C245" s="611"/>
    </row>
    <row r="246" spans="1:3">
      <c r="A246" s="245" t="s">
        <v>618</v>
      </c>
      <c r="B246" s="251" t="s">
        <v>619</v>
      </c>
      <c r="C246" s="611"/>
    </row>
    <row r="247" spans="1:3">
      <c r="A247" s="245" t="s">
        <v>620</v>
      </c>
      <c r="B247" s="251" t="s">
        <v>621</v>
      </c>
      <c r="C247" s="611"/>
    </row>
    <row r="248" spans="1:3" s="246" customFormat="1" ht="12" thickBot="1">
      <c r="A248" s="606" t="s">
        <v>692</v>
      </c>
      <c r="B248" s="607"/>
      <c r="C248" s="608"/>
    </row>
    <row r="249" spans="1:3" ht="12.75" thickTop="1" thickBot="1">
      <c r="A249" s="603" t="s">
        <v>622</v>
      </c>
      <c r="B249" s="603"/>
      <c r="C249" s="603"/>
    </row>
    <row r="250" spans="1:3">
      <c r="A250" s="245">
        <v>13.1</v>
      </c>
      <c r="B250" s="604" t="s">
        <v>623</v>
      </c>
      <c r="C250" s="605"/>
    </row>
    <row r="251" spans="1:3" ht="33.75">
      <c r="A251" s="245" t="s">
        <v>624</v>
      </c>
      <c r="B251" s="254" t="s">
        <v>625</v>
      </c>
      <c r="C251" s="249" t="s">
        <v>626</v>
      </c>
    </row>
    <row r="252" spans="1:3" ht="101.25">
      <c r="A252" s="245" t="s">
        <v>627</v>
      </c>
      <c r="B252" s="254" t="s">
        <v>628</v>
      </c>
      <c r="C252" s="249" t="s">
        <v>629</v>
      </c>
    </row>
    <row r="253" spans="1:3" ht="12" thickBot="1">
      <c r="A253" s="606" t="s">
        <v>693</v>
      </c>
      <c r="B253" s="607"/>
      <c r="C253" s="608"/>
    </row>
    <row r="254" spans="1:3" ht="12.75" thickTop="1" thickBot="1">
      <c r="A254" s="603" t="s">
        <v>622</v>
      </c>
      <c r="B254" s="603"/>
      <c r="C254" s="603"/>
    </row>
    <row r="255" spans="1:3">
      <c r="A255" s="245">
        <v>14.1</v>
      </c>
      <c r="B255" s="604" t="s">
        <v>630</v>
      </c>
      <c r="C255" s="605"/>
    </row>
    <row r="256" spans="1:3" ht="22.5">
      <c r="A256" s="245" t="s">
        <v>631</v>
      </c>
      <c r="B256" s="254" t="s">
        <v>632</v>
      </c>
      <c r="C256" s="249" t="s">
        <v>633</v>
      </c>
    </row>
    <row r="257" spans="1:3" ht="45">
      <c r="A257" s="245" t="s">
        <v>634</v>
      </c>
      <c r="B257" s="254" t="s">
        <v>635</v>
      </c>
      <c r="C257" s="249" t="s">
        <v>636</v>
      </c>
    </row>
    <row r="258" spans="1:3" ht="12" customHeight="1">
      <c r="A258" s="245" t="s">
        <v>637</v>
      </c>
      <c r="B258" s="254" t="s">
        <v>638</v>
      </c>
      <c r="C258" s="249" t="s">
        <v>639</v>
      </c>
    </row>
    <row r="259" spans="1:3" ht="33.75">
      <c r="A259" s="245" t="s">
        <v>640</v>
      </c>
      <c r="B259" s="254" t="s">
        <v>641</v>
      </c>
      <c r="C259" s="249" t="s">
        <v>642</v>
      </c>
    </row>
    <row r="260" spans="1:3" ht="11.25" customHeight="1">
      <c r="A260" s="245" t="s">
        <v>643</v>
      </c>
      <c r="B260" s="254" t="s">
        <v>644</v>
      </c>
      <c r="C260" s="249" t="s">
        <v>645</v>
      </c>
    </row>
    <row r="261" spans="1:3" ht="56.25">
      <c r="A261" s="245" t="s">
        <v>646</v>
      </c>
      <c r="B261" s="254" t="s">
        <v>647</v>
      </c>
      <c r="C261" s="249" t="s">
        <v>648</v>
      </c>
    </row>
    <row r="262" spans="1:3">
      <c r="A262" s="240"/>
      <c r="B262" s="240"/>
      <c r="C262" s="240"/>
    </row>
    <row r="263" spans="1:3">
      <c r="A263" s="240"/>
      <c r="B263" s="240"/>
      <c r="C263" s="240"/>
    </row>
    <row r="264" spans="1:3">
      <c r="A264" s="240"/>
      <c r="B264" s="240"/>
      <c r="C264" s="240"/>
    </row>
    <row r="265" spans="1:3">
      <c r="A265" s="240"/>
      <c r="B265" s="240"/>
      <c r="C265" s="240"/>
    </row>
    <row r="266" spans="1:3">
      <c r="A266" s="240"/>
      <c r="B266" s="240"/>
      <c r="C266" s="240"/>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N26" sqref="N26"/>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229</v>
      </c>
      <c r="B1" s="503" t="str">
        <f>Info!C2</f>
        <v>სს "ხალიკ ბანკი საქართველო"</v>
      </c>
    </row>
    <row r="2" spans="1:8">
      <c r="A2" s="18" t="s">
        <v>230</v>
      </c>
      <c r="B2" s="526">
        <v>43555</v>
      </c>
      <c r="C2" s="30"/>
      <c r="D2" s="19"/>
      <c r="E2" s="19"/>
      <c r="F2" s="19"/>
      <c r="G2" s="19"/>
      <c r="H2" s="1"/>
    </row>
    <row r="3" spans="1:8">
      <c r="A3" s="18"/>
      <c r="C3" s="30"/>
      <c r="D3" s="19"/>
      <c r="E3" s="19"/>
      <c r="F3" s="19"/>
      <c r="G3" s="19"/>
      <c r="H3" s="1"/>
    </row>
    <row r="4" spans="1:8" ht="16.5" thickBot="1">
      <c r="A4" s="76" t="s">
        <v>651</v>
      </c>
      <c r="B4" s="220" t="s">
        <v>264</v>
      </c>
      <c r="C4" s="221"/>
      <c r="D4" s="222"/>
      <c r="E4" s="222"/>
      <c r="F4" s="222"/>
      <c r="G4" s="222"/>
      <c r="H4" s="1"/>
    </row>
    <row r="5" spans="1:8" ht="15">
      <c r="A5" s="373" t="s">
        <v>30</v>
      </c>
      <c r="B5" s="374"/>
      <c r="C5" s="375" t="s">
        <v>937</v>
      </c>
      <c r="D5" s="375" t="s">
        <v>936</v>
      </c>
      <c r="E5" s="375" t="s">
        <v>935</v>
      </c>
      <c r="F5" s="375" t="s">
        <v>934</v>
      </c>
      <c r="G5" s="376" t="s">
        <v>933</v>
      </c>
    </row>
    <row r="6" spans="1:8" ht="15">
      <c r="A6" s="129"/>
      <c r="B6" s="33" t="s">
        <v>226</v>
      </c>
      <c r="C6" s="377"/>
      <c r="D6" s="377"/>
      <c r="E6" s="377"/>
      <c r="F6" s="377"/>
      <c r="G6" s="378"/>
    </row>
    <row r="7" spans="1:8" ht="15">
      <c r="A7" s="129"/>
      <c r="B7" s="34" t="s">
        <v>231</v>
      </c>
      <c r="C7" s="377"/>
      <c r="D7" s="377"/>
      <c r="E7" s="377"/>
      <c r="F7" s="377"/>
      <c r="G7" s="378"/>
    </row>
    <row r="8" spans="1:8" ht="15">
      <c r="A8" s="130">
        <v>1</v>
      </c>
      <c r="B8" s="270" t="s">
        <v>27</v>
      </c>
      <c r="C8" s="279">
        <v>78495629.349999994</v>
      </c>
      <c r="D8" s="279">
        <v>81014417.01000002</v>
      </c>
      <c r="E8" s="279">
        <v>80075233</v>
      </c>
      <c r="F8" s="279">
        <v>78182004</v>
      </c>
      <c r="G8" s="280">
        <v>75647992</v>
      </c>
    </row>
    <row r="9" spans="1:8" ht="15">
      <c r="A9" s="130">
        <v>2</v>
      </c>
      <c r="B9" s="270" t="s">
        <v>128</v>
      </c>
      <c r="C9" s="279">
        <v>78495629.349999994</v>
      </c>
      <c r="D9" s="279">
        <v>81014417.01000002</v>
      </c>
      <c r="E9" s="279">
        <v>80075233</v>
      </c>
      <c r="F9" s="279">
        <v>78182004</v>
      </c>
      <c r="G9" s="280">
        <v>75647992</v>
      </c>
    </row>
    <row r="10" spans="1:8" ht="15">
      <c r="A10" s="130">
        <v>3</v>
      </c>
      <c r="B10" s="270" t="s">
        <v>92</v>
      </c>
      <c r="C10" s="279">
        <v>100239775.48628749</v>
      </c>
      <c r="D10" s="279">
        <v>102824771.02341253</v>
      </c>
      <c r="E10" s="279">
        <v>101059521</v>
      </c>
      <c r="F10" s="279">
        <v>103099021.78749999</v>
      </c>
      <c r="G10" s="280">
        <v>99794244.462300003</v>
      </c>
    </row>
    <row r="11" spans="1:8" ht="15">
      <c r="A11" s="129"/>
      <c r="B11" s="33" t="s">
        <v>227</v>
      </c>
      <c r="C11" s="377"/>
      <c r="D11" s="377"/>
      <c r="E11" s="377"/>
      <c r="F11" s="377"/>
      <c r="G11" s="378"/>
    </row>
    <row r="12" spans="1:8" ht="15" customHeight="1">
      <c r="A12" s="130">
        <v>4</v>
      </c>
      <c r="B12" s="270" t="s">
        <v>673</v>
      </c>
      <c r="C12" s="279">
        <v>500258638.97361988</v>
      </c>
      <c r="D12" s="279">
        <v>510465734.21429998</v>
      </c>
      <c r="E12" s="279">
        <v>465970768.68000001</v>
      </c>
      <c r="F12" s="279">
        <v>464864769</v>
      </c>
      <c r="G12" s="280">
        <v>438643476.98399997</v>
      </c>
    </row>
    <row r="13" spans="1:8" ht="15">
      <c r="A13" s="129"/>
      <c r="B13" s="33" t="s">
        <v>129</v>
      </c>
      <c r="C13" s="377"/>
      <c r="D13" s="377"/>
      <c r="E13" s="377"/>
      <c r="F13" s="377"/>
      <c r="G13" s="378"/>
    </row>
    <row r="14" spans="1:8" s="3" customFormat="1" ht="15">
      <c r="A14" s="130"/>
      <c r="B14" s="34" t="s">
        <v>837</v>
      </c>
      <c r="C14" s="377"/>
      <c r="D14" s="377"/>
      <c r="E14" s="377"/>
      <c r="F14" s="377"/>
      <c r="G14" s="37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&gt;=9.56281788845233%</v>
      </c>
      <c r="C15" s="529">
        <v>0.15691009256941449</v>
      </c>
      <c r="D15" s="529">
        <v>0.15870686625948754</v>
      </c>
      <c r="E15" s="529">
        <v>0.17184604353366795</v>
      </c>
      <c r="F15" s="529">
        <v>0.16818225258967731</v>
      </c>
      <c r="G15" s="530">
        <v>0.17245894665384481</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&gt;=11.9286060662452%</v>
      </c>
      <c r="C16" s="529">
        <v>0.15691009256941449</v>
      </c>
      <c r="D16" s="529">
        <v>0.15870686625948754</v>
      </c>
      <c r="E16" s="529">
        <v>0.17184604353366795</v>
      </c>
      <c r="F16" s="529">
        <v>0.16818225258967731</v>
      </c>
      <c r="G16" s="530">
        <v>0.17245894665384481</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&gt;=18.1427029764584%</v>
      </c>
      <c r="C17" s="529">
        <v>0.20037590093786153</v>
      </c>
      <c r="D17" s="529">
        <v>0.20143324836813706</v>
      </c>
      <c r="E17" s="529">
        <v>0.21687952934532992</v>
      </c>
      <c r="F17" s="529">
        <v>0.22178282516285933</v>
      </c>
      <c r="G17" s="530">
        <v>0.22750650515201892</v>
      </c>
    </row>
    <row r="18" spans="1:7" ht="15">
      <c r="A18" s="129"/>
      <c r="B18" s="33" t="s">
        <v>9</v>
      </c>
      <c r="C18" s="377"/>
      <c r="D18" s="377"/>
      <c r="E18" s="377"/>
      <c r="F18" s="377"/>
      <c r="G18" s="378"/>
    </row>
    <row r="19" spans="1:7" ht="15" customHeight="1">
      <c r="A19" s="131">
        <v>8</v>
      </c>
      <c r="B19" s="35" t="s">
        <v>10</v>
      </c>
      <c r="C19" s="531">
        <v>1.9400176350387304E-2</v>
      </c>
      <c r="D19" s="531">
        <v>8.0501818511243439E-2</v>
      </c>
      <c r="E19" s="531">
        <v>8.0740607132142955E-2</v>
      </c>
      <c r="F19" s="531">
        <v>8.0482175949584109E-2</v>
      </c>
      <c r="G19" s="532">
        <v>8.1641720878963514E-2</v>
      </c>
    </row>
    <row r="20" spans="1:7" ht="15">
      <c r="A20" s="131">
        <v>9</v>
      </c>
      <c r="B20" s="35" t="s">
        <v>11</v>
      </c>
      <c r="C20" s="531">
        <v>8.0815294899593947E-3</v>
      </c>
      <c r="D20" s="531">
        <v>2.7396457503209688E-2</v>
      </c>
      <c r="E20" s="531">
        <v>2.6429251850539359E-2</v>
      </c>
      <c r="F20" s="531">
        <v>2.5038176407874198E-2</v>
      </c>
      <c r="G20" s="532">
        <v>2.4834478633223106E-2</v>
      </c>
    </row>
    <row r="21" spans="1:7" ht="15">
      <c r="A21" s="131">
        <v>10</v>
      </c>
      <c r="B21" s="35" t="s">
        <v>12</v>
      </c>
      <c r="C21" s="531">
        <v>5.4586702877097281E-3</v>
      </c>
      <c r="D21" s="531">
        <v>2.936374879685405E-2</v>
      </c>
      <c r="E21" s="531">
        <v>3.1296724724465368E-2</v>
      </c>
      <c r="F21" s="531">
        <v>3.285540791201462E-2</v>
      </c>
      <c r="G21" s="532">
        <v>3.3277440294977104E-2</v>
      </c>
    </row>
    <row r="22" spans="1:7" ht="15">
      <c r="A22" s="131">
        <v>11</v>
      </c>
      <c r="B22" s="35" t="s">
        <v>265</v>
      </c>
      <c r="C22" s="531">
        <v>1.1318646860427909E-2</v>
      </c>
      <c r="D22" s="531">
        <v>5.3105361008033758E-2</v>
      </c>
      <c r="E22" s="531">
        <v>5.4311355281603607E-2</v>
      </c>
      <c r="F22" s="531">
        <v>5.5443999541709907E-2</v>
      </c>
      <c r="G22" s="532">
        <v>5.6807242245740401E-2</v>
      </c>
    </row>
    <row r="23" spans="1:7" ht="15">
      <c r="A23" s="131">
        <v>12</v>
      </c>
      <c r="B23" s="35" t="s">
        <v>13</v>
      </c>
      <c r="C23" s="531">
        <v>-5.3634834444507258E-3</v>
      </c>
      <c r="D23" s="531">
        <v>1.9875152826454086E-2</v>
      </c>
      <c r="E23" s="531">
        <v>2.3374919371788833E-2</v>
      </c>
      <c r="F23" s="531">
        <v>2.7195473553388409E-2</v>
      </c>
      <c r="G23" s="532">
        <v>3.2800482093068142E-2</v>
      </c>
    </row>
    <row r="24" spans="1:7" ht="15">
      <c r="A24" s="131">
        <v>13</v>
      </c>
      <c r="B24" s="35" t="s">
        <v>14</v>
      </c>
      <c r="C24" s="531">
        <v>-3.0181806049897487E-2</v>
      </c>
      <c r="D24" s="531">
        <v>0.1106741801692821</v>
      </c>
      <c r="E24" s="531">
        <v>0.13260937264857631</v>
      </c>
      <c r="F24" s="531">
        <v>0.15884035284198073</v>
      </c>
      <c r="G24" s="532">
        <v>0.19977578425999884</v>
      </c>
    </row>
    <row r="25" spans="1:7" ht="15">
      <c r="A25" s="129"/>
      <c r="B25" s="33" t="s">
        <v>15</v>
      </c>
      <c r="C25" s="377"/>
      <c r="D25" s="377"/>
      <c r="E25" s="377"/>
      <c r="F25" s="377"/>
      <c r="G25" s="378"/>
    </row>
    <row r="26" spans="1:7" ht="15">
      <c r="A26" s="131">
        <v>14</v>
      </c>
      <c r="B26" s="35" t="s">
        <v>16</v>
      </c>
      <c r="C26" s="531">
        <v>0.10650332875301616</v>
      </c>
      <c r="D26" s="531">
        <v>4.7847232274121777E-2</v>
      </c>
      <c r="E26" s="531">
        <v>5.8080086546683105E-2</v>
      </c>
      <c r="F26" s="531">
        <v>4.3066936710630513E-2</v>
      </c>
      <c r="G26" s="532">
        <v>4.548933101142151E-2</v>
      </c>
    </row>
    <row r="27" spans="1:7" ht="15" customHeight="1">
      <c r="A27" s="131">
        <v>15</v>
      </c>
      <c r="B27" s="35" t="s">
        <v>17</v>
      </c>
      <c r="C27" s="531">
        <v>6.0325121441771351E-2</v>
      </c>
      <c r="D27" s="531">
        <v>4.6338875673972914E-2</v>
      </c>
      <c r="E27" s="531">
        <v>4.7938384133298775E-2</v>
      </c>
      <c r="F27" s="531">
        <v>4.4271930631029674E-2</v>
      </c>
      <c r="G27" s="532">
        <v>4.5576213876196238E-2</v>
      </c>
    </row>
    <row r="28" spans="1:7" ht="15">
      <c r="A28" s="131">
        <v>16</v>
      </c>
      <c r="B28" s="35" t="s">
        <v>18</v>
      </c>
      <c r="C28" s="531">
        <v>0.77361121666424104</v>
      </c>
      <c r="D28" s="531">
        <v>0.77049048946060028</v>
      </c>
      <c r="E28" s="531">
        <v>0.79961382616683552</v>
      </c>
      <c r="F28" s="531">
        <v>0.80330127521945149</v>
      </c>
      <c r="G28" s="532">
        <v>0.79981574069033179</v>
      </c>
    </row>
    <row r="29" spans="1:7" ht="15" customHeight="1">
      <c r="A29" s="131">
        <v>17</v>
      </c>
      <c r="B29" s="35" t="s">
        <v>19</v>
      </c>
      <c r="C29" s="531">
        <v>0.70196791230570188</v>
      </c>
      <c r="D29" s="531">
        <v>0.72311931361692172</v>
      </c>
      <c r="E29" s="531">
        <v>0.72928083647633657</v>
      </c>
      <c r="F29" s="531">
        <v>0.74142951905275034</v>
      </c>
      <c r="G29" s="532">
        <v>0.74366319198610231</v>
      </c>
    </row>
    <row r="30" spans="1:7" ht="15">
      <c r="A30" s="131">
        <v>18</v>
      </c>
      <c r="B30" s="35" t="s">
        <v>20</v>
      </c>
      <c r="C30" s="531">
        <v>0.23234179517585299</v>
      </c>
      <c r="D30" s="531">
        <v>0.22669717516852361</v>
      </c>
      <c r="E30" s="531">
        <v>7.3255503210028286E-2</v>
      </c>
      <c r="F30" s="531">
        <v>5.9071899713027433E-2</v>
      </c>
      <c r="G30" s="532">
        <v>-2.7977189961664709E-2</v>
      </c>
    </row>
    <row r="31" spans="1:7" ht="15" customHeight="1">
      <c r="A31" s="129"/>
      <c r="B31" s="33" t="s">
        <v>21</v>
      </c>
      <c r="C31" s="377"/>
      <c r="D31" s="377"/>
      <c r="E31" s="377"/>
      <c r="F31" s="377"/>
      <c r="G31" s="378"/>
    </row>
    <row r="32" spans="1:7" ht="15" customHeight="1">
      <c r="A32" s="131">
        <v>19</v>
      </c>
      <c r="B32" s="35" t="s">
        <v>22</v>
      </c>
      <c r="C32" s="533">
        <v>0.16168518779434296</v>
      </c>
      <c r="D32" s="533">
        <v>0.13260434226417994</v>
      </c>
      <c r="E32" s="533">
        <v>0.17576000737101433</v>
      </c>
      <c r="F32" s="533">
        <v>0.21048816469432097</v>
      </c>
      <c r="G32" s="534">
        <v>0.19647654126587105</v>
      </c>
    </row>
    <row r="33" spans="1:7" ht="15" customHeight="1">
      <c r="A33" s="131">
        <v>20</v>
      </c>
      <c r="B33" s="35" t="s">
        <v>23</v>
      </c>
      <c r="C33" s="533">
        <v>0.89456170406655289</v>
      </c>
      <c r="D33" s="533">
        <v>0.91076367523843593</v>
      </c>
      <c r="E33" s="533">
        <v>0.91586651470867353</v>
      </c>
      <c r="F33" s="533">
        <v>0.92048535136080134</v>
      </c>
      <c r="G33" s="534">
        <v>0.92310075442247064</v>
      </c>
    </row>
    <row r="34" spans="1:7" ht="15" customHeight="1">
      <c r="A34" s="131">
        <v>21</v>
      </c>
      <c r="B34" s="281" t="s">
        <v>24</v>
      </c>
      <c r="C34" s="533">
        <v>0.11342133289457342</v>
      </c>
      <c r="D34" s="533">
        <v>0.10562600945782762</v>
      </c>
      <c r="E34" s="533">
        <v>9.272002132843131E-2</v>
      </c>
      <c r="F34" s="533">
        <v>8.0157933538252499E-2</v>
      </c>
      <c r="G34" s="534">
        <v>7.383405060999175E-2</v>
      </c>
    </row>
    <row r="35" spans="1:7" ht="15" customHeight="1">
      <c r="A35" s="380"/>
      <c r="B35" s="33" t="s">
        <v>836</v>
      </c>
      <c r="C35" s="377"/>
      <c r="D35" s="377"/>
      <c r="E35" s="377"/>
      <c r="F35" s="377"/>
      <c r="G35" s="378"/>
    </row>
    <row r="36" spans="1:7" ht="15" customHeight="1">
      <c r="A36" s="131">
        <v>22</v>
      </c>
      <c r="B36" s="372" t="s">
        <v>820</v>
      </c>
      <c r="C36" s="281">
        <v>74716743.907333329</v>
      </c>
      <c r="D36" s="281">
        <v>67220403.753253981</v>
      </c>
      <c r="E36" s="281">
        <v>81396467.870039672</v>
      </c>
      <c r="F36" s="281">
        <v>88793459.420749992</v>
      </c>
      <c r="G36" s="379">
        <v>73616728.886639997</v>
      </c>
    </row>
    <row r="37" spans="1:7" ht="15">
      <c r="A37" s="131">
        <v>23</v>
      </c>
      <c r="B37" s="35" t="s">
        <v>821</v>
      </c>
      <c r="C37" s="282">
        <v>54654924.455404989</v>
      </c>
      <c r="D37" s="282">
        <v>44088779.003085777</v>
      </c>
      <c r="E37" s="282">
        <v>48133396.305444978</v>
      </c>
      <c r="F37" s="282">
        <v>47692716.998109989</v>
      </c>
      <c r="G37" s="283">
        <v>38756947.76314076</v>
      </c>
    </row>
    <row r="38" spans="1:7" thickBot="1">
      <c r="A38" s="132">
        <v>24</v>
      </c>
      <c r="B38" s="284" t="s">
        <v>819</v>
      </c>
      <c r="C38" s="527">
        <v>1.3670633461088677</v>
      </c>
      <c r="D38" s="527">
        <v>1.524660135145707</v>
      </c>
      <c r="E38" s="527">
        <v>1.6910601394822391</v>
      </c>
      <c r="F38" s="527">
        <v>1.8617823644702143</v>
      </c>
      <c r="G38" s="528">
        <v>1.8994459867309812</v>
      </c>
    </row>
    <row r="39" spans="1:7">
      <c r="A39" s="21"/>
    </row>
    <row r="40" spans="1:7" ht="39.75">
      <c r="B40" s="371" t="s">
        <v>838</v>
      </c>
    </row>
    <row r="41" spans="1:7" ht="65.25">
      <c r="B41" s="431" t="s">
        <v>835</v>
      </c>
      <c r="D41" s="401"/>
      <c r="E41" s="401"/>
      <c r="F41" s="401"/>
      <c r="G41" s="40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4" activePane="bottomRight" state="frozen"/>
      <selection pane="topRight" activeCell="B1" sqref="B1"/>
      <selection pane="bottomLeft" activeCell="A5" sqref="A5"/>
      <selection pane="bottomRight" activeCell="L27" sqref="L27"/>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229</v>
      </c>
      <c r="B1" s="401" t="str">
        <f>Info!C2</f>
        <v>სს "ხალიკ ბანკი საქართველო"</v>
      </c>
    </row>
    <row r="2" spans="1:8" ht="15.75">
      <c r="A2" s="18" t="s">
        <v>230</v>
      </c>
      <c r="B2" s="540">
        <f>'1. key ratios'!B2</f>
        <v>43555</v>
      </c>
    </row>
    <row r="3" spans="1:8" ht="15.75">
      <c r="A3" s="18"/>
    </row>
    <row r="4" spans="1:8" ht="16.5" thickBot="1">
      <c r="A4" s="36" t="s">
        <v>652</v>
      </c>
      <c r="B4" s="77" t="s">
        <v>285</v>
      </c>
      <c r="C4" s="36"/>
      <c r="D4" s="37"/>
      <c r="E4" s="37"/>
      <c r="F4" s="38"/>
      <c r="G4" s="38"/>
      <c r="H4" s="39" t="s">
        <v>133</v>
      </c>
    </row>
    <row r="5" spans="1:8" ht="15.75">
      <c r="A5" s="40"/>
      <c r="B5" s="41"/>
      <c r="C5" s="545" t="s">
        <v>235</v>
      </c>
      <c r="D5" s="546"/>
      <c r="E5" s="547"/>
      <c r="F5" s="545" t="s">
        <v>236</v>
      </c>
      <c r="G5" s="546"/>
      <c r="H5" s="548"/>
    </row>
    <row r="6" spans="1:8" ht="15.75">
      <c r="A6" s="42" t="s">
        <v>30</v>
      </c>
      <c r="B6" s="43" t="s">
        <v>193</v>
      </c>
      <c r="C6" s="44" t="s">
        <v>31</v>
      </c>
      <c r="D6" s="44" t="s">
        <v>134</v>
      </c>
      <c r="E6" s="44" t="s">
        <v>72</v>
      </c>
      <c r="F6" s="44" t="s">
        <v>31</v>
      </c>
      <c r="G6" s="44" t="s">
        <v>134</v>
      </c>
      <c r="H6" s="45" t="s">
        <v>72</v>
      </c>
    </row>
    <row r="7" spans="1:8" ht="15.75">
      <c r="A7" s="42">
        <v>1</v>
      </c>
      <c r="B7" s="46" t="s">
        <v>194</v>
      </c>
      <c r="C7" s="285">
        <v>3694974</v>
      </c>
      <c r="D7" s="285">
        <v>2919917</v>
      </c>
      <c r="E7" s="286">
        <f>C7+D7</f>
        <v>6614891</v>
      </c>
      <c r="F7" s="287">
        <v>3027703</v>
      </c>
      <c r="G7" s="288">
        <v>6185177</v>
      </c>
      <c r="H7" s="289">
        <f>F7+G7</f>
        <v>9212880</v>
      </c>
    </row>
    <row r="8" spans="1:8" ht="15.75">
      <c r="A8" s="42">
        <v>2</v>
      </c>
      <c r="B8" s="46" t="s">
        <v>195</v>
      </c>
      <c r="C8" s="285">
        <v>16234228</v>
      </c>
      <c r="D8" s="285">
        <v>28048137</v>
      </c>
      <c r="E8" s="286">
        <f t="shared" ref="E8:E20" si="0">C8+D8</f>
        <v>44282365</v>
      </c>
      <c r="F8" s="287">
        <v>6560268</v>
      </c>
      <c r="G8" s="288">
        <v>43696453</v>
      </c>
      <c r="H8" s="289">
        <f t="shared" ref="H8:H40" si="1">F8+G8</f>
        <v>50256721</v>
      </c>
    </row>
    <row r="9" spans="1:8" ht="15.75">
      <c r="A9" s="42">
        <v>3</v>
      </c>
      <c r="B9" s="46" t="s">
        <v>196</v>
      </c>
      <c r="C9" s="285">
        <v>731990</v>
      </c>
      <c r="D9" s="285">
        <v>14888006</v>
      </c>
      <c r="E9" s="286">
        <f t="shared" si="0"/>
        <v>15619996</v>
      </c>
      <c r="F9" s="287">
        <v>505442</v>
      </c>
      <c r="G9" s="288">
        <v>7498031</v>
      </c>
      <c r="H9" s="289">
        <f t="shared" si="1"/>
        <v>8003473</v>
      </c>
    </row>
    <row r="10" spans="1:8" ht="15.75">
      <c r="A10" s="42">
        <v>4</v>
      </c>
      <c r="B10" s="46" t="s">
        <v>225</v>
      </c>
      <c r="C10" s="285">
        <v>0</v>
      </c>
      <c r="D10" s="285">
        <v>0</v>
      </c>
      <c r="E10" s="286">
        <f t="shared" si="0"/>
        <v>0</v>
      </c>
      <c r="F10" s="287">
        <v>0</v>
      </c>
      <c r="G10" s="288">
        <v>0</v>
      </c>
      <c r="H10" s="289">
        <f t="shared" si="1"/>
        <v>0</v>
      </c>
    </row>
    <row r="11" spans="1:8" ht="15.75">
      <c r="A11" s="42">
        <v>5</v>
      </c>
      <c r="B11" s="46" t="s">
        <v>197</v>
      </c>
      <c r="C11" s="285">
        <v>14628295</v>
      </c>
      <c r="D11" s="285">
        <v>0</v>
      </c>
      <c r="E11" s="286">
        <f t="shared" si="0"/>
        <v>14628295</v>
      </c>
      <c r="F11" s="287">
        <v>16178836</v>
      </c>
      <c r="G11" s="288">
        <v>0</v>
      </c>
      <c r="H11" s="289">
        <f t="shared" si="1"/>
        <v>16178836</v>
      </c>
    </row>
    <row r="12" spans="1:8" ht="15.75">
      <c r="A12" s="42">
        <v>6.1</v>
      </c>
      <c r="B12" s="47" t="s">
        <v>198</v>
      </c>
      <c r="C12" s="285">
        <v>89756278.750000015</v>
      </c>
      <c r="D12" s="285">
        <v>306713358.24999994</v>
      </c>
      <c r="E12" s="286">
        <f t="shared" si="0"/>
        <v>396469636.99999994</v>
      </c>
      <c r="F12" s="287">
        <v>64403383</v>
      </c>
      <c r="G12" s="288">
        <v>257317132</v>
      </c>
      <c r="H12" s="289">
        <f t="shared" si="1"/>
        <v>321720515</v>
      </c>
    </row>
    <row r="13" spans="1:8" ht="15.75">
      <c r="A13" s="42">
        <v>6.2</v>
      </c>
      <c r="B13" s="47" t="s">
        <v>199</v>
      </c>
      <c r="C13" s="285">
        <v>-4067840</v>
      </c>
      <c r="D13" s="285">
        <v>-19849239</v>
      </c>
      <c r="E13" s="286">
        <f t="shared" si="0"/>
        <v>-23917079</v>
      </c>
      <c r="F13" s="287">
        <v>-3026849</v>
      </c>
      <c r="G13" s="288">
        <v>-11635954</v>
      </c>
      <c r="H13" s="289">
        <f t="shared" si="1"/>
        <v>-14662803</v>
      </c>
    </row>
    <row r="14" spans="1:8" ht="15.75">
      <c r="A14" s="42">
        <v>6</v>
      </c>
      <c r="B14" s="46" t="s">
        <v>200</v>
      </c>
      <c r="C14" s="286">
        <f>C12+C13</f>
        <v>85688438.750000015</v>
      </c>
      <c r="D14" s="286">
        <f>D12+D13</f>
        <v>286864119.24999994</v>
      </c>
      <c r="E14" s="286">
        <f t="shared" si="0"/>
        <v>372552557.99999994</v>
      </c>
      <c r="F14" s="286">
        <f>F12+F13</f>
        <v>61376534</v>
      </c>
      <c r="G14" s="286">
        <f>G12+G13</f>
        <v>245681178</v>
      </c>
      <c r="H14" s="289">
        <f t="shared" si="1"/>
        <v>307057712</v>
      </c>
    </row>
    <row r="15" spans="1:8" ht="15.75">
      <c r="A15" s="42">
        <v>7</v>
      </c>
      <c r="B15" s="46" t="s">
        <v>201</v>
      </c>
      <c r="C15" s="285">
        <v>776370</v>
      </c>
      <c r="D15" s="285">
        <v>1370345</v>
      </c>
      <c r="E15" s="286">
        <f t="shared" si="0"/>
        <v>2146715</v>
      </c>
      <c r="F15" s="287">
        <v>903945</v>
      </c>
      <c r="G15" s="288">
        <v>1335141</v>
      </c>
      <c r="H15" s="289">
        <f t="shared" si="1"/>
        <v>2239086</v>
      </c>
    </row>
    <row r="16" spans="1:8" ht="15.75">
      <c r="A16" s="42">
        <v>8</v>
      </c>
      <c r="B16" s="46" t="s">
        <v>202</v>
      </c>
      <c r="C16" s="285">
        <v>486546</v>
      </c>
      <c r="D16" s="285">
        <v>0</v>
      </c>
      <c r="E16" s="286">
        <f t="shared" si="0"/>
        <v>486546</v>
      </c>
      <c r="F16" s="287">
        <v>311330</v>
      </c>
      <c r="G16" s="288">
        <v>0</v>
      </c>
      <c r="H16" s="289">
        <f t="shared" si="1"/>
        <v>311330</v>
      </c>
    </row>
    <row r="17" spans="1:8" ht="15.75">
      <c r="A17" s="42">
        <v>9</v>
      </c>
      <c r="B17" s="46" t="s">
        <v>203</v>
      </c>
      <c r="C17" s="285">
        <v>54000</v>
      </c>
      <c r="D17" s="285">
        <v>0</v>
      </c>
      <c r="E17" s="286">
        <f t="shared" si="0"/>
        <v>54000</v>
      </c>
      <c r="F17" s="287">
        <v>54000</v>
      </c>
      <c r="G17" s="288">
        <v>0</v>
      </c>
      <c r="H17" s="289">
        <f t="shared" si="1"/>
        <v>54000</v>
      </c>
    </row>
    <row r="18" spans="1:8" ht="15.75">
      <c r="A18" s="42">
        <v>10</v>
      </c>
      <c r="B18" s="46" t="s">
        <v>204</v>
      </c>
      <c r="C18" s="285">
        <v>18385759</v>
      </c>
      <c r="D18" s="285">
        <v>0</v>
      </c>
      <c r="E18" s="286">
        <f t="shared" si="0"/>
        <v>18385759</v>
      </c>
      <c r="F18" s="287">
        <v>15646720</v>
      </c>
      <c r="G18" s="288">
        <v>0</v>
      </c>
      <c r="H18" s="289">
        <f t="shared" si="1"/>
        <v>15646720</v>
      </c>
    </row>
    <row r="19" spans="1:8" ht="15.75">
      <c r="A19" s="42">
        <v>11</v>
      </c>
      <c r="B19" s="46" t="s">
        <v>205</v>
      </c>
      <c r="C19" s="285">
        <v>1349757.3300001025</v>
      </c>
      <c r="D19" s="285">
        <v>439743</v>
      </c>
      <c r="E19" s="286">
        <f t="shared" si="0"/>
        <v>1789500.3300001025</v>
      </c>
      <c r="F19" s="287">
        <v>503974</v>
      </c>
      <c r="G19" s="288">
        <v>420812</v>
      </c>
      <c r="H19" s="289">
        <f t="shared" si="1"/>
        <v>924786</v>
      </c>
    </row>
    <row r="20" spans="1:8" ht="15.75">
      <c r="A20" s="42">
        <v>12</v>
      </c>
      <c r="B20" s="48" t="s">
        <v>206</v>
      </c>
      <c r="C20" s="286">
        <f>SUM(C7:C11)+SUM(C14:C19)</f>
        <v>142030358.0800001</v>
      </c>
      <c r="D20" s="286">
        <f>SUM(D7:D11)+SUM(D14:D19)</f>
        <v>334530267.24999994</v>
      </c>
      <c r="E20" s="286">
        <f t="shared" si="0"/>
        <v>476560625.33000004</v>
      </c>
      <c r="F20" s="286">
        <f>SUM(F7:F11)+SUM(F14:F19)</f>
        <v>105068752</v>
      </c>
      <c r="G20" s="286">
        <f>SUM(G7:G11)+SUM(G14:G19)</f>
        <v>304816792</v>
      </c>
      <c r="H20" s="289">
        <f t="shared" si="1"/>
        <v>409885544</v>
      </c>
    </row>
    <row r="21" spans="1:8" ht="15.75">
      <c r="A21" s="42"/>
      <c r="B21" s="43" t="s">
        <v>223</v>
      </c>
      <c r="C21" s="290"/>
      <c r="D21" s="290"/>
      <c r="E21" s="290"/>
      <c r="F21" s="291"/>
      <c r="G21" s="292"/>
      <c r="H21" s="293"/>
    </row>
    <row r="22" spans="1:8" ht="15.75">
      <c r="A22" s="42">
        <v>13</v>
      </c>
      <c r="B22" s="46" t="s">
        <v>207</v>
      </c>
      <c r="C22" s="285">
        <v>0</v>
      </c>
      <c r="D22" s="285">
        <v>24578824</v>
      </c>
      <c r="E22" s="286">
        <f>C22+D22</f>
        <v>24578824</v>
      </c>
      <c r="F22" s="287">
        <v>0</v>
      </c>
      <c r="G22" s="288">
        <v>156936000</v>
      </c>
      <c r="H22" s="289">
        <f t="shared" si="1"/>
        <v>156936000</v>
      </c>
    </row>
    <row r="23" spans="1:8" ht="15.75">
      <c r="A23" s="42">
        <v>14</v>
      </c>
      <c r="B23" s="46" t="s">
        <v>208</v>
      </c>
      <c r="C23" s="285">
        <v>28429765.530000009</v>
      </c>
      <c r="D23" s="285">
        <v>20291203.970000003</v>
      </c>
      <c r="E23" s="286">
        <f t="shared" ref="E23:E40" si="2">C23+D23</f>
        <v>48720969.500000015</v>
      </c>
      <c r="F23" s="287">
        <v>10952250</v>
      </c>
      <c r="G23" s="288">
        <v>14278042</v>
      </c>
      <c r="H23" s="289">
        <f t="shared" si="1"/>
        <v>25230292</v>
      </c>
    </row>
    <row r="24" spans="1:8" ht="15.75">
      <c r="A24" s="42">
        <v>15</v>
      </c>
      <c r="B24" s="46" t="s">
        <v>209</v>
      </c>
      <c r="C24" s="285">
        <v>2273477.9799999995</v>
      </c>
      <c r="D24" s="285">
        <v>3057693.8499999992</v>
      </c>
      <c r="E24" s="286">
        <f t="shared" si="2"/>
        <v>5331171.8299999982</v>
      </c>
      <c r="F24" s="287">
        <v>1758556</v>
      </c>
      <c r="G24" s="288">
        <v>3274662</v>
      </c>
      <c r="H24" s="289">
        <f t="shared" si="1"/>
        <v>5033218</v>
      </c>
    </row>
    <row r="25" spans="1:8" ht="15.75">
      <c r="A25" s="42">
        <v>16</v>
      </c>
      <c r="B25" s="46" t="s">
        <v>210</v>
      </c>
      <c r="C25" s="285">
        <v>7349712.1899999995</v>
      </c>
      <c r="D25" s="285">
        <v>27231651.810000006</v>
      </c>
      <c r="E25" s="286">
        <f t="shared" si="2"/>
        <v>34581364.000000007</v>
      </c>
      <c r="F25" s="287">
        <v>8885395</v>
      </c>
      <c r="G25" s="288">
        <v>23508709</v>
      </c>
      <c r="H25" s="289">
        <f t="shared" si="1"/>
        <v>32394104</v>
      </c>
    </row>
    <row r="26" spans="1:8" ht="15.75">
      <c r="A26" s="42">
        <v>17</v>
      </c>
      <c r="B26" s="46" t="s">
        <v>211</v>
      </c>
      <c r="C26" s="290">
        <v>0</v>
      </c>
      <c r="D26" s="290">
        <v>0</v>
      </c>
      <c r="E26" s="286">
        <f t="shared" si="2"/>
        <v>0</v>
      </c>
      <c r="F26" s="291"/>
      <c r="G26" s="292"/>
      <c r="H26" s="289">
        <f t="shared" si="1"/>
        <v>0</v>
      </c>
    </row>
    <row r="27" spans="1:8" ht="15.75">
      <c r="A27" s="42">
        <v>18</v>
      </c>
      <c r="B27" s="46" t="s">
        <v>212</v>
      </c>
      <c r="C27" s="285">
        <v>0</v>
      </c>
      <c r="D27" s="285">
        <v>235497500</v>
      </c>
      <c r="E27" s="286">
        <f t="shared" si="2"/>
        <v>235497500</v>
      </c>
      <c r="F27" s="287">
        <v>0</v>
      </c>
      <c r="G27" s="288">
        <v>76053600</v>
      </c>
      <c r="H27" s="289">
        <f t="shared" si="1"/>
        <v>76053600</v>
      </c>
    </row>
    <row r="28" spans="1:8" ht="15.75">
      <c r="A28" s="42">
        <v>19</v>
      </c>
      <c r="B28" s="46" t="s">
        <v>213</v>
      </c>
      <c r="C28" s="285">
        <v>256865</v>
      </c>
      <c r="D28" s="285">
        <v>10831233</v>
      </c>
      <c r="E28" s="286">
        <f t="shared" si="2"/>
        <v>11088098</v>
      </c>
      <c r="F28" s="287">
        <v>363035</v>
      </c>
      <c r="G28" s="288">
        <v>5227689</v>
      </c>
      <c r="H28" s="289">
        <f t="shared" si="1"/>
        <v>5590724</v>
      </c>
    </row>
    <row r="29" spans="1:8" ht="15.75">
      <c r="A29" s="42">
        <v>20</v>
      </c>
      <c r="B29" s="46" t="s">
        <v>135</v>
      </c>
      <c r="C29" s="285">
        <v>3101571</v>
      </c>
      <c r="D29" s="285">
        <v>2941253</v>
      </c>
      <c r="E29" s="286">
        <f t="shared" si="2"/>
        <v>6042824</v>
      </c>
      <c r="F29" s="287">
        <v>3426830</v>
      </c>
      <c r="G29" s="288">
        <v>1312364</v>
      </c>
      <c r="H29" s="289">
        <f t="shared" si="1"/>
        <v>4739194</v>
      </c>
    </row>
    <row r="30" spans="1:8" ht="15.75">
      <c r="A30" s="42">
        <v>21</v>
      </c>
      <c r="B30" s="46" t="s">
        <v>214</v>
      </c>
      <c r="C30" s="285">
        <v>0</v>
      </c>
      <c r="D30" s="285">
        <v>26914000</v>
      </c>
      <c r="E30" s="286">
        <f t="shared" si="2"/>
        <v>26914000</v>
      </c>
      <c r="F30" s="287">
        <v>0</v>
      </c>
      <c r="G30" s="288">
        <v>24144000</v>
      </c>
      <c r="H30" s="289">
        <f t="shared" si="1"/>
        <v>24144000</v>
      </c>
    </row>
    <row r="31" spans="1:8" ht="15.75">
      <c r="A31" s="42">
        <v>22</v>
      </c>
      <c r="B31" s="48" t="s">
        <v>215</v>
      </c>
      <c r="C31" s="286">
        <f>SUM(C22:C30)</f>
        <v>41411391.70000001</v>
      </c>
      <c r="D31" s="286">
        <f>SUM(D22:D30)</f>
        <v>351343359.63</v>
      </c>
      <c r="E31" s="286">
        <f>C31+D31</f>
        <v>392754751.32999998</v>
      </c>
      <c r="F31" s="286">
        <f>SUM(F22:F30)</f>
        <v>25386066</v>
      </c>
      <c r="G31" s="286">
        <f>SUM(G22:G30)</f>
        <v>304735066</v>
      </c>
      <c r="H31" s="289">
        <f t="shared" si="1"/>
        <v>330121132</v>
      </c>
    </row>
    <row r="32" spans="1:8" ht="15.75">
      <c r="A32" s="42"/>
      <c r="B32" s="43" t="s">
        <v>224</v>
      </c>
      <c r="C32" s="290"/>
      <c r="D32" s="290"/>
      <c r="E32" s="285"/>
      <c r="F32" s="291"/>
      <c r="G32" s="292"/>
      <c r="H32" s="293"/>
    </row>
    <row r="33" spans="1:8" ht="15.75">
      <c r="A33" s="42">
        <v>23</v>
      </c>
      <c r="B33" s="46" t="s">
        <v>216</v>
      </c>
      <c r="C33" s="285">
        <v>62000000</v>
      </c>
      <c r="D33" s="290"/>
      <c r="E33" s="286">
        <f t="shared" si="2"/>
        <v>62000000</v>
      </c>
      <c r="F33" s="287">
        <v>62000000</v>
      </c>
      <c r="G33" s="292"/>
      <c r="H33" s="289">
        <f t="shared" si="1"/>
        <v>62000000</v>
      </c>
    </row>
    <row r="34" spans="1:8" ht="15.75">
      <c r="A34" s="42">
        <v>24</v>
      </c>
      <c r="B34" s="46" t="s">
        <v>217</v>
      </c>
      <c r="C34" s="285">
        <v>0</v>
      </c>
      <c r="D34" s="290"/>
      <c r="E34" s="286">
        <f t="shared" si="2"/>
        <v>0</v>
      </c>
      <c r="F34" s="287">
        <v>0</v>
      </c>
      <c r="G34" s="292"/>
      <c r="H34" s="289">
        <f t="shared" si="1"/>
        <v>0</v>
      </c>
    </row>
    <row r="35" spans="1:8" ht="15.75">
      <c r="A35" s="42">
        <v>25</v>
      </c>
      <c r="B35" s="47" t="s">
        <v>218</v>
      </c>
      <c r="C35" s="285">
        <v>0</v>
      </c>
      <c r="D35" s="290"/>
      <c r="E35" s="286">
        <f t="shared" si="2"/>
        <v>0</v>
      </c>
      <c r="F35" s="287">
        <v>0</v>
      </c>
      <c r="G35" s="292"/>
      <c r="H35" s="289">
        <f t="shared" si="1"/>
        <v>0</v>
      </c>
    </row>
    <row r="36" spans="1:8" ht="15.75">
      <c r="A36" s="42">
        <v>26</v>
      </c>
      <c r="B36" s="46" t="s">
        <v>219</v>
      </c>
      <c r="C36" s="285">
        <v>0</v>
      </c>
      <c r="D36" s="290"/>
      <c r="E36" s="286">
        <f t="shared" si="2"/>
        <v>0</v>
      </c>
      <c r="F36" s="287">
        <v>0</v>
      </c>
      <c r="G36" s="292"/>
      <c r="H36" s="289">
        <f t="shared" si="1"/>
        <v>0</v>
      </c>
    </row>
    <row r="37" spans="1:8" ht="15.75">
      <c r="A37" s="42">
        <v>27</v>
      </c>
      <c r="B37" s="46" t="s">
        <v>220</v>
      </c>
      <c r="C37" s="285">
        <v>0</v>
      </c>
      <c r="D37" s="290"/>
      <c r="E37" s="286">
        <f t="shared" si="2"/>
        <v>0</v>
      </c>
      <c r="F37" s="287">
        <v>0</v>
      </c>
      <c r="G37" s="292"/>
      <c r="H37" s="289">
        <f t="shared" si="1"/>
        <v>0</v>
      </c>
    </row>
    <row r="38" spans="1:8" ht="15.75">
      <c r="A38" s="42">
        <v>28</v>
      </c>
      <c r="B38" s="46" t="s">
        <v>221</v>
      </c>
      <c r="C38" s="285">
        <v>20196135.329999994</v>
      </c>
      <c r="D38" s="290"/>
      <c r="E38" s="286">
        <f t="shared" si="2"/>
        <v>20196135.329999994</v>
      </c>
      <c r="F38" s="287">
        <v>17359424</v>
      </c>
      <c r="G38" s="292"/>
      <c r="H38" s="289">
        <f t="shared" si="1"/>
        <v>17359424</v>
      </c>
    </row>
    <row r="39" spans="1:8" ht="15.75">
      <c r="A39" s="42">
        <v>29</v>
      </c>
      <c r="B39" s="46" t="s">
        <v>237</v>
      </c>
      <c r="C39" s="285">
        <v>1609738.67</v>
      </c>
      <c r="D39" s="290"/>
      <c r="E39" s="286">
        <f t="shared" si="2"/>
        <v>1609738.67</v>
      </c>
      <c r="F39" s="287">
        <v>404988</v>
      </c>
      <c r="G39" s="292"/>
      <c r="H39" s="289">
        <f t="shared" si="1"/>
        <v>404988</v>
      </c>
    </row>
    <row r="40" spans="1:8" ht="15.75">
      <c r="A40" s="42">
        <v>30</v>
      </c>
      <c r="B40" s="48" t="s">
        <v>222</v>
      </c>
      <c r="C40" s="285">
        <v>83805874</v>
      </c>
      <c r="D40" s="290"/>
      <c r="E40" s="286">
        <f t="shared" si="2"/>
        <v>83805874</v>
      </c>
      <c r="F40" s="287">
        <v>79764412</v>
      </c>
      <c r="G40" s="292"/>
      <c r="H40" s="289">
        <f t="shared" si="1"/>
        <v>79764412</v>
      </c>
    </row>
    <row r="41" spans="1:8" ht="16.5" thickBot="1">
      <c r="A41" s="49">
        <v>31</v>
      </c>
      <c r="B41" s="50" t="s">
        <v>238</v>
      </c>
      <c r="C41" s="294">
        <f>C31+C40</f>
        <v>125217265.70000002</v>
      </c>
      <c r="D41" s="294">
        <f>D31+D40</f>
        <v>351343359.63</v>
      </c>
      <c r="E41" s="294">
        <f>C41+D41</f>
        <v>476560625.33000004</v>
      </c>
      <c r="F41" s="294">
        <f>F31+F40</f>
        <v>105150478</v>
      </c>
      <c r="G41" s="294">
        <f>G31+G40</f>
        <v>304735066</v>
      </c>
      <c r="H41" s="295">
        <f>F41+G41</f>
        <v>409885544</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5" activePane="bottomRight" state="frozen"/>
      <selection pane="topRight" activeCell="B1" sqref="B1"/>
      <selection pane="bottomLeft" activeCell="A6" sqref="A6"/>
      <selection pane="bottomRight" activeCell="B2" sqref="B2"/>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229</v>
      </c>
      <c r="B1" s="17" t="str">
        <f>Info!C2</f>
        <v>სს "ხალიკ ბანკი საქართველო"</v>
      </c>
      <c r="C1" s="17"/>
    </row>
    <row r="2" spans="1:8" ht="15.75">
      <c r="A2" s="18" t="s">
        <v>230</v>
      </c>
      <c r="B2" s="541">
        <f>'1. key ratios'!B2</f>
        <v>43555</v>
      </c>
      <c r="C2" s="30"/>
      <c r="D2" s="19"/>
      <c r="E2" s="19"/>
      <c r="F2" s="19"/>
      <c r="G2" s="19"/>
      <c r="H2" s="19"/>
    </row>
    <row r="3" spans="1:8" ht="15.75">
      <c r="A3" s="18"/>
      <c r="B3" s="17"/>
      <c r="C3" s="30"/>
      <c r="D3" s="19"/>
      <c r="E3" s="19"/>
      <c r="F3" s="19"/>
      <c r="G3" s="19"/>
      <c r="H3" s="19"/>
    </row>
    <row r="4" spans="1:8" ht="16.5" thickBot="1">
      <c r="A4" s="52" t="s">
        <v>653</v>
      </c>
      <c r="B4" s="31" t="s">
        <v>263</v>
      </c>
      <c r="C4" s="38"/>
      <c r="D4" s="38"/>
      <c r="E4" s="38"/>
      <c r="F4" s="52"/>
      <c r="G4" s="52"/>
      <c r="H4" s="53" t="s">
        <v>133</v>
      </c>
    </row>
    <row r="5" spans="1:8" ht="15.75">
      <c r="A5" s="133"/>
      <c r="B5" s="134"/>
      <c r="C5" s="545" t="s">
        <v>235</v>
      </c>
      <c r="D5" s="546"/>
      <c r="E5" s="547"/>
      <c r="F5" s="545" t="s">
        <v>236</v>
      </c>
      <c r="G5" s="546"/>
      <c r="H5" s="548"/>
    </row>
    <row r="6" spans="1:8">
      <c r="A6" s="135" t="s">
        <v>30</v>
      </c>
      <c r="B6" s="54"/>
      <c r="C6" s="55" t="s">
        <v>31</v>
      </c>
      <c r="D6" s="55" t="s">
        <v>136</v>
      </c>
      <c r="E6" s="55" t="s">
        <v>72</v>
      </c>
      <c r="F6" s="55" t="s">
        <v>31</v>
      </c>
      <c r="G6" s="55" t="s">
        <v>136</v>
      </c>
      <c r="H6" s="136" t="s">
        <v>72</v>
      </c>
    </row>
    <row r="7" spans="1:8">
      <c r="A7" s="137"/>
      <c r="B7" s="57" t="s">
        <v>132</v>
      </c>
      <c r="C7" s="58"/>
      <c r="D7" s="58"/>
      <c r="E7" s="58"/>
      <c r="F7" s="58"/>
      <c r="G7" s="58"/>
      <c r="H7" s="138"/>
    </row>
    <row r="8" spans="1:8" ht="15.75">
      <c r="A8" s="137">
        <v>1</v>
      </c>
      <c r="B8" s="59" t="s">
        <v>137</v>
      </c>
      <c r="C8" s="296">
        <v>160103</v>
      </c>
      <c r="D8" s="296">
        <v>69068</v>
      </c>
      <c r="E8" s="286">
        <f>C8+D8</f>
        <v>229171</v>
      </c>
      <c r="F8" s="296">
        <v>119124</v>
      </c>
      <c r="G8" s="296">
        <v>102246</v>
      </c>
      <c r="H8" s="297">
        <f>F8+G8</f>
        <v>221370</v>
      </c>
    </row>
    <row r="9" spans="1:8" ht="15.75">
      <c r="A9" s="137">
        <v>2</v>
      </c>
      <c r="B9" s="59" t="s">
        <v>138</v>
      </c>
      <c r="C9" s="298">
        <f>SUM(C10:C18)</f>
        <v>2696873.28</v>
      </c>
      <c r="D9" s="298">
        <f>SUM(D10:D18)</f>
        <v>5486259.7199999988</v>
      </c>
      <c r="E9" s="286">
        <f t="shared" ref="E9:E67" si="0">C9+D9</f>
        <v>8183132.9999999981</v>
      </c>
      <c r="F9" s="298">
        <f>SUM(F10:F18)</f>
        <v>1876092</v>
      </c>
      <c r="G9" s="298">
        <f>SUM(G10:G18)</f>
        <v>5448441</v>
      </c>
      <c r="H9" s="297">
        <f t="shared" ref="H9:H67" si="1">F9+G9</f>
        <v>7324533</v>
      </c>
    </row>
    <row r="10" spans="1:8" ht="15.75">
      <c r="A10" s="137">
        <v>2.1</v>
      </c>
      <c r="B10" s="60" t="s">
        <v>139</v>
      </c>
      <c r="C10" s="296">
        <v>0</v>
      </c>
      <c r="D10" s="296">
        <v>0</v>
      </c>
      <c r="E10" s="286">
        <f t="shared" si="0"/>
        <v>0</v>
      </c>
      <c r="F10" s="296">
        <v>0</v>
      </c>
      <c r="G10" s="296">
        <v>0</v>
      </c>
      <c r="H10" s="297">
        <f t="shared" si="1"/>
        <v>0</v>
      </c>
    </row>
    <row r="11" spans="1:8" ht="15.75">
      <c r="A11" s="137">
        <v>2.2000000000000002</v>
      </c>
      <c r="B11" s="60" t="s">
        <v>140</v>
      </c>
      <c r="C11" s="296">
        <v>989790.08000000007</v>
      </c>
      <c r="D11" s="296">
        <v>2907285.5199999986</v>
      </c>
      <c r="E11" s="286">
        <f t="shared" si="0"/>
        <v>3897075.5999999987</v>
      </c>
      <c r="F11" s="296">
        <v>796278</v>
      </c>
      <c r="G11" s="296">
        <v>2850723</v>
      </c>
      <c r="H11" s="297">
        <f t="shared" si="1"/>
        <v>3647001</v>
      </c>
    </row>
    <row r="12" spans="1:8" ht="15.75">
      <c r="A12" s="137">
        <v>2.2999999999999998</v>
      </c>
      <c r="B12" s="60" t="s">
        <v>141</v>
      </c>
      <c r="C12" s="296"/>
      <c r="D12" s="296">
        <v>92510.87999999999</v>
      </c>
      <c r="E12" s="286">
        <f t="shared" si="0"/>
        <v>92510.87999999999</v>
      </c>
      <c r="F12" s="296"/>
      <c r="G12" s="296">
        <v>94228</v>
      </c>
      <c r="H12" s="297">
        <f t="shared" si="1"/>
        <v>94228</v>
      </c>
    </row>
    <row r="13" spans="1:8" ht="15.75">
      <c r="A13" s="137">
        <v>2.4</v>
      </c>
      <c r="B13" s="60" t="s">
        <v>142</v>
      </c>
      <c r="C13" s="296">
        <v>12848.11</v>
      </c>
      <c r="D13" s="296">
        <v>228886.52999999997</v>
      </c>
      <c r="E13" s="286">
        <f t="shared" si="0"/>
        <v>241734.63999999996</v>
      </c>
      <c r="F13" s="296"/>
      <c r="G13" s="296">
        <v>223701</v>
      </c>
      <c r="H13" s="297">
        <f t="shared" si="1"/>
        <v>223701</v>
      </c>
    </row>
    <row r="14" spans="1:8" ht="15.75">
      <c r="A14" s="137">
        <v>2.5</v>
      </c>
      <c r="B14" s="60" t="s">
        <v>143</v>
      </c>
      <c r="C14" s="296">
        <v>58231.899999999994</v>
      </c>
      <c r="D14" s="296">
        <v>674731.24000000011</v>
      </c>
      <c r="E14" s="286">
        <f t="shared" si="0"/>
        <v>732963.14000000013</v>
      </c>
      <c r="F14" s="296">
        <v>116388</v>
      </c>
      <c r="G14" s="296">
        <v>733448</v>
      </c>
      <c r="H14" s="297">
        <f t="shared" si="1"/>
        <v>849836</v>
      </c>
    </row>
    <row r="15" spans="1:8" ht="15.75">
      <c r="A15" s="137">
        <v>2.6</v>
      </c>
      <c r="B15" s="60" t="s">
        <v>144</v>
      </c>
      <c r="C15" s="296"/>
      <c r="D15" s="296">
        <v>28661.279999999999</v>
      </c>
      <c r="E15" s="286">
        <f t="shared" si="0"/>
        <v>28661.279999999999</v>
      </c>
      <c r="F15" s="296"/>
      <c r="G15" s="296">
        <v>240809</v>
      </c>
      <c r="H15" s="297">
        <f t="shared" si="1"/>
        <v>240809</v>
      </c>
    </row>
    <row r="16" spans="1:8" ht="15.75">
      <c r="A16" s="137">
        <v>2.7</v>
      </c>
      <c r="B16" s="60" t="s">
        <v>145</v>
      </c>
      <c r="C16" s="296"/>
      <c r="D16" s="296">
        <v>2643.08</v>
      </c>
      <c r="E16" s="286">
        <f t="shared" si="0"/>
        <v>2643.08</v>
      </c>
      <c r="F16" s="296"/>
      <c r="G16" s="296">
        <v>7430</v>
      </c>
      <c r="H16" s="297">
        <f t="shared" si="1"/>
        <v>7430</v>
      </c>
    </row>
    <row r="17" spans="1:8" ht="15.75">
      <c r="A17" s="137">
        <v>2.8</v>
      </c>
      <c r="B17" s="60" t="s">
        <v>146</v>
      </c>
      <c r="C17" s="296">
        <v>1303406</v>
      </c>
      <c r="D17" s="296">
        <v>1365682</v>
      </c>
      <c r="E17" s="286">
        <f t="shared" si="0"/>
        <v>2669088</v>
      </c>
      <c r="F17" s="296">
        <v>949326</v>
      </c>
      <c r="G17" s="296">
        <v>1139226</v>
      </c>
      <c r="H17" s="297">
        <f t="shared" si="1"/>
        <v>2088552</v>
      </c>
    </row>
    <row r="18" spans="1:8" ht="15.75">
      <c r="A18" s="137">
        <v>2.9</v>
      </c>
      <c r="B18" s="60" t="s">
        <v>147</v>
      </c>
      <c r="C18" s="296">
        <v>332597.18999999994</v>
      </c>
      <c r="D18" s="296">
        <v>185859.19000000003</v>
      </c>
      <c r="E18" s="286">
        <f t="shared" si="0"/>
        <v>518456.38</v>
      </c>
      <c r="F18" s="296">
        <v>14100</v>
      </c>
      <c r="G18" s="296">
        <v>158876</v>
      </c>
      <c r="H18" s="297">
        <f t="shared" si="1"/>
        <v>172976</v>
      </c>
    </row>
    <row r="19" spans="1:8" ht="15.75">
      <c r="A19" s="137">
        <v>3</v>
      </c>
      <c r="B19" s="59" t="s">
        <v>148</v>
      </c>
      <c r="C19" s="296">
        <v>351177</v>
      </c>
      <c r="D19" s="296">
        <v>52345</v>
      </c>
      <c r="E19" s="286">
        <f t="shared" si="0"/>
        <v>403522</v>
      </c>
      <c r="F19" s="296">
        <v>73290</v>
      </c>
      <c r="G19" s="296">
        <v>239237</v>
      </c>
      <c r="H19" s="297">
        <f t="shared" si="1"/>
        <v>312527</v>
      </c>
    </row>
    <row r="20" spans="1:8" ht="15.75">
      <c r="A20" s="137">
        <v>4</v>
      </c>
      <c r="B20" s="59" t="s">
        <v>149</v>
      </c>
      <c r="C20" s="296">
        <v>430103</v>
      </c>
      <c r="D20" s="296">
        <v>0</v>
      </c>
      <c r="E20" s="286">
        <f t="shared" si="0"/>
        <v>430103</v>
      </c>
      <c r="F20" s="296">
        <v>449127</v>
      </c>
      <c r="G20" s="296">
        <v>0</v>
      </c>
      <c r="H20" s="297">
        <f t="shared" si="1"/>
        <v>449127</v>
      </c>
    </row>
    <row r="21" spans="1:8" ht="15.75">
      <c r="A21" s="137">
        <v>5</v>
      </c>
      <c r="B21" s="59" t="s">
        <v>150</v>
      </c>
      <c r="C21" s="296">
        <v>55655.25</v>
      </c>
      <c r="D21" s="296">
        <v>8322.7199999999993</v>
      </c>
      <c r="E21" s="286">
        <f t="shared" si="0"/>
        <v>63977.97</v>
      </c>
      <c r="F21" s="296">
        <v>71257</v>
      </c>
      <c r="G21" s="296">
        <v>24858</v>
      </c>
      <c r="H21" s="297">
        <f>F21+G21</f>
        <v>96115</v>
      </c>
    </row>
    <row r="22" spans="1:8" ht="15.75">
      <c r="A22" s="137">
        <v>6</v>
      </c>
      <c r="B22" s="61" t="s">
        <v>151</v>
      </c>
      <c r="C22" s="298">
        <f>C8+C9+C19+C20+C21</f>
        <v>3693911.53</v>
      </c>
      <c r="D22" s="298">
        <f>D8+D9+D19+D20+D21</f>
        <v>5615995.4399999985</v>
      </c>
      <c r="E22" s="286">
        <f>C22+D22</f>
        <v>9309906.9699999988</v>
      </c>
      <c r="F22" s="298">
        <f>F8+F9+F19+F20+F21</f>
        <v>2588890</v>
      </c>
      <c r="G22" s="298">
        <f>G8+G9+G19+G20+G21</f>
        <v>5814782</v>
      </c>
      <c r="H22" s="297">
        <f>F22+G22</f>
        <v>8403672</v>
      </c>
    </row>
    <row r="23" spans="1:8" ht="15.75">
      <c r="A23" s="137"/>
      <c r="B23" s="57" t="s">
        <v>130</v>
      </c>
      <c r="C23" s="296"/>
      <c r="D23" s="296"/>
      <c r="E23" s="285"/>
      <c r="F23" s="296"/>
      <c r="G23" s="296"/>
      <c r="H23" s="299"/>
    </row>
    <row r="24" spans="1:8" ht="15.75">
      <c r="A24" s="137">
        <v>7</v>
      </c>
      <c r="B24" s="59" t="s">
        <v>152</v>
      </c>
      <c r="C24" s="296">
        <v>550460.42000000004</v>
      </c>
      <c r="D24" s="296">
        <v>69082.3</v>
      </c>
      <c r="E24" s="286">
        <f t="shared" si="0"/>
        <v>619542.72000000009</v>
      </c>
      <c r="F24" s="296">
        <v>183467</v>
      </c>
      <c r="G24" s="296">
        <v>20430</v>
      </c>
      <c r="H24" s="297">
        <f t="shared" si="1"/>
        <v>203897</v>
      </c>
    </row>
    <row r="25" spans="1:8" ht="15.75">
      <c r="A25" s="137">
        <v>8</v>
      </c>
      <c r="B25" s="59" t="s">
        <v>153</v>
      </c>
      <c r="C25" s="296">
        <v>119640.58</v>
      </c>
      <c r="D25" s="296">
        <v>207814.7</v>
      </c>
      <c r="E25" s="286">
        <f t="shared" si="0"/>
        <v>327455.28000000003</v>
      </c>
      <c r="F25" s="296">
        <v>83780</v>
      </c>
      <c r="G25" s="296">
        <v>144896</v>
      </c>
      <c r="H25" s="297">
        <f t="shared" si="1"/>
        <v>228676</v>
      </c>
    </row>
    <row r="26" spans="1:8" ht="15.75">
      <c r="A26" s="137">
        <v>9</v>
      </c>
      <c r="B26" s="59" t="s">
        <v>154</v>
      </c>
      <c r="C26" s="296">
        <v>8658</v>
      </c>
      <c r="D26" s="296">
        <v>527855</v>
      </c>
      <c r="E26" s="286">
        <f t="shared" si="0"/>
        <v>536513</v>
      </c>
      <c r="F26" s="296">
        <v>0</v>
      </c>
      <c r="G26" s="296">
        <v>1195901</v>
      </c>
      <c r="H26" s="297">
        <f t="shared" si="1"/>
        <v>1195901</v>
      </c>
    </row>
    <row r="27" spans="1:8" ht="15.75">
      <c r="A27" s="137">
        <v>10</v>
      </c>
      <c r="B27" s="59" t="s">
        <v>155</v>
      </c>
      <c r="C27" s="296">
        <v>0</v>
      </c>
      <c r="D27" s="296">
        <v>0</v>
      </c>
      <c r="E27" s="286">
        <f t="shared" si="0"/>
        <v>0</v>
      </c>
      <c r="F27" s="296">
        <v>0</v>
      </c>
      <c r="G27" s="296">
        <v>0</v>
      </c>
      <c r="H27" s="297">
        <f t="shared" si="1"/>
        <v>0</v>
      </c>
    </row>
    <row r="28" spans="1:8" ht="15.75">
      <c r="A28" s="137">
        <v>11</v>
      </c>
      <c r="B28" s="59" t="s">
        <v>156</v>
      </c>
      <c r="C28" s="296">
        <v>0</v>
      </c>
      <c r="D28" s="296">
        <v>2257473</v>
      </c>
      <c r="E28" s="286">
        <f t="shared" si="0"/>
        <v>2257473</v>
      </c>
      <c r="F28" s="296">
        <v>0</v>
      </c>
      <c r="G28" s="296">
        <v>734741</v>
      </c>
      <c r="H28" s="297">
        <f t="shared" si="1"/>
        <v>734741</v>
      </c>
    </row>
    <row r="29" spans="1:8" ht="15.75">
      <c r="A29" s="137">
        <v>12</v>
      </c>
      <c r="B29" s="59" t="s">
        <v>157</v>
      </c>
      <c r="C29" s="296">
        <v>112746</v>
      </c>
      <c r="D29" s="296">
        <v>24497</v>
      </c>
      <c r="E29" s="286">
        <f t="shared" si="0"/>
        <v>137243</v>
      </c>
      <c r="F29" s="296">
        <v>180155</v>
      </c>
      <c r="G29" s="296">
        <v>12931</v>
      </c>
      <c r="H29" s="297">
        <f t="shared" si="1"/>
        <v>193086</v>
      </c>
    </row>
    <row r="30" spans="1:8" ht="15.75">
      <c r="A30" s="137">
        <v>13</v>
      </c>
      <c r="B30" s="62" t="s">
        <v>158</v>
      </c>
      <c r="C30" s="298">
        <f>SUM(C24:C29)</f>
        <v>791505</v>
      </c>
      <c r="D30" s="298">
        <f>SUM(D24:D29)</f>
        <v>3086722</v>
      </c>
      <c r="E30" s="286">
        <f t="shared" si="0"/>
        <v>3878227</v>
      </c>
      <c r="F30" s="298">
        <f>SUM(F24:F29)</f>
        <v>447402</v>
      </c>
      <c r="G30" s="298">
        <f>SUM(G24:G29)</f>
        <v>2108899</v>
      </c>
      <c r="H30" s="297">
        <f t="shared" si="1"/>
        <v>2556301</v>
      </c>
    </row>
    <row r="31" spans="1:8" ht="15.75">
      <c r="A31" s="137">
        <v>14</v>
      </c>
      <c r="B31" s="62" t="s">
        <v>159</v>
      </c>
      <c r="C31" s="298">
        <f>C22-C30</f>
        <v>2902406.53</v>
      </c>
      <c r="D31" s="298">
        <f>D22-D30</f>
        <v>2529273.4399999985</v>
      </c>
      <c r="E31" s="286">
        <f t="shared" si="0"/>
        <v>5431679.9699999988</v>
      </c>
      <c r="F31" s="298">
        <f>F22-F30</f>
        <v>2141488</v>
      </c>
      <c r="G31" s="298">
        <f>G22-G30</f>
        <v>3705883</v>
      </c>
      <c r="H31" s="297">
        <f t="shared" si="1"/>
        <v>5847371</v>
      </c>
    </row>
    <row r="32" spans="1:8">
      <c r="A32" s="137"/>
      <c r="B32" s="57"/>
      <c r="C32" s="300"/>
      <c r="D32" s="300"/>
      <c r="E32" s="300"/>
      <c r="F32" s="300"/>
      <c r="G32" s="300"/>
      <c r="H32" s="301"/>
    </row>
    <row r="33" spans="1:8" ht="15.75">
      <c r="A33" s="137"/>
      <c r="B33" s="57" t="s">
        <v>160</v>
      </c>
      <c r="C33" s="296"/>
      <c r="D33" s="296"/>
      <c r="E33" s="285"/>
      <c r="F33" s="296"/>
      <c r="G33" s="296"/>
      <c r="H33" s="299"/>
    </row>
    <row r="34" spans="1:8" ht="15.75">
      <c r="A34" s="137">
        <v>15</v>
      </c>
      <c r="B34" s="56" t="s">
        <v>131</v>
      </c>
      <c r="C34" s="302">
        <f>C35-C36</f>
        <v>144979</v>
      </c>
      <c r="D34" s="302">
        <f>D35-D36</f>
        <v>181698</v>
      </c>
      <c r="E34" s="286">
        <f t="shared" si="0"/>
        <v>326677</v>
      </c>
      <c r="F34" s="302">
        <f>F35-F36</f>
        <v>121664</v>
      </c>
      <c r="G34" s="302">
        <f>G35-G36</f>
        <v>187208</v>
      </c>
      <c r="H34" s="297">
        <f t="shared" si="1"/>
        <v>308872</v>
      </c>
    </row>
    <row r="35" spans="1:8" ht="15.75">
      <c r="A35" s="137">
        <v>15.1</v>
      </c>
      <c r="B35" s="60" t="s">
        <v>161</v>
      </c>
      <c r="C35" s="296">
        <v>212932</v>
      </c>
      <c r="D35" s="296">
        <v>363523</v>
      </c>
      <c r="E35" s="286">
        <f t="shared" si="0"/>
        <v>576455</v>
      </c>
      <c r="F35" s="296">
        <v>165923</v>
      </c>
      <c r="G35" s="296">
        <v>312786</v>
      </c>
      <c r="H35" s="297">
        <f t="shared" si="1"/>
        <v>478709</v>
      </c>
    </row>
    <row r="36" spans="1:8" ht="15.75">
      <c r="A36" s="137">
        <v>15.2</v>
      </c>
      <c r="B36" s="60" t="s">
        <v>162</v>
      </c>
      <c r="C36" s="296">
        <v>67953</v>
      </c>
      <c r="D36" s="296">
        <v>181825</v>
      </c>
      <c r="E36" s="286">
        <f t="shared" si="0"/>
        <v>249778</v>
      </c>
      <c r="F36" s="296">
        <v>44259</v>
      </c>
      <c r="G36" s="296">
        <v>125578</v>
      </c>
      <c r="H36" s="297">
        <f t="shared" si="1"/>
        <v>169837</v>
      </c>
    </row>
    <row r="37" spans="1:8" ht="15.75">
      <c r="A37" s="137">
        <v>16</v>
      </c>
      <c r="B37" s="59" t="s">
        <v>163</v>
      </c>
      <c r="C37" s="296">
        <v>0</v>
      </c>
      <c r="D37" s="296">
        <v>0</v>
      </c>
      <c r="E37" s="286">
        <f t="shared" si="0"/>
        <v>0</v>
      </c>
      <c r="F37" s="296">
        <v>0</v>
      </c>
      <c r="G37" s="296">
        <v>0</v>
      </c>
      <c r="H37" s="297">
        <f t="shared" si="1"/>
        <v>0</v>
      </c>
    </row>
    <row r="38" spans="1:8" ht="15.75">
      <c r="A38" s="137">
        <v>17</v>
      </c>
      <c r="B38" s="59" t="s">
        <v>164</v>
      </c>
      <c r="C38" s="296">
        <v>0</v>
      </c>
      <c r="D38" s="296">
        <v>0</v>
      </c>
      <c r="E38" s="286">
        <f t="shared" si="0"/>
        <v>0</v>
      </c>
      <c r="F38" s="296">
        <v>0</v>
      </c>
      <c r="G38" s="296">
        <v>0</v>
      </c>
      <c r="H38" s="297">
        <f t="shared" si="1"/>
        <v>0</v>
      </c>
    </row>
    <row r="39" spans="1:8" ht="15.75">
      <c r="A39" s="137">
        <v>18</v>
      </c>
      <c r="B39" s="59" t="s">
        <v>165</v>
      </c>
      <c r="C39" s="296">
        <v>0</v>
      </c>
      <c r="D39" s="296">
        <v>0</v>
      </c>
      <c r="E39" s="286">
        <f t="shared" si="0"/>
        <v>0</v>
      </c>
      <c r="F39" s="296">
        <v>0</v>
      </c>
      <c r="G39" s="296">
        <v>0</v>
      </c>
      <c r="H39" s="297">
        <f t="shared" si="1"/>
        <v>0</v>
      </c>
    </row>
    <row r="40" spans="1:8" ht="15.75">
      <c r="A40" s="137">
        <v>19</v>
      </c>
      <c r="B40" s="59" t="s">
        <v>166</v>
      </c>
      <c r="C40" s="296">
        <v>175497</v>
      </c>
      <c r="D40" s="296"/>
      <c r="E40" s="286">
        <f t="shared" si="0"/>
        <v>175497</v>
      </c>
      <c r="F40" s="296">
        <v>213949</v>
      </c>
      <c r="G40" s="296"/>
      <c r="H40" s="297">
        <f t="shared" si="1"/>
        <v>213949</v>
      </c>
    </row>
    <row r="41" spans="1:8" ht="15.75">
      <c r="A41" s="137">
        <v>20</v>
      </c>
      <c r="B41" s="59" t="s">
        <v>167</v>
      </c>
      <c r="C41" s="296">
        <v>-3718</v>
      </c>
      <c r="D41" s="296"/>
      <c r="E41" s="286">
        <f t="shared" si="0"/>
        <v>-3718</v>
      </c>
      <c r="F41" s="296">
        <v>-204966</v>
      </c>
      <c r="G41" s="296"/>
      <c r="H41" s="297">
        <f t="shared" si="1"/>
        <v>-204966</v>
      </c>
    </row>
    <row r="42" spans="1:8" ht="15.75">
      <c r="A42" s="137">
        <v>21</v>
      </c>
      <c r="B42" s="59" t="s">
        <v>168</v>
      </c>
      <c r="C42" s="296">
        <v>-3511</v>
      </c>
      <c r="D42" s="296"/>
      <c r="E42" s="286">
        <f t="shared" si="0"/>
        <v>-3511</v>
      </c>
      <c r="F42" s="296">
        <v>0</v>
      </c>
      <c r="G42" s="296"/>
      <c r="H42" s="297">
        <f t="shared" si="1"/>
        <v>0</v>
      </c>
    </row>
    <row r="43" spans="1:8" ht="15.75">
      <c r="A43" s="137">
        <v>22</v>
      </c>
      <c r="B43" s="59" t="s">
        <v>169</v>
      </c>
      <c r="C43" s="296">
        <v>353.75</v>
      </c>
      <c r="D43" s="296">
        <v>32.28</v>
      </c>
      <c r="E43" s="286">
        <f t="shared" si="0"/>
        <v>386.03</v>
      </c>
      <c r="F43" s="296">
        <v>1616</v>
      </c>
      <c r="G43" s="296">
        <v>250</v>
      </c>
      <c r="H43" s="297">
        <f t="shared" si="1"/>
        <v>1866</v>
      </c>
    </row>
    <row r="44" spans="1:8" ht="15.75">
      <c r="A44" s="137">
        <v>23</v>
      </c>
      <c r="B44" s="59" t="s">
        <v>170</v>
      </c>
      <c r="C44" s="296">
        <v>105424</v>
      </c>
      <c r="D44" s="296">
        <v>783</v>
      </c>
      <c r="E44" s="286">
        <f t="shared" si="0"/>
        <v>106207</v>
      </c>
      <c r="F44" s="296">
        <v>93290</v>
      </c>
      <c r="G44" s="296">
        <v>10829</v>
      </c>
      <c r="H44" s="297">
        <f t="shared" si="1"/>
        <v>104119</v>
      </c>
    </row>
    <row r="45" spans="1:8" ht="15.75">
      <c r="A45" s="137">
        <v>24</v>
      </c>
      <c r="B45" s="62" t="s">
        <v>171</v>
      </c>
      <c r="C45" s="298">
        <f>C34+C37+C38+C39+C40+C41+C42+C43+C44</f>
        <v>419024.75</v>
      </c>
      <c r="D45" s="298">
        <f>D34+D37+D38+D39+D40+D41+D42+D43+D44</f>
        <v>182513.28</v>
      </c>
      <c r="E45" s="286">
        <f t="shared" si="0"/>
        <v>601538.03</v>
      </c>
      <c r="F45" s="298">
        <f>F34+F37+F38+F39+F40+F41+F42+F43+F44</f>
        <v>225553</v>
      </c>
      <c r="G45" s="298">
        <f>G34+G37+G38+G39+G40+G41+G42+G43+G44</f>
        <v>198287</v>
      </c>
      <c r="H45" s="297">
        <f t="shared" si="1"/>
        <v>423840</v>
      </c>
    </row>
    <row r="46" spans="1:8">
      <c r="A46" s="137"/>
      <c r="B46" s="57" t="s">
        <v>172</v>
      </c>
      <c r="C46" s="296"/>
      <c r="D46" s="296"/>
      <c r="E46" s="296"/>
      <c r="F46" s="296"/>
      <c r="G46" s="296"/>
      <c r="H46" s="303"/>
    </row>
    <row r="47" spans="1:8" ht="15.75">
      <c r="A47" s="137">
        <v>25</v>
      </c>
      <c r="B47" s="59" t="s">
        <v>173</v>
      </c>
      <c r="C47" s="296">
        <v>101238</v>
      </c>
      <c r="D47" s="296"/>
      <c r="E47" s="286">
        <f t="shared" si="0"/>
        <v>101238</v>
      </c>
      <c r="F47" s="296">
        <v>155033</v>
      </c>
      <c r="G47" s="296"/>
      <c r="H47" s="297">
        <f t="shared" si="1"/>
        <v>155033</v>
      </c>
    </row>
    <row r="48" spans="1:8" ht="15.75">
      <c r="A48" s="137">
        <v>26</v>
      </c>
      <c r="B48" s="59" t="s">
        <v>174</v>
      </c>
      <c r="C48" s="296">
        <v>104451</v>
      </c>
      <c r="D48" s="296">
        <v>3472</v>
      </c>
      <c r="E48" s="286">
        <f t="shared" si="0"/>
        <v>107923</v>
      </c>
      <c r="F48" s="296">
        <v>70479</v>
      </c>
      <c r="G48" s="296">
        <v>0</v>
      </c>
      <c r="H48" s="297">
        <f t="shared" si="1"/>
        <v>70479</v>
      </c>
    </row>
    <row r="49" spans="1:9" ht="15.75">
      <c r="A49" s="137">
        <v>27</v>
      </c>
      <c r="B49" s="59" t="s">
        <v>175</v>
      </c>
      <c r="C49" s="296">
        <v>2113129</v>
      </c>
      <c r="D49" s="296"/>
      <c r="E49" s="286">
        <f t="shared" si="0"/>
        <v>2113129</v>
      </c>
      <c r="F49" s="296">
        <v>1977428</v>
      </c>
      <c r="G49" s="296"/>
      <c r="H49" s="297">
        <f t="shared" si="1"/>
        <v>1977428</v>
      </c>
    </row>
    <row r="50" spans="1:9" ht="15.75">
      <c r="A50" s="137">
        <v>28</v>
      </c>
      <c r="B50" s="59" t="s">
        <v>313</v>
      </c>
      <c r="C50" s="296">
        <v>6241</v>
      </c>
      <c r="D50" s="296"/>
      <c r="E50" s="286">
        <f t="shared" si="0"/>
        <v>6241</v>
      </c>
      <c r="F50" s="296">
        <v>8527</v>
      </c>
      <c r="G50" s="296"/>
      <c r="H50" s="297">
        <f t="shared" si="1"/>
        <v>8527</v>
      </c>
    </row>
    <row r="51" spans="1:9" ht="15.75">
      <c r="A51" s="137">
        <v>29</v>
      </c>
      <c r="B51" s="59" t="s">
        <v>176</v>
      </c>
      <c r="C51" s="296">
        <v>404536</v>
      </c>
      <c r="D51" s="296"/>
      <c r="E51" s="286">
        <f t="shared" si="0"/>
        <v>404536</v>
      </c>
      <c r="F51" s="296">
        <v>268808</v>
      </c>
      <c r="G51" s="296"/>
      <c r="H51" s="297">
        <f t="shared" si="1"/>
        <v>268808</v>
      </c>
    </row>
    <row r="52" spans="1:9" ht="15.75">
      <c r="A52" s="137">
        <v>30</v>
      </c>
      <c r="B52" s="59" t="s">
        <v>177</v>
      </c>
      <c r="C52" s="296">
        <v>441293</v>
      </c>
      <c r="D52" s="296">
        <v>246538</v>
      </c>
      <c r="E52" s="286">
        <f t="shared" si="0"/>
        <v>687831</v>
      </c>
      <c r="F52" s="296">
        <v>358243</v>
      </c>
      <c r="G52" s="296">
        <v>212294</v>
      </c>
      <c r="H52" s="297">
        <f t="shared" si="1"/>
        <v>570537</v>
      </c>
    </row>
    <row r="53" spans="1:9" ht="15.75">
      <c r="A53" s="137">
        <v>31</v>
      </c>
      <c r="B53" s="62" t="s">
        <v>178</v>
      </c>
      <c r="C53" s="298">
        <f>C47+C48+C49+C50+C51+C52</f>
        <v>3170888</v>
      </c>
      <c r="D53" s="298">
        <f>D47+D48+D49+D50+D51+D52</f>
        <v>250010</v>
      </c>
      <c r="E53" s="286">
        <f t="shared" si="0"/>
        <v>3420898</v>
      </c>
      <c r="F53" s="298">
        <f>F47+F48+F49+F50+F51+F52</f>
        <v>2838518</v>
      </c>
      <c r="G53" s="298">
        <f>G47+G48+G49+G50+G51+G52</f>
        <v>212294</v>
      </c>
      <c r="H53" s="297">
        <f t="shared" si="1"/>
        <v>3050812</v>
      </c>
    </row>
    <row r="54" spans="1:9" ht="15.75">
      <c r="A54" s="137">
        <v>32</v>
      </c>
      <c r="B54" s="62" t="s">
        <v>179</v>
      </c>
      <c r="C54" s="298">
        <f>C45-C53</f>
        <v>-2751863.25</v>
      </c>
      <c r="D54" s="298">
        <f>D45-D53</f>
        <v>-67496.72</v>
      </c>
      <c r="E54" s="286">
        <f t="shared" si="0"/>
        <v>-2819359.97</v>
      </c>
      <c r="F54" s="298">
        <f>F45-F53</f>
        <v>-2612965</v>
      </c>
      <c r="G54" s="298">
        <f>G45-G53</f>
        <v>-14007</v>
      </c>
      <c r="H54" s="297">
        <f t="shared" si="1"/>
        <v>-2626972</v>
      </c>
    </row>
    <row r="55" spans="1:9">
      <c r="A55" s="137"/>
      <c r="B55" s="57"/>
      <c r="C55" s="300"/>
      <c r="D55" s="300"/>
      <c r="E55" s="300"/>
      <c r="F55" s="300"/>
      <c r="G55" s="300"/>
      <c r="H55" s="301"/>
    </row>
    <row r="56" spans="1:9" ht="15.75">
      <c r="A56" s="137">
        <v>33</v>
      </c>
      <c r="B56" s="62" t="s">
        <v>180</v>
      </c>
      <c r="C56" s="298">
        <f>C31+C54</f>
        <v>150543.2799999998</v>
      </c>
      <c r="D56" s="298">
        <f>D31+D54</f>
        <v>2461776.7199999983</v>
      </c>
      <c r="E56" s="286">
        <f t="shared" si="0"/>
        <v>2612319.9999999981</v>
      </c>
      <c r="F56" s="298">
        <f>F31+F54</f>
        <v>-471477</v>
      </c>
      <c r="G56" s="298">
        <f>G31+G54</f>
        <v>3691876</v>
      </c>
      <c r="H56" s="297">
        <f t="shared" si="1"/>
        <v>3220399</v>
      </c>
    </row>
    <row r="57" spans="1:9">
      <c r="A57" s="137"/>
      <c r="B57" s="57"/>
      <c r="C57" s="300"/>
      <c r="D57" s="300"/>
      <c r="E57" s="300"/>
      <c r="F57" s="300"/>
      <c r="G57" s="300"/>
      <c r="H57" s="301"/>
    </row>
    <row r="58" spans="1:9" ht="15.75">
      <c r="A58" s="137">
        <v>34</v>
      </c>
      <c r="B58" s="59" t="s">
        <v>181</v>
      </c>
      <c r="C58" s="296">
        <v>5102839</v>
      </c>
      <c r="D58" s="296"/>
      <c r="E58" s="286">
        <f t="shared" si="0"/>
        <v>5102839</v>
      </c>
      <c r="F58" s="296">
        <v>-681487</v>
      </c>
      <c r="G58" s="296"/>
      <c r="H58" s="297">
        <f t="shared" si="1"/>
        <v>-681487</v>
      </c>
    </row>
    <row r="59" spans="1:9" s="219" customFormat="1" ht="15.75">
      <c r="A59" s="137">
        <v>35</v>
      </c>
      <c r="B59" s="56" t="s">
        <v>182</v>
      </c>
      <c r="C59" s="304">
        <v>0</v>
      </c>
      <c r="D59" s="304"/>
      <c r="E59" s="305">
        <f t="shared" si="0"/>
        <v>0</v>
      </c>
      <c r="F59" s="306">
        <v>0</v>
      </c>
      <c r="G59" s="306"/>
      <c r="H59" s="307">
        <f t="shared" si="1"/>
        <v>0</v>
      </c>
      <c r="I59" s="218"/>
    </row>
    <row r="60" spans="1:9" ht="15.75">
      <c r="A60" s="137">
        <v>36</v>
      </c>
      <c r="B60" s="59" t="s">
        <v>183</v>
      </c>
      <c r="C60" s="296">
        <v>-2991</v>
      </c>
      <c r="D60" s="296"/>
      <c r="E60" s="286">
        <f t="shared" si="0"/>
        <v>-2991</v>
      </c>
      <c r="F60" s="296">
        <v>5346</v>
      </c>
      <c r="G60" s="296"/>
      <c r="H60" s="297">
        <f t="shared" si="1"/>
        <v>5346</v>
      </c>
    </row>
    <row r="61" spans="1:9" ht="15.75">
      <c r="A61" s="137">
        <v>37</v>
      </c>
      <c r="B61" s="62" t="s">
        <v>184</v>
      </c>
      <c r="C61" s="298">
        <f>C58+C59+C60</f>
        <v>5099848</v>
      </c>
      <c r="D61" s="298">
        <f>D58+D59+D60</f>
        <v>0</v>
      </c>
      <c r="E61" s="286">
        <f t="shared" si="0"/>
        <v>5099848</v>
      </c>
      <c r="F61" s="298">
        <f>F58+F59+F60</f>
        <v>-676141</v>
      </c>
      <c r="G61" s="298">
        <f>G58+G59+G60</f>
        <v>0</v>
      </c>
      <c r="H61" s="297">
        <f t="shared" si="1"/>
        <v>-676141</v>
      </c>
    </row>
    <row r="62" spans="1:9">
      <c r="A62" s="137"/>
      <c r="B62" s="63"/>
      <c r="C62" s="296"/>
      <c r="D62" s="296"/>
      <c r="E62" s="296"/>
      <c r="F62" s="296"/>
      <c r="G62" s="296"/>
      <c r="H62" s="303"/>
    </row>
    <row r="63" spans="1:9" ht="15.75">
      <c r="A63" s="137">
        <v>38</v>
      </c>
      <c r="B63" s="64" t="s">
        <v>314</v>
      </c>
      <c r="C63" s="298">
        <f>C56-C61</f>
        <v>-4949304.7200000007</v>
      </c>
      <c r="D63" s="298">
        <f>D56-D61</f>
        <v>2461776.7199999983</v>
      </c>
      <c r="E63" s="286">
        <f t="shared" si="0"/>
        <v>-2487528.0000000023</v>
      </c>
      <c r="F63" s="298">
        <f>F56-F61</f>
        <v>204664</v>
      </c>
      <c r="G63" s="298">
        <f>G56-G61</f>
        <v>3691876</v>
      </c>
      <c r="H63" s="297">
        <f t="shared" si="1"/>
        <v>3896540</v>
      </c>
    </row>
    <row r="64" spans="1:9" ht="15.75">
      <c r="A64" s="135">
        <v>39</v>
      </c>
      <c r="B64" s="59" t="s">
        <v>185</v>
      </c>
      <c r="C64" s="308">
        <v>86342</v>
      </c>
      <c r="D64" s="308"/>
      <c r="E64" s="286">
        <f t="shared" si="0"/>
        <v>86342</v>
      </c>
      <c r="F64" s="308">
        <v>520270</v>
      </c>
      <c r="G64" s="308"/>
      <c r="H64" s="297">
        <f t="shared" si="1"/>
        <v>520270</v>
      </c>
    </row>
    <row r="65" spans="1:8" ht="15.75">
      <c r="A65" s="137">
        <v>40</v>
      </c>
      <c r="B65" s="62" t="s">
        <v>186</v>
      </c>
      <c r="C65" s="298">
        <f>C63-C64</f>
        <v>-5035646.7200000007</v>
      </c>
      <c r="D65" s="298">
        <f>D63-D64</f>
        <v>2461776.7199999983</v>
      </c>
      <c r="E65" s="286">
        <f t="shared" si="0"/>
        <v>-2573870.0000000023</v>
      </c>
      <c r="F65" s="298">
        <f>F63-F64</f>
        <v>-315606</v>
      </c>
      <c r="G65" s="298">
        <f>G63-G64</f>
        <v>3691876</v>
      </c>
      <c r="H65" s="297">
        <f t="shared" si="1"/>
        <v>3376270</v>
      </c>
    </row>
    <row r="66" spans="1:8" ht="15.75">
      <c r="A66" s="135">
        <v>41</v>
      </c>
      <c r="B66" s="59" t="s">
        <v>187</v>
      </c>
      <c r="C66" s="308"/>
      <c r="D66" s="308"/>
      <c r="E66" s="286">
        <f t="shared" si="0"/>
        <v>0</v>
      </c>
      <c r="F66" s="308"/>
      <c r="G66" s="308"/>
      <c r="H66" s="297">
        <f t="shared" si="1"/>
        <v>0</v>
      </c>
    </row>
    <row r="67" spans="1:8" ht="16.5" thickBot="1">
      <c r="A67" s="139">
        <v>42</v>
      </c>
      <c r="B67" s="140" t="s">
        <v>188</v>
      </c>
      <c r="C67" s="309">
        <f>C65+C66</f>
        <v>-5035646.7200000007</v>
      </c>
      <c r="D67" s="309">
        <f>D65+D66</f>
        <v>2461776.7199999983</v>
      </c>
      <c r="E67" s="294">
        <f t="shared" si="0"/>
        <v>-2573870.0000000023</v>
      </c>
      <c r="F67" s="309">
        <f>F65+F66</f>
        <v>-315606</v>
      </c>
      <c r="G67" s="309">
        <f>G65+G66</f>
        <v>3691876</v>
      </c>
      <c r="H67" s="310">
        <f t="shared" si="1"/>
        <v>3376270</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7" zoomScaleNormal="100" workbookViewId="0">
      <selection activeCell="B2" sqref="B2"/>
    </sheetView>
  </sheetViews>
  <sheetFormatPr defaultRowHeight="15"/>
  <cols>
    <col min="1" max="1" width="9.5703125" bestFit="1" customWidth="1"/>
    <col min="2" max="2" width="72.28515625" customWidth="1"/>
    <col min="3" max="8" width="12.7109375" customWidth="1"/>
  </cols>
  <sheetData>
    <row r="1" spans="1:8">
      <c r="A1" s="2" t="s">
        <v>229</v>
      </c>
      <c r="B1" t="str">
        <f>Info!C2</f>
        <v>სს "ხალიკ ბანკი საქართველო"</v>
      </c>
    </row>
    <row r="2" spans="1:8">
      <c r="A2" s="2" t="s">
        <v>230</v>
      </c>
      <c r="B2" s="541">
        <f>'1. key ratios'!B2</f>
        <v>43555</v>
      </c>
    </row>
    <row r="3" spans="1:8">
      <c r="A3" s="2"/>
    </row>
    <row r="4" spans="1:8" ht="16.5" thickBot="1">
      <c r="A4" s="2" t="s">
        <v>654</v>
      </c>
      <c r="B4" s="2"/>
      <c r="C4" s="230"/>
      <c r="D4" s="230"/>
      <c r="E4" s="230"/>
      <c r="F4" s="231"/>
      <c r="G4" s="231"/>
      <c r="H4" s="232" t="s">
        <v>133</v>
      </c>
    </row>
    <row r="5" spans="1:8" ht="15.75">
      <c r="A5" s="549" t="s">
        <v>30</v>
      </c>
      <c r="B5" s="551" t="s">
        <v>286</v>
      </c>
      <c r="C5" s="553" t="s">
        <v>235</v>
      </c>
      <c r="D5" s="553"/>
      <c r="E5" s="553"/>
      <c r="F5" s="553" t="s">
        <v>236</v>
      </c>
      <c r="G5" s="553"/>
      <c r="H5" s="554"/>
    </row>
    <row r="6" spans="1:8">
      <c r="A6" s="550"/>
      <c r="B6" s="552"/>
      <c r="C6" s="44" t="s">
        <v>31</v>
      </c>
      <c r="D6" s="44" t="s">
        <v>134</v>
      </c>
      <c r="E6" s="44" t="s">
        <v>72</v>
      </c>
      <c r="F6" s="44" t="s">
        <v>31</v>
      </c>
      <c r="G6" s="44" t="s">
        <v>134</v>
      </c>
      <c r="H6" s="45" t="s">
        <v>72</v>
      </c>
    </row>
    <row r="7" spans="1:8" s="3" customFormat="1" ht="15.75">
      <c r="A7" s="233">
        <v>1</v>
      </c>
      <c r="B7" s="234" t="s">
        <v>794</v>
      </c>
      <c r="C7" s="288"/>
      <c r="D7" s="288"/>
      <c r="E7" s="311">
        <f>C7+D7</f>
        <v>0</v>
      </c>
      <c r="F7" s="288"/>
      <c r="G7" s="288"/>
      <c r="H7" s="289">
        <f t="shared" ref="H7:H53" si="0">F7+G7</f>
        <v>0</v>
      </c>
    </row>
    <row r="8" spans="1:8" s="3" customFormat="1" ht="15.75">
      <c r="A8" s="233">
        <v>1.1000000000000001</v>
      </c>
      <c r="B8" s="235" t="s">
        <v>318</v>
      </c>
      <c r="C8" s="288">
        <v>7306237</v>
      </c>
      <c r="D8" s="288">
        <v>1315730</v>
      </c>
      <c r="E8" s="311">
        <f t="shared" ref="E8:E53" si="1">C8+D8</f>
        <v>8621967</v>
      </c>
      <c r="F8" s="288">
        <v>8169514</v>
      </c>
      <c r="G8" s="288">
        <v>1151050</v>
      </c>
      <c r="H8" s="289">
        <f t="shared" si="0"/>
        <v>9320564</v>
      </c>
    </row>
    <row r="9" spans="1:8" s="3" customFormat="1" ht="15.75">
      <c r="A9" s="233">
        <v>1.2</v>
      </c>
      <c r="B9" s="235" t="s">
        <v>319</v>
      </c>
      <c r="C9" s="288"/>
      <c r="D9" s="288"/>
      <c r="E9" s="311">
        <f t="shared" si="1"/>
        <v>0</v>
      </c>
      <c r="F9" s="288"/>
      <c r="G9" s="288"/>
      <c r="H9" s="289">
        <f t="shared" si="0"/>
        <v>0</v>
      </c>
    </row>
    <row r="10" spans="1:8" s="3" customFormat="1" ht="15.75">
      <c r="A10" s="233">
        <v>1.3</v>
      </c>
      <c r="B10" s="235" t="s">
        <v>320</v>
      </c>
      <c r="C10" s="288">
        <v>6785017</v>
      </c>
      <c r="D10" s="288">
        <v>19054480</v>
      </c>
      <c r="E10" s="311">
        <f t="shared" si="1"/>
        <v>25839497</v>
      </c>
      <c r="F10" s="288">
        <v>7698693</v>
      </c>
      <c r="G10" s="288">
        <v>14282829</v>
      </c>
      <c r="H10" s="289">
        <f t="shared" si="0"/>
        <v>21981522</v>
      </c>
    </row>
    <row r="11" spans="1:8" s="3" customFormat="1" ht="15.75">
      <c r="A11" s="233">
        <v>1.4</v>
      </c>
      <c r="B11" s="235" t="s">
        <v>321</v>
      </c>
      <c r="C11" s="288"/>
      <c r="D11" s="288"/>
      <c r="E11" s="311">
        <f t="shared" si="1"/>
        <v>0</v>
      </c>
      <c r="F11" s="288"/>
      <c r="G11" s="288"/>
      <c r="H11" s="289">
        <f t="shared" si="0"/>
        <v>0</v>
      </c>
    </row>
    <row r="12" spans="1:8" s="3" customFormat="1" ht="29.25" customHeight="1">
      <c r="A12" s="233">
        <v>2</v>
      </c>
      <c r="B12" s="234" t="s">
        <v>322</v>
      </c>
      <c r="C12" s="288"/>
      <c r="D12" s="288"/>
      <c r="E12" s="311">
        <f t="shared" si="1"/>
        <v>0</v>
      </c>
      <c r="F12" s="288"/>
      <c r="G12" s="288"/>
      <c r="H12" s="289">
        <f t="shared" si="0"/>
        <v>0</v>
      </c>
    </row>
    <row r="13" spans="1:8" s="3" customFormat="1" ht="25.5">
      <c r="A13" s="233">
        <v>3</v>
      </c>
      <c r="B13" s="234" t="s">
        <v>323</v>
      </c>
      <c r="C13" s="288"/>
      <c r="D13" s="288"/>
      <c r="E13" s="311">
        <f t="shared" si="1"/>
        <v>0</v>
      </c>
      <c r="F13" s="288"/>
      <c r="G13" s="288"/>
      <c r="H13" s="289">
        <f t="shared" si="0"/>
        <v>0</v>
      </c>
    </row>
    <row r="14" spans="1:8" s="3" customFormat="1" ht="15.75">
      <c r="A14" s="233">
        <v>3.1</v>
      </c>
      <c r="B14" s="235" t="s">
        <v>324</v>
      </c>
      <c r="C14" s="288"/>
      <c r="D14" s="288"/>
      <c r="E14" s="311">
        <f t="shared" si="1"/>
        <v>0</v>
      </c>
      <c r="F14" s="288"/>
      <c r="G14" s="288"/>
      <c r="H14" s="289">
        <f t="shared" si="0"/>
        <v>0</v>
      </c>
    </row>
    <row r="15" spans="1:8" s="3" customFormat="1" ht="15.75">
      <c r="A15" s="233">
        <v>3.2</v>
      </c>
      <c r="B15" s="235" t="s">
        <v>325</v>
      </c>
      <c r="C15" s="288"/>
      <c r="D15" s="288"/>
      <c r="E15" s="311">
        <f t="shared" si="1"/>
        <v>0</v>
      </c>
      <c r="F15" s="288"/>
      <c r="G15" s="288"/>
      <c r="H15" s="289">
        <f t="shared" si="0"/>
        <v>0</v>
      </c>
    </row>
    <row r="16" spans="1:8" s="3" customFormat="1" ht="15.75">
      <c r="A16" s="233">
        <v>4</v>
      </c>
      <c r="B16" s="234" t="s">
        <v>326</v>
      </c>
      <c r="C16" s="288"/>
      <c r="D16" s="288"/>
      <c r="E16" s="311">
        <f t="shared" si="1"/>
        <v>0</v>
      </c>
      <c r="F16" s="288"/>
      <c r="G16" s="288"/>
      <c r="H16" s="289">
        <f t="shared" si="0"/>
        <v>0</v>
      </c>
    </row>
    <row r="17" spans="1:8" s="3" customFormat="1" ht="15.75">
      <c r="A17" s="233">
        <v>4.0999999999999996</v>
      </c>
      <c r="B17" s="235" t="s">
        <v>327</v>
      </c>
      <c r="C17" s="288">
        <v>5792276</v>
      </c>
      <c r="D17" s="288">
        <v>251977647</v>
      </c>
      <c r="E17" s="311">
        <f t="shared" si="1"/>
        <v>257769923</v>
      </c>
      <c r="F17" s="288">
        <v>5324282</v>
      </c>
      <c r="G17" s="288">
        <v>220085003</v>
      </c>
      <c r="H17" s="289">
        <f t="shared" si="0"/>
        <v>225409285</v>
      </c>
    </row>
    <row r="18" spans="1:8" s="3" customFormat="1" ht="15.75">
      <c r="A18" s="233">
        <v>4.2</v>
      </c>
      <c r="B18" s="235" t="s">
        <v>328</v>
      </c>
      <c r="C18" s="288"/>
      <c r="D18" s="288"/>
      <c r="E18" s="311">
        <f t="shared" si="1"/>
        <v>0</v>
      </c>
      <c r="F18" s="288"/>
      <c r="G18" s="288"/>
      <c r="H18" s="289">
        <f t="shared" si="0"/>
        <v>0</v>
      </c>
    </row>
    <row r="19" spans="1:8" s="3" customFormat="1" ht="25.5">
      <c r="A19" s="233">
        <v>5</v>
      </c>
      <c r="B19" s="234" t="s">
        <v>329</v>
      </c>
      <c r="C19" s="288"/>
      <c r="D19" s="288"/>
      <c r="E19" s="311">
        <f t="shared" si="1"/>
        <v>0</v>
      </c>
      <c r="F19" s="288"/>
      <c r="G19" s="288"/>
      <c r="H19" s="289">
        <f t="shared" si="0"/>
        <v>0</v>
      </c>
    </row>
    <row r="20" spans="1:8" s="3" customFormat="1" ht="15.75">
      <c r="A20" s="233">
        <v>5.0999999999999996</v>
      </c>
      <c r="B20" s="235" t="s">
        <v>330</v>
      </c>
      <c r="C20" s="288">
        <v>1121563</v>
      </c>
      <c r="D20" s="288">
        <v>2515832</v>
      </c>
      <c r="E20" s="311">
        <f t="shared" si="1"/>
        <v>3637395</v>
      </c>
      <c r="F20" s="288">
        <v>3143045</v>
      </c>
      <c r="G20" s="288">
        <v>4110504</v>
      </c>
      <c r="H20" s="289">
        <f t="shared" si="0"/>
        <v>7253549</v>
      </c>
    </row>
    <row r="21" spans="1:8" s="3" customFormat="1" ht="15.75">
      <c r="A21" s="233">
        <v>5.2</v>
      </c>
      <c r="B21" s="235" t="s">
        <v>331</v>
      </c>
      <c r="C21" s="288"/>
      <c r="D21" s="288"/>
      <c r="E21" s="311">
        <f t="shared" si="1"/>
        <v>0</v>
      </c>
      <c r="F21" s="288"/>
      <c r="G21" s="288"/>
      <c r="H21" s="289">
        <f t="shared" si="0"/>
        <v>0</v>
      </c>
    </row>
    <row r="22" spans="1:8" s="3" customFormat="1" ht="15.75">
      <c r="A22" s="233">
        <v>5.3</v>
      </c>
      <c r="B22" s="235" t="s">
        <v>332</v>
      </c>
      <c r="C22" s="288"/>
      <c r="D22" s="288"/>
      <c r="E22" s="311">
        <f t="shared" si="1"/>
        <v>0</v>
      </c>
      <c r="F22" s="288"/>
      <c r="G22" s="288"/>
      <c r="H22" s="289">
        <f t="shared" si="0"/>
        <v>0</v>
      </c>
    </row>
    <row r="23" spans="1:8" s="3" customFormat="1" ht="15.75">
      <c r="A23" s="233" t="s">
        <v>333</v>
      </c>
      <c r="B23" s="236" t="s">
        <v>334</v>
      </c>
      <c r="C23" s="288">
        <v>29647141</v>
      </c>
      <c r="D23" s="288">
        <v>192591067</v>
      </c>
      <c r="E23" s="311">
        <f t="shared" si="1"/>
        <v>222238208</v>
      </c>
      <c r="F23" s="288">
        <v>38562358</v>
      </c>
      <c r="G23" s="288">
        <v>141720627</v>
      </c>
      <c r="H23" s="289">
        <f t="shared" si="0"/>
        <v>180282985</v>
      </c>
    </row>
    <row r="24" spans="1:8" s="3" customFormat="1" ht="15.75">
      <c r="A24" s="233" t="s">
        <v>335</v>
      </c>
      <c r="B24" s="236" t="s">
        <v>336</v>
      </c>
      <c r="C24" s="288">
        <v>2216289</v>
      </c>
      <c r="D24" s="288">
        <v>259515415</v>
      </c>
      <c r="E24" s="311">
        <f t="shared" si="1"/>
        <v>261731704</v>
      </c>
      <c r="F24" s="288">
        <v>2783513</v>
      </c>
      <c r="G24" s="288">
        <v>203576453</v>
      </c>
      <c r="H24" s="289">
        <f t="shared" si="0"/>
        <v>206359966</v>
      </c>
    </row>
    <row r="25" spans="1:8" s="3" customFormat="1" ht="15.75">
      <c r="A25" s="233" t="s">
        <v>337</v>
      </c>
      <c r="B25" s="237" t="s">
        <v>338</v>
      </c>
      <c r="C25" s="288">
        <v>0</v>
      </c>
      <c r="D25" s="288">
        <v>623705</v>
      </c>
      <c r="E25" s="311">
        <f t="shared" si="1"/>
        <v>623705</v>
      </c>
      <c r="F25" s="288">
        <v>0</v>
      </c>
      <c r="G25" s="288">
        <v>557219</v>
      </c>
      <c r="H25" s="289">
        <f t="shared" si="0"/>
        <v>557219</v>
      </c>
    </row>
    <row r="26" spans="1:8" s="3" customFormat="1" ht="15.75">
      <c r="A26" s="233" t="s">
        <v>339</v>
      </c>
      <c r="B26" s="236" t="s">
        <v>340</v>
      </c>
      <c r="C26" s="288">
        <v>4955595</v>
      </c>
      <c r="D26" s="288">
        <v>103549681</v>
      </c>
      <c r="E26" s="311">
        <f t="shared" si="1"/>
        <v>108505276</v>
      </c>
      <c r="F26" s="288">
        <v>6534265</v>
      </c>
      <c r="G26" s="288">
        <v>101748867</v>
      </c>
      <c r="H26" s="289">
        <f t="shared" si="0"/>
        <v>108283132</v>
      </c>
    </row>
    <row r="27" spans="1:8" s="3" customFormat="1" ht="15.75">
      <c r="A27" s="233" t="s">
        <v>341</v>
      </c>
      <c r="B27" s="236" t="s">
        <v>342</v>
      </c>
      <c r="C27" s="288">
        <v>29046</v>
      </c>
      <c r="D27" s="288">
        <v>32642236</v>
      </c>
      <c r="E27" s="311">
        <f t="shared" si="1"/>
        <v>32671282</v>
      </c>
      <c r="F27" s="288">
        <v>43279</v>
      </c>
      <c r="G27" s="288">
        <v>284868</v>
      </c>
      <c r="H27" s="289">
        <f t="shared" si="0"/>
        <v>328147</v>
      </c>
    </row>
    <row r="28" spans="1:8" s="3" customFormat="1" ht="15.75">
      <c r="A28" s="233">
        <v>5.4</v>
      </c>
      <c r="B28" s="235" t="s">
        <v>343</v>
      </c>
      <c r="C28" s="288">
        <v>2156723</v>
      </c>
      <c r="D28" s="288">
        <v>8401630</v>
      </c>
      <c r="E28" s="311">
        <f t="shared" si="1"/>
        <v>10558353</v>
      </c>
      <c r="F28" s="288">
        <v>2244287</v>
      </c>
      <c r="G28" s="288">
        <v>10967260</v>
      </c>
      <c r="H28" s="289">
        <f t="shared" si="0"/>
        <v>13211547</v>
      </c>
    </row>
    <row r="29" spans="1:8" s="3" customFormat="1" ht="15.75">
      <c r="A29" s="233">
        <v>5.5</v>
      </c>
      <c r="B29" s="235" t="s">
        <v>344</v>
      </c>
      <c r="C29" s="288">
        <v>0</v>
      </c>
      <c r="D29" s="288">
        <v>0</v>
      </c>
      <c r="E29" s="311">
        <f t="shared" si="1"/>
        <v>0</v>
      </c>
      <c r="F29" s="288">
        <v>0</v>
      </c>
      <c r="G29" s="288">
        <v>0</v>
      </c>
      <c r="H29" s="289">
        <f t="shared" si="0"/>
        <v>0</v>
      </c>
    </row>
    <row r="30" spans="1:8" s="3" customFormat="1" ht="15.75">
      <c r="A30" s="233">
        <v>5.6</v>
      </c>
      <c r="B30" s="235" t="s">
        <v>345</v>
      </c>
      <c r="C30" s="288"/>
      <c r="D30" s="288"/>
      <c r="E30" s="311">
        <f t="shared" si="1"/>
        <v>0</v>
      </c>
      <c r="F30" s="288"/>
      <c r="G30" s="288"/>
      <c r="H30" s="289">
        <f t="shared" si="0"/>
        <v>0</v>
      </c>
    </row>
    <row r="31" spans="1:8" s="3" customFormat="1" ht="15.75">
      <c r="A31" s="233">
        <v>5.7</v>
      </c>
      <c r="B31" s="235" t="s">
        <v>346</v>
      </c>
      <c r="C31" s="288"/>
      <c r="D31" s="288"/>
      <c r="E31" s="311">
        <f t="shared" si="1"/>
        <v>0</v>
      </c>
      <c r="F31" s="288"/>
      <c r="G31" s="288"/>
      <c r="H31" s="289">
        <f t="shared" si="0"/>
        <v>0</v>
      </c>
    </row>
    <row r="32" spans="1:8" s="3" customFormat="1" ht="15.75">
      <c r="A32" s="233">
        <v>6</v>
      </c>
      <c r="B32" s="234" t="s">
        <v>347</v>
      </c>
      <c r="C32" s="288"/>
      <c r="D32" s="288"/>
      <c r="E32" s="311">
        <f t="shared" si="1"/>
        <v>0</v>
      </c>
      <c r="F32" s="288"/>
      <c r="G32" s="288"/>
      <c r="H32" s="289">
        <f t="shared" si="0"/>
        <v>0</v>
      </c>
    </row>
    <row r="33" spans="1:8" s="3" customFormat="1" ht="25.5">
      <c r="A33" s="233">
        <v>6.1</v>
      </c>
      <c r="B33" s="235" t="s">
        <v>795</v>
      </c>
      <c r="C33" s="288"/>
      <c r="D33" s="288"/>
      <c r="E33" s="311">
        <f t="shared" si="1"/>
        <v>0</v>
      </c>
      <c r="F33" s="288"/>
      <c r="G33" s="288"/>
      <c r="H33" s="289">
        <f t="shared" si="0"/>
        <v>0</v>
      </c>
    </row>
    <row r="34" spans="1:8" s="3" customFormat="1" ht="25.5">
      <c r="A34" s="233">
        <v>6.2</v>
      </c>
      <c r="B34" s="235" t="s">
        <v>348</v>
      </c>
      <c r="C34" s="288"/>
      <c r="D34" s="288"/>
      <c r="E34" s="311">
        <f t="shared" si="1"/>
        <v>0</v>
      </c>
      <c r="F34" s="288"/>
      <c r="G34" s="288"/>
      <c r="H34" s="289">
        <f t="shared" si="0"/>
        <v>0</v>
      </c>
    </row>
    <row r="35" spans="1:8" s="3" customFormat="1" ht="25.5">
      <c r="A35" s="233">
        <v>6.3</v>
      </c>
      <c r="B35" s="235" t="s">
        <v>349</v>
      </c>
      <c r="C35" s="288"/>
      <c r="D35" s="288"/>
      <c r="E35" s="311">
        <f t="shared" si="1"/>
        <v>0</v>
      </c>
      <c r="F35" s="288"/>
      <c r="G35" s="288"/>
      <c r="H35" s="289">
        <f t="shared" si="0"/>
        <v>0</v>
      </c>
    </row>
    <row r="36" spans="1:8" s="3" customFormat="1" ht="15.75">
      <c r="A36" s="233">
        <v>6.4</v>
      </c>
      <c r="B36" s="235" t="s">
        <v>350</v>
      </c>
      <c r="C36" s="288"/>
      <c r="D36" s="288"/>
      <c r="E36" s="311">
        <f t="shared" si="1"/>
        <v>0</v>
      </c>
      <c r="F36" s="288"/>
      <c r="G36" s="288"/>
      <c r="H36" s="289">
        <f t="shared" si="0"/>
        <v>0</v>
      </c>
    </row>
    <row r="37" spans="1:8" s="3" customFormat="1" ht="15.75">
      <c r="A37" s="233">
        <v>6.5</v>
      </c>
      <c r="B37" s="235" t="s">
        <v>351</v>
      </c>
      <c r="C37" s="288"/>
      <c r="D37" s="288"/>
      <c r="E37" s="311">
        <f t="shared" si="1"/>
        <v>0</v>
      </c>
      <c r="F37" s="288"/>
      <c r="G37" s="288"/>
      <c r="H37" s="289">
        <f t="shared" si="0"/>
        <v>0</v>
      </c>
    </row>
    <row r="38" spans="1:8" s="3" customFormat="1" ht="25.5">
      <c r="A38" s="233">
        <v>6.6</v>
      </c>
      <c r="B38" s="235" t="s">
        <v>352</v>
      </c>
      <c r="C38" s="288"/>
      <c r="D38" s="288"/>
      <c r="E38" s="311">
        <f t="shared" si="1"/>
        <v>0</v>
      </c>
      <c r="F38" s="288"/>
      <c r="G38" s="288"/>
      <c r="H38" s="289">
        <f t="shared" si="0"/>
        <v>0</v>
      </c>
    </row>
    <row r="39" spans="1:8" s="3" customFormat="1" ht="25.5">
      <c r="A39" s="233">
        <v>6.7</v>
      </c>
      <c r="B39" s="235" t="s">
        <v>353</v>
      </c>
      <c r="C39" s="288"/>
      <c r="D39" s="288"/>
      <c r="E39" s="311">
        <f t="shared" si="1"/>
        <v>0</v>
      </c>
      <c r="F39" s="288"/>
      <c r="G39" s="288"/>
      <c r="H39" s="289">
        <f t="shared" si="0"/>
        <v>0</v>
      </c>
    </row>
    <row r="40" spans="1:8" s="3" customFormat="1" ht="15.75">
      <c r="A40" s="233">
        <v>7</v>
      </c>
      <c r="B40" s="234" t="s">
        <v>354</v>
      </c>
      <c r="C40" s="288"/>
      <c r="D40" s="288"/>
      <c r="E40" s="311">
        <f t="shared" si="1"/>
        <v>0</v>
      </c>
      <c r="F40" s="288"/>
      <c r="G40" s="288"/>
      <c r="H40" s="289">
        <f t="shared" si="0"/>
        <v>0</v>
      </c>
    </row>
    <row r="41" spans="1:8" s="3" customFormat="1" ht="25.5">
      <c r="A41" s="233">
        <v>7.1</v>
      </c>
      <c r="B41" s="235" t="s">
        <v>355</v>
      </c>
      <c r="C41" s="288">
        <v>0</v>
      </c>
      <c r="D41" s="288">
        <v>0</v>
      </c>
      <c r="E41" s="311">
        <f t="shared" si="1"/>
        <v>0</v>
      </c>
      <c r="F41" s="288">
        <v>5926</v>
      </c>
      <c r="G41" s="288">
        <v>66821</v>
      </c>
      <c r="H41" s="289">
        <f t="shared" si="0"/>
        <v>72747</v>
      </c>
    </row>
    <row r="42" spans="1:8" s="3" customFormat="1" ht="25.5">
      <c r="A42" s="233">
        <v>7.2</v>
      </c>
      <c r="B42" s="235" t="s">
        <v>356</v>
      </c>
      <c r="C42" s="288">
        <v>171145.03999999989</v>
      </c>
      <c r="D42" s="288">
        <v>1177308.3799999999</v>
      </c>
      <c r="E42" s="311">
        <f t="shared" si="1"/>
        <v>1348453.4199999997</v>
      </c>
      <c r="F42" s="288">
        <v>412972</v>
      </c>
      <c r="G42" s="288">
        <v>1678910</v>
      </c>
      <c r="H42" s="289">
        <f t="shared" si="0"/>
        <v>2091882</v>
      </c>
    </row>
    <row r="43" spans="1:8" s="3" customFormat="1" ht="25.5">
      <c r="A43" s="233">
        <v>7.3</v>
      </c>
      <c r="B43" s="235" t="s">
        <v>357</v>
      </c>
      <c r="C43" s="288">
        <v>20984</v>
      </c>
      <c r="D43" s="288">
        <v>69451</v>
      </c>
      <c r="E43" s="311">
        <f t="shared" si="1"/>
        <v>90435</v>
      </c>
      <c r="F43" s="288">
        <v>23339</v>
      </c>
      <c r="G43" s="288">
        <v>64540</v>
      </c>
      <c r="H43" s="289">
        <f t="shared" si="0"/>
        <v>87879</v>
      </c>
    </row>
    <row r="44" spans="1:8" s="3" customFormat="1" ht="25.5">
      <c r="A44" s="233">
        <v>7.4</v>
      </c>
      <c r="B44" s="235" t="s">
        <v>358</v>
      </c>
      <c r="C44" s="288">
        <v>202661</v>
      </c>
      <c r="D44" s="288">
        <v>2317718</v>
      </c>
      <c r="E44" s="311">
        <f t="shared" si="1"/>
        <v>2520379</v>
      </c>
      <c r="F44" s="288">
        <v>80169</v>
      </c>
      <c r="G44" s="288">
        <v>889938</v>
      </c>
      <c r="H44" s="289">
        <f t="shared" si="0"/>
        <v>970107</v>
      </c>
    </row>
    <row r="45" spans="1:8" s="3" customFormat="1" ht="15.75">
      <c r="A45" s="233">
        <v>8</v>
      </c>
      <c r="B45" s="234" t="s">
        <v>359</v>
      </c>
      <c r="C45" s="288"/>
      <c r="D45" s="288"/>
      <c r="E45" s="311">
        <f t="shared" si="1"/>
        <v>0</v>
      </c>
      <c r="F45" s="288"/>
      <c r="G45" s="288"/>
      <c r="H45" s="289">
        <f t="shared" si="0"/>
        <v>0</v>
      </c>
    </row>
    <row r="46" spans="1:8" s="3" customFormat="1" ht="15.75">
      <c r="A46" s="233">
        <v>8.1</v>
      </c>
      <c r="B46" s="235" t="s">
        <v>360</v>
      </c>
      <c r="C46" s="288"/>
      <c r="D46" s="288"/>
      <c r="E46" s="311">
        <f t="shared" si="1"/>
        <v>0</v>
      </c>
      <c r="F46" s="288"/>
      <c r="G46" s="288"/>
      <c r="H46" s="289">
        <f t="shared" si="0"/>
        <v>0</v>
      </c>
    </row>
    <row r="47" spans="1:8" s="3" customFormat="1" ht="15.75">
      <c r="A47" s="233">
        <v>8.1999999999999993</v>
      </c>
      <c r="B47" s="235" t="s">
        <v>361</v>
      </c>
      <c r="C47" s="288"/>
      <c r="D47" s="288"/>
      <c r="E47" s="311">
        <f t="shared" si="1"/>
        <v>0</v>
      </c>
      <c r="F47" s="288"/>
      <c r="G47" s="288"/>
      <c r="H47" s="289">
        <f t="shared" si="0"/>
        <v>0</v>
      </c>
    </row>
    <row r="48" spans="1:8" s="3" customFormat="1" ht="15.75">
      <c r="A48" s="233">
        <v>8.3000000000000007</v>
      </c>
      <c r="B48" s="235" t="s">
        <v>362</v>
      </c>
      <c r="C48" s="288"/>
      <c r="D48" s="288"/>
      <c r="E48" s="311">
        <f t="shared" si="1"/>
        <v>0</v>
      </c>
      <c r="F48" s="288"/>
      <c r="G48" s="288"/>
      <c r="H48" s="289">
        <f t="shared" si="0"/>
        <v>0</v>
      </c>
    </row>
    <row r="49" spans="1:8" s="3" customFormat="1" ht="15.75">
      <c r="A49" s="233">
        <v>8.4</v>
      </c>
      <c r="B49" s="235" t="s">
        <v>363</v>
      </c>
      <c r="C49" s="288"/>
      <c r="D49" s="288"/>
      <c r="E49" s="311">
        <f t="shared" si="1"/>
        <v>0</v>
      </c>
      <c r="F49" s="288"/>
      <c r="G49" s="288"/>
      <c r="H49" s="289">
        <f t="shared" si="0"/>
        <v>0</v>
      </c>
    </row>
    <row r="50" spans="1:8" s="3" customFormat="1" ht="15.75">
      <c r="A50" s="233">
        <v>8.5</v>
      </c>
      <c r="B50" s="235" t="s">
        <v>364</v>
      </c>
      <c r="C50" s="288"/>
      <c r="D50" s="288"/>
      <c r="E50" s="311">
        <f t="shared" si="1"/>
        <v>0</v>
      </c>
      <c r="F50" s="288"/>
      <c r="G50" s="288"/>
      <c r="H50" s="289">
        <f t="shared" si="0"/>
        <v>0</v>
      </c>
    </row>
    <row r="51" spans="1:8" s="3" customFormat="1" ht="15.75">
      <c r="A51" s="233">
        <v>8.6</v>
      </c>
      <c r="B51" s="235" t="s">
        <v>365</v>
      </c>
      <c r="C51" s="288"/>
      <c r="D51" s="288"/>
      <c r="E51" s="311">
        <f t="shared" si="1"/>
        <v>0</v>
      </c>
      <c r="F51" s="288"/>
      <c r="G51" s="288"/>
      <c r="H51" s="289">
        <f t="shared" si="0"/>
        <v>0</v>
      </c>
    </row>
    <row r="52" spans="1:8" s="3" customFormat="1" ht="15.75">
      <c r="A52" s="233">
        <v>8.6999999999999993</v>
      </c>
      <c r="B52" s="235" t="s">
        <v>366</v>
      </c>
      <c r="C52" s="288"/>
      <c r="D52" s="288"/>
      <c r="E52" s="311">
        <f t="shared" si="1"/>
        <v>0</v>
      </c>
      <c r="F52" s="288"/>
      <c r="G52" s="288"/>
      <c r="H52" s="289">
        <f t="shared" si="0"/>
        <v>0</v>
      </c>
    </row>
    <row r="53" spans="1:8" s="3" customFormat="1" ht="26.25" thickBot="1">
      <c r="A53" s="238">
        <v>9</v>
      </c>
      <c r="B53" s="239" t="s">
        <v>367</v>
      </c>
      <c r="C53" s="312"/>
      <c r="D53" s="312"/>
      <c r="E53" s="313">
        <f t="shared" si="1"/>
        <v>0</v>
      </c>
      <c r="F53" s="312"/>
      <c r="G53" s="312"/>
      <c r="H53" s="29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13" sqref="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229</v>
      </c>
      <c r="B1" s="17" t="str">
        <f>Info!C2</f>
        <v>სს "ხალიკ ბანკი საქართველო"</v>
      </c>
      <c r="C1" s="17"/>
      <c r="D1" s="401"/>
    </row>
    <row r="2" spans="1:8" ht="15">
      <c r="A2" s="18" t="s">
        <v>230</v>
      </c>
      <c r="B2" s="541">
        <f>'1. key ratios'!B2</f>
        <v>43555</v>
      </c>
      <c r="C2" s="30"/>
      <c r="D2" s="19"/>
      <c r="E2" s="12"/>
      <c r="F2" s="12"/>
      <c r="G2" s="12"/>
      <c r="H2" s="12"/>
    </row>
    <row r="3" spans="1:8" ht="15">
      <c r="A3" s="18"/>
      <c r="B3" s="17"/>
      <c r="C3" s="30"/>
      <c r="D3" s="19"/>
      <c r="E3" s="12"/>
      <c r="F3" s="12"/>
      <c r="G3" s="12"/>
      <c r="H3" s="12"/>
    </row>
    <row r="4" spans="1:8" ht="15" customHeight="1" thickBot="1">
      <c r="A4" s="227" t="s">
        <v>655</v>
      </c>
      <c r="B4" s="228" t="s">
        <v>228</v>
      </c>
      <c r="C4" s="227"/>
      <c r="D4" s="229" t="s">
        <v>133</v>
      </c>
    </row>
    <row r="5" spans="1:8" ht="15" customHeight="1">
      <c r="A5" s="223" t="s">
        <v>30</v>
      </c>
      <c r="B5" s="224"/>
      <c r="C5" s="225" t="s">
        <v>5</v>
      </c>
      <c r="D5" s="226" t="s">
        <v>6</v>
      </c>
    </row>
    <row r="6" spans="1:8" ht="15" customHeight="1">
      <c r="A6" s="448">
        <v>1</v>
      </c>
      <c r="B6" s="449" t="s">
        <v>233</v>
      </c>
      <c r="C6" s="450">
        <f>C7+C9+C10</f>
        <v>447659690.903</v>
      </c>
      <c r="D6" s="451">
        <f>D7+D9+D10</f>
        <v>460060321.07300001</v>
      </c>
    </row>
    <row r="7" spans="1:8" ht="15" customHeight="1">
      <c r="A7" s="448">
        <v>1.1000000000000001</v>
      </c>
      <c r="B7" s="452" t="s">
        <v>25</v>
      </c>
      <c r="C7" s="453">
        <v>431207479.01999998</v>
      </c>
      <c r="D7" s="454">
        <v>443485414.47000003</v>
      </c>
    </row>
    <row r="8" spans="1:8" ht="25.5">
      <c r="A8" s="448" t="s">
        <v>293</v>
      </c>
      <c r="B8" s="455" t="s">
        <v>649</v>
      </c>
      <c r="C8" s="453"/>
      <c r="D8" s="454"/>
    </row>
    <row r="9" spans="1:8" ht="15" customHeight="1">
      <c r="A9" s="448">
        <v>1.2</v>
      </c>
      <c r="B9" s="452" t="s">
        <v>26</v>
      </c>
      <c r="C9" s="453">
        <v>16344255.882999998</v>
      </c>
      <c r="D9" s="454">
        <v>16574906.602999998</v>
      </c>
    </row>
    <row r="10" spans="1:8" ht="15" customHeight="1">
      <c r="A10" s="448">
        <v>1.3</v>
      </c>
      <c r="B10" s="457" t="s">
        <v>81</v>
      </c>
      <c r="C10" s="456">
        <v>107956</v>
      </c>
      <c r="D10" s="454">
        <v>0</v>
      </c>
    </row>
    <row r="11" spans="1:8" ht="15" customHeight="1">
      <c r="A11" s="448">
        <v>2</v>
      </c>
      <c r="B11" s="449" t="s">
        <v>234</v>
      </c>
      <c r="C11" s="453">
        <v>6195722.7018699115</v>
      </c>
      <c r="D11" s="454">
        <v>4002187.7725499747</v>
      </c>
    </row>
    <row r="12" spans="1:8" ht="15" customHeight="1">
      <c r="A12" s="468">
        <v>3</v>
      </c>
      <c r="B12" s="469" t="s">
        <v>232</v>
      </c>
      <c r="C12" s="456">
        <v>46403225.368749999</v>
      </c>
      <c r="D12" s="470">
        <v>46403225.368749999</v>
      </c>
    </row>
    <row r="13" spans="1:8" ht="15" customHeight="1" thickBot="1">
      <c r="A13" s="142">
        <v>4</v>
      </c>
      <c r="B13" s="143" t="s">
        <v>294</v>
      </c>
      <c r="C13" s="314">
        <f>C6+C11+C12</f>
        <v>500258638.97361988</v>
      </c>
      <c r="D13" s="315">
        <f>D6+D11+D12</f>
        <v>510465734.21429998</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B2" sqref="B2"/>
    </sheetView>
  </sheetViews>
  <sheetFormatPr defaultRowHeight="15"/>
  <cols>
    <col min="1" max="1" width="9.5703125" style="2" bestFit="1" customWidth="1"/>
    <col min="2" max="2" width="90.42578125" style="2" bestFit="1" customWidth="1"/>
    <col min="3" max="3" width="9.140625" style="2"/>
  </cols>
  <sheetData>
    <row r="1" spans="1:8">
      <c r="A1" s="2" t="s">
        <v>229</v>
      </c>
      <c r="B1" s="401" t="str">
        <f>Info!C2</f>
        <v>სს "ხალიკ ბანკი საქართველო"</v>
      </c>
    </row>
    <row r="2" spans="1:8">
      <c r="A2" s="2" t="s">
        <v>230</v>
      </c>
      <c r="B2" s="541">
        <f>'1. key ratios'!B2</f>
        <v>43555</v>
      </c>
    </row>
    <row r="4" spans="1:8" ht="16.5" customHeight="1" thickBot="1">
      <c r="A4" s="263" t="s">
        <v>656</v>
      </c>
      <c r="B4" s="66" t="s">
        <v>189</v>
      </c>
      <c r="C4" s="14"/>
    </row>
    <row r="5" spans="1:8" ht="15.75">
      <c r="A5" s="11"/>
      <c r="B5" s="555" t="s">
        <v>190</v>
      </c>
      <c r="C5" s="556"/>
    </row>
    <row r="6" spans="1:8">
      <c r="A6" s="15">
        <v>1</v>
      </c>
      <c r="B6" s="68" t="s">
        <v>919</v>
      </c>
      <c r="C6" s="69"/>
    </row>
    <row r="7" spans="1:8">
      <c r="A7" s="15">
        <v>2</v>
      </c>
      <c r="B7" s="68" t="s">
        <v>920</v>
      </c>
      <c r="C7" s="69"/>
    </row>
    <row r="8" spans="1:8">
      <c r="A8" s="15">
        <v>3</v>
      </c>
      <c r="B8" s="68" t="s">
        <v>921</v>
      </c>
      <c r="C8" s="69"/>
    </row>
    <row r="9" spans="1:8">
      <c r="A9" s="15">
        <v>4</v>
      </c>
      <c r="B9" s="68" t="s">
        <v>922</v>
      </c>
      <c r="C9" s="69"/>
    </row>
    <row r="10" spans="1:8">
      <c r="A10" s="15">
        <v>5</v>
      </c>
      <c r="B10" s="68" t="s">
        <v>923</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57"/>
      <c r="C16" s="558"/>
    </row>
    <row r="17" spans="1:3" ht="15.75">
      <c r="A17" s="15"/>
      <c r="B17" s="559" t="s">
        <v>191</v>
      </c>
      <c r="C17" s="560"/>
    </row>
    <row r="18" spans="1:3" ht="15.75">
      <c r="A18" s="15">
        <v>1</v>
      </c>
      <c r="B18" s="28" t="s">
        <v>924</v>
      </c>
      <c r="C18" s="67"/>
    </row>
    <row r="19" spans="1:3" ht="15.75">
      <c r="A19" s="15">
        <v>2</v>
      </c>
      <c r="B19" s="28" t="s">
        <v>925</v>
      </c>
      <c r="C19" s="67"/>
    </row>
    <row r="20" spans="1:3" ht="15.75">
      <c r="A20" s="15">
        <v>3</v>
      </c>
      <c r="B20" s="28" t="s">
        <v>926</v>
      </c>
      <c r="C20" s="67"/>
    </row>
    <row r="21" spans="1:3" ht="15.75">
      <c r="A21" s="15">
        <v>4</v>
      </c>
      <c r="B21" s="28" t="s">
        <v>927</v>
      </c>
      <c r="C21" s="67"/>
    </row>
    <row r="22" spans="1:3" ht="15.75">
      <c r="A22" s="15">
        <v>5</v>
      </c>
      <c r="B22" s="28" t="s">
        <v>928</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61" t="s">
        <v>192</v>
      </c>
      <c r="C29" s="562"/>
    </row>
    <row r="30" spans="1:3">
      <c r="A30" s="15">
        <v>1</v>
      </c>
      <c r="B30" s="68" t="s">
        <v>916</v>
      </c>
      <c r="C30" s="504">
        <v>1</v>
      </c>
    </row>
    <row r="31" spans="1:3" ht="15.75" customHeight="1">
      <c r="A31" s="15"/>
      <c r="B31" s="68"/>
      <c r="C31" s="69"/>
    </row>
    <row r="32" spans="1:3" ht="29.25" customHeight="1">
      <c r="A32" s="15"/>
      <c r="B32" s="561" t="s">
        <v>315</v>
      </c>
      <c r="C32" s="562"/>
    </row>
    <row r="33" spans="1:3">
      <c r="A33" s="15">
        <v>1</v>
      </c>
      <c r="B33" s="68" t="s">
        <v>917</v>
      </c>
      <c r="C33" s="504">
        <v>0.37247516192297941</v>
      </c>
    </row>
    <row r="34" spans="1:3" ht="16.5" thickBot="1">
      <c r="A34" s="16">
        <v>2</v>
      </c>
      <c r="B34" s="70" t="s">
        <v>918</v>
      </c>
      <c r="C34" s="505">
        <v>0.37247516192297941</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24" activePane="bottomRight" state="frozen"/>
      <selection activeCell="H6" sqref="H6"/>
      <selection pane="topRight" activeCell="H6" sqref="H6"/>
      <selection pane="bottomLeft" activeCell="H6" sqref="H6"/>
      <selection pane="bottomRight" activeCell="B2" sqref="B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229</v>
      </c>
      <c r="B1" s="17" t="str">
        <f>Info!C2</f>
        <v>სს "ხალიკ ბანკი საქართველო"</v>
      </c>
    </row>
    <row r="2" spans="1:7" s="22" customFormat="1" ht="15.75" customHeight="1">
      <c r="A2" s="22" t="s">
        <v>230</v>
      </c>
      <c r="B2" s="541">
        <f>'1. key ratios'!B2</f>
        <v>43555</v>
      </c>
    </row>
    <row r="3" spans="1:7" s="22" customFormat="1" ht="15.75" customHeight="1"/>
    <row r="4" spans="1:7" s="22" customFormat="1" ht="15.75" customHeight="1" thickBot="1">
      <c r="A4" s="264" t="s">
        <v>657</v>
      </c>
      <c r="B4" s="265" t="s">
        <v>304</v>
      </c>
      <c r="C4" s="202"/>
      <c r="D4" s="202"/>
      <c r="E4" s="203" t="s">
        <v>133</v>
      </c>
    </row>
    <row r="5" spans="1:7" s="126" customFormat="1" ht="17.45" customHeight="1">
      <c r="A5" s="417"/>
      <c r="B5" s="418"/>
      <c r="C5" s="201" t="s">
        <v>0</v>
      </c>
      <c r="D5" s="201" t="s">
        <v>1</v>
      </c>
      <c r="E5" s="419" t="s">
        <v>2</v>
      </c>
    </row>
    <row r="6" spans="1:7" s="167" customFormat="1" ht="14.45" customHeight="1">
      <c r="A6" s="420"/>
      <c r="B6" s="563" t="s">
        <v>272</v>
      </c>
      <c r="C6" s="563" t="s">
        <v>271</v>
      </c>
      <c r="D6" s="564" t="s">
        <v>270</v>
      </c>
      <c r="E6" s="565"/>
      <c r="G6"/>
    </row>
    <row r="7" spans="1:7" s="167" customFormat="1" ht="99.6" customHeight="1">
      <c r="A7" s="420"/>
      <c r="B7" s="563"/>
      <c r="C7" s="563"/>
      <c r="D7" s="414" t="s">
        <v>269</v>
      </c>
      <c r="E7" s="415" t="s">
        <v>833</v>
      </c>
      <c r="G7"/>
    </row>
    <row r="8" spans="1:7">
      <c r="A8" s="421">
        <v>1</v>
      </c>
      <c r="B8" s="422" t="s">
        <v>194</v>
      </c>
      <c r="C8" s="423">
        <v>6614891</v>
      </c>
      <c r="D8" s="423"/>
      <c r="E8" s="424">
        <v>6614891</v>
      </c>
    </row>
    <row r="9" spans="1:7">
      <c r="A9" s="421">
        <v>2</v>
      </c>
      <c r="B9" s="422" t="s">
        <v>195</v>
      </c>
      <c r="C9" s="423">
        <v>44282365</v>
      </c>
      <c r="D9" s="423"/>
      <c r="E9" s="424">
        <v>44282365</v>
      </c>
    </row>
    <row r="10" spans="1:7">
      <c r="A10" s="421">
        <v>3</v>
      </c>
      <c r="B10" s="422" t="s">
        <v>268</v>
      </c>
      <c r="C10" s="423">
        <v>15619996</v>
      </c>
      <c r="D10" s="423"/>
      <c r="E10" s="424">
        <v>15619996</v>
      </c>
    </row>
    <row r="11" spans="1:7" ht="25.5">
      <c r="A11" s="421">
        <v>4</v>
      </c>
      <c r="B11" s="422" t="s">
        <v>225</v>
      </c>
      <c r="C11" s="423"/>
      <c r="D11" s="423"/>
      <c r="E11" s="424">
        <v>0</v>
      </c>
    </row>
    <row r="12" spans="1:7">
      <c r="A12" s="421">
        <v>5</v>
      </c>
      <c r="B12" s="422" t="s">
        <v>197</v>
      </c>
      <c r="C12" s="423">
        <v>14628295</v>
      </c>
      <c r="D12" s="423"/>
      <c r="E12" s="424">
        <v>14628295</v>
      </c>
    </row>
    <row r="13" spans="1:7">
      <c r="A13" s="421">
        <v>6.1</v>
      </c>
      <c r="B13" s="422" t="s">
        <v>198</v>
      </c>
      <c r="C13" s="425">
        <v>396469636.99999994</v>
      </c>
      <c r="D13" s="423"/>
      <c r="E13" s="424">
        <v>396469636.99999994</v>
      </c>
    </row>
    <row r="14" spans="1:7">
      <c r="A14" s="421">
        <v>6.2</v>
      </c>
      <c r="B14" s="426" t="s">
        <v>199</v>
      </c>
      <c r="C14" s="425">
        <v>-23917079</v>
      </c>
      <c r="D14" s="423"/>
      <c r="E14" s="424">
        <v>-23917079</v>
      </c>
    </row>
    <row r="15" spans="1:7">
      <c r="A15" s="421">
        <v>6</v>
      </c>
      <c r="B15" s="422" t="s">
        <v>267</v>
      </c>
      <c r="C15" s="423">
        <v>372552557.99999994</v>
      </c>
      <c r="D15" s="423"/>
      <c r="E15" s="424">
        <v>372552557.99999994</v>
      </c>
    </row>
    <row r="16" spans="1:7" ht="25.5">
      <c r="A16" s="421">
        <v>7</v>
      </c>
      <c r="B16" s="422" t="s">
        <v>201</v>
      </c>
      <c r="C16" s="423">
        <v>2146715</v>
      </c>
      <c r="D16" s="423"/>
      <c r="E16" s="424">
        <v>2146715</v>
      </c>
    </row>
    <row r="17" spans="1:7">
      <c r="A17" s="421">
        <v>8</v>
      </c>
      <c r="B17" s="422" t="s">
        <v>202</v>
      </c>
      <c r="C17" s="423">
        <v>486546</v>
      </c>
      <c r="D17" s="423"/>
      <c r="E17" s="424">
        <v>486546</v>
      </c>
      <c r="F17" s="6"/>
      <c r="G17" s="6"/>
    </row>
    <row r="18" spans="1:7">
      <c r="A18" s="421">
        <v>9</v>
      </c>
      <c r="B18" s="422" t="s">
        <v>203</v>
      </c>
      <c r="C18" s="423">
        <v>54000</v>
      </c>
      <c r="D18" s="423"/>
      <c r="E18" s="424">
        <v>54000</v>
      </c>
      <c r="G18" s="6"/>
    </row>
    <row r="19" spans="1:7" ht="25.5">
      <c r="A19" s="421">
        <v>10</v>
      </c>
      <c r="B19" s="422" t="s">
        <v>204</v>
      </c>
      <c r="C19" s="423">
        <v>18385759</v>
      </c>
      <c r="D19" s="423">
        <v>3700505.8099999996</v>
      </c>
      <c r="E19" s="424">
        <v>14685253.190000001</v>
      </c>
      <c r="G19" s="6"/>
    </row>
    <row r="20" spans="1:7">
      <c r="A20" s="421">
        <v>11</v>
      </c>
      <c r="B20" s="422" t="s">
        <v>205</v>
      </c>
      <c r="C20" s="423">
        <v>1789500.3300001025</v>
      </c>
      <c r="D20" s="423"/>
      <c r="E20" s="424">
        <v>1789500.3300001025</v>
      </c>
    </row>
    <row r="21" spans="1:7" ht="51.75" thickBot="1">
      <c r="A21" s="427"/>
      <c r="B21" s="428" t="s">
        <v>796</v>
      </c>
      <c r="C21" s="370">
        <f>SUM(C8:C12, C15:C20)</f>
        <v>476560625.33000004</v>
      </c>
      <c r="D21" s="370">
        <f>SUM(D8:D12, D15:D20)</f>
        <v>3700505.8099999996</v>
      </c>
      <c r="E21" s="429">
        <f>SUM(E8:E12, E15:E20)</f>
        <v>472860119.52000004</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 sqref="B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229</v>
      </c>
      <c r="B1" s="17" t="str">
        <f>Info!C2</f>
        <v>სს "ხალიკ ბანკი საქართველო"</v>
      </c>
    </row>
    <row r="2" spans="1:6" s="22" customFormat="1" ht="15.75" customHeight="1">
      <c r="A2" s="22" t="s">
        <v>230</v>
      </c>
      <c r="B2" s="541">
        <f>'1. key ratios'!B2</f>
        <v>43555</v>
      </c>
      <c r="C2"/>
      <c r="D2"/>
      <c r="E2"/>
      <c r="F2"/>
    </row>
    <row r="3" spans="1:6" s="22" customFormat="1" ht="15.75" customHeight="1">
      <c r="C3"/>
      <c r="D3"/>
      <c r="E3"/>
      <c r="F3"/>
    </row>
    <row r="4" spans="1:6" s="22" customFormat="1" ht="26.25" thickBot="1">
      <c r="A4" s="22" t="s">
        <v>658</v>
      </c>
      <c r="B4" s="209" t="s">
        <v>308</v>
      </c>
      <c r="C4" s="203" t="s">
        <v>133</v>
      </c>
      <c r="D4"/>
      <c r="E4"/>
      <c r="F4"/>
    </row>
    <row r="5" spans="1:6" ht="26.25">
      <c r="A5" s="204">
        <v>1</v>
      </c>
      <c r="B5" s="205" t="s">
        <v>694</v>
      </c>
      <c r="C5" s="316">
        <f>'7. LI1'!E21</f>
        <v>472860119.52000004</v>
      </c>
    </row>
    <row r="6" spans="1:6" s="194" customFormat="1">
      <c r="A6" s="125">
        <v>2.1</v>
      </c>
      <c r="B6" s="211" t="s">
        <v>309</v>
      </c>
      <c r="C6" s="317">
        <v>34298357.349999994</v>
      </c>
    </row>
    <row r="7" spans="1:6" s="4" customFormat="1" ht="25.5" outlineLevel="1">
      <c r="A7" s="210">
        <v>2.2000000000000002</v>
      </c>
      <c r="B7" s="206" t="s">
        <v>310</v>
      </c>
      <c r="C7" s="318"/>
    </row>
    <row r="8" spans="1:6" s="4" customFormat="1" ht="26.25">
      <c r="A8" s="210">
        <v>3</v>
      </c>
      <c r="B8" s="207" t="s">
        <v>695</v>
      </c>
      <c r="C8" s="319">
        <f>SUM(C5:C7)</f>
        <v>507158476.87</v>
      </c>
    </row>
    <row r="9" spans="1:6" s="194" customFormat="1">
      <c r="A9" s="125">
        <v>4</v>
      </c>
      <c r="B9" s="214" t="s">
        <v>305</v>
      </c>
      <c r="C9" s="317">
        <v>6654284</v>
      </c>
    </row>
    <row r="10" spans="1:6" s="4" customFormat="1" ht="25.5" outlineLevel="1">
      <c r="A10" s="210">
        <v>5.0999999999999996</v>
      </c>
      <c r="B10" s="206" t="s">
        <v>316</v>
      </c>
      <c r="C10" s="318">
        <v>-17324009.466999996</v>
      </c>
    </row>
    <row r="11" spans="1:6" s="4" customFormat="1" ht="25.5" outlineLevel="1">
      <c r="A11" s="210">
        <v>5.2</v>
      </c>
      <c r="B11" s="206" t="s">
        <v>317</v>
      </c>
      <c r="C11" s="318"/>
    </row>
    <row r="12" spans="1:6" s="4" customFormat="1">
      <c r="A12" s="210">
        <v>6</v>
      </c>
      <c r="B12" s="212" t="s">
        <v>306</v>
      </c>
      <c r="C12" s="430"/>
    </row>
    <row r="13" spans="1:6" s="4" customFormat="1" ht="15.75" thickBot="1">
      <c r="A13" s="213">
        <v>7</v>
      </c>
      <c r="B13" s="208" t="s">
        <v>307</v>
      </c>
      <c r="C13" s="320">
        <f>SUM(C8:C12)</f>
        <v>496488751.403</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agTflA27IVJMZGznt4dMKH4Vf7dcm2EadC+9U/7+jTc=</DigestValue>
    </Reference>
    <Reference Type="http://www.w3.org/2000/09/xmldsig#Object" URI="#idOfficeObject">
      <DigestMethod Algorithm="http://www.w3.org/2001/04/xmlenc#sha256"/>
      <DigestValue>0l1jEPIdmLvYsExsjoqLeq7I3lv0e/5iOGioF+S0alw=</DigestValue>
    </Reference>
    <Reference Type="http://uri.etsi.org/01903#SignedProperties" URI="#idSignedProperties">
      <Transforms>
        <Transform Algorithm="http://www.w3.org/TR/2001/REC-xml-c14n-20010315"/>
      </Transforms>
      <DigestMethod Algorithm="http://www.w3.org/2001/04/xmlenc#sha256"/>
      <DigestValue>0KiBN/5XtCuBUttxKhKG2WS8TlHzb//DMC8mBbmtvWk=</DigestValue>
    </Reference>
  </SignedInfo>
  <SignatureValue>EmuFh2LvDxJuGT7kJ0UBWzzSXOOeGWdb3fTY10vVMh+KOHQ6KhGEc4592NuWa1gkXJS1UUOvKMkn
6XozRVgxr1xSrzu3UETVg3NMWQBVpTyQcclaOpGDr7nMS9RMkvq0iKm8wYYt4AQN985y+ZjFP3Bd
6TMykQlVfDA7W94pGkLqlUQ3yqtoR9+DC+KgEA2/c8/Xu7zxmYWMdWpKixNocm5+D1XkBJCk6ZAE
+ao1fL2gDh9hCOnIsvhbj/Jg+PlS6GVBGIaWLcJg006mRCCqqftrzgqeuhkQ8LLMRgMRSlMcsvB8
6ViimXzYFp19yuHzwDJqvJjNnFxjFnxvTvfkfA==</SignatureValue>
  <KeyInfo>
    <X509Data>
      <X509Certificate>MIIGQjCCBSqgAwIBAgIKLbBZSgACAADR3DANBgkqhkiG9w0BAQsFADBKMRIwEAYKCZImiZPyLGQBGRYCZ2UxEzARBgoJkiaJk/IsZAEZFgNuYmcxHzAdBgNVBAMTFk5CRyBDbGFzcyAyIElOVCBTdWIgQ0EwHhcNMTgxMDE3MTIxMTE5WhcNMjAxMDE2MTIxMTE5WjBAMR8wHQYDVQQKExZKU0MgSGFseWsgQmFuayBHZW9yZ2lhMR0wGwYDVQQDExRCSEIgLSBTaG90YSBDaGtvaWR6ZTCCASIwDQYJKoZIhvcNAQEBBQADggEPADCCAQoCggEBAOnLC7SV/3F+Mj4bpd4ddGCeU3flIkkQ2xnr0hO1WHNEOOqMvikDk42rWINcSbLvuIsEbDSFTEeckswaCEe6+SJ51gMpyyuJP1EVXUQVkdHdmlWY1cIF1V5hEYBFv0vtJwtLzyTgBqT+pYtZpcm1wyQyccYGwR/GrM/XbeVs8a+0r3849bCSvfSh1l68onksioo8/Pmbmifi2qnjaOKckqdklx6GyP0GP4voqF6GYb8r6glnIL5ITKRpoZk+2E8N8RJeiqNUPL0ig3ietrTdIEUqWRVZ4FjEMqk4HPb5V8ZFJEjQMSFvDIdoYFUIX/funmgQybVQlzwNJfbbBEp+5q0CAwEAAaOCAzIwggMuMDwGCSsGAQQBgjcVBwQvMC0GJSsGAQQBgjcVCOayYION9USGgZkJg7ihSoO+hHEEg8SRM4SDiF0CAWQCASMwHQYDVR0lBBYwFAYIKwYBBQUHAwIGCCsGAQUFBwMEMAsGA1UdDwQEAwIHgDAnBgkrBgEEAYI3FQoEGjAYMAoGCCsGAQUFBwMCMAoGCCsGAQUFBwMEMB0GA1UdDgQWBBQ0LGNLRv2+A1CMN+4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ULrLN6Ho851RhHj//MdiwJk6l9PhYGbZaAG2zNb7UMW2nd8pmUtfOVkfD18SCgua2QFv0pnJXqo1lhquxM/3l3L3FWwb/UWHnxnc5e4ba6rzdbMOGsieM7xHU5IXJN60144bqtrgY4QqYA0X8UR3I1xo7ldmkKWCR+Nn6iUCDqPBbKlbZPK6ofq5mwgqtIDPyr9tQkczcJZ8ahvSQ/XQP+p90jk7FjmP9kaV+Ud+HLZOwY93hc//cSIv06fYX1vN8nup7k7xkI1t89FM+jnHWxQvR7Dgthl8OGXebQIE/+WzTB6i3H0CXFxzouC9jCcALtG3TSL4j1Djbt8Q+Y2P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3jVKSMFXmoA7NHacZbRlpITuzu9WvQ2jgrYXR1RyMAU=</DigestValue>
      </Reference>
      <Reference URI="/xl/drawings/drawing1.xml?ContentType=application/vnd.openxmlformats-officedocument.drawing+xml">
        <DigestMethod Algorithm="http://www.w3.org/2001/04/xmlenc#sha256"/>
        <DigestValue>1aPuzsPA4qA72gpTDl+Yps0Afs/LjbWfEASbT6UO9Cw=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DYdhyE5CHp/exYLqbvByzLYSGYlt7+AbeS3ZGKdnIR8=</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sqcuZoY9VaSkCMmE/Uj4TBD2EbI2l8FveEDwMeYjgHc=</DigestValue>
      </Reference>
      <Reference URI="/xl/styles.xml?ContentType=application/vnd.openxmlformats-officedocument.spreadsheetml.styles+xml">
        <DigestMethod Algorithm="http://www.w3.org/2001/04/xmlenc#sha256"/>
        <DigestValue>cj34nXErC4gP1EM9c0sJXalfqfOrqi9aruYCMU2vHQ0=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zhZ0lNXaogXxqgqQlRuOOQkTwIYpqYGsIX7CVM2HZmk=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AUjBqISI6ywRNU0kPS8VSsu9HX4ffUewOo68R4IjP4w=</DigestValue>
      </Reference>
      <Reference URI="/xl/worksheets/sheet10.xml?ContentType=application/vnd.openxmlformats-officedocument.spreadsheetml.worksheet+xml">
        <DigestMethod Algorithm="http://www.w3.org/2001/04/xmlenc#sha256"/>
        <DigestValue>LdLhbhE2CLguMN5ZnbxUJDqP/4YUJq76tb8Gp2KxIpo=</DigestValue>
      </Reference>
      <Reference URI="/xl/worksheets/sheet11.xml?ContentType=application/vnd.openxmlformats-officedocument.spreadsheetml.worksheet+xml">
        <DigestMethod Algorithm="http://www.w3.org/2001/04/xmlenc#sha256"/>
        <DigestValue>V4y62ZkqNV/kmsEBwF5QEZtbvCIB/P0nmWeaz/hCQm8=</DigestValue>
      </Reference>
      <Reference URI="/xl/worksheets/sheet12.xml?ContentType=application/vnd.openxmlformats-officedocument.spreadsheetml.worksheet+xml">
        <DigestMethod Algorithm="http://www.w3.org/2001/04/xmlenc#sha256"/>
        <DigestValue>mRDaPToMiRu1e38E8ohvG/yXhQkZu2GlT3+eq/PFRZU=</DigestValue>
      </Reference>
      <Reference URI="/xl/worksheets/sheet13.xml?ContentType=application/vnd.openxmlformats-officedocument.spreadsheetml.worksheet+xml">
        <DigestMethod Algorithm="http://www.w3.org/2001/04/xmlenc#sha256"/>
        <DigestValue>UrYZoZnxpO/+31jvTAnIYFIuZIfShkASHkOy8TIZ0Y8=</DigestValue>
      </Reference>
      <Reference URI="/xl/worksheets/sheet14.xml?ContentType=application/vnd.openxmlformats-officedocument.spreadsheetml.worksheet+xml">
        <DigestMethod Algorithm="http://www.w3.org/2001/04/xmlenc#sha256"/>
        <DigestValue>/gVPKG/mK0cFV8RfVc8zS6dHqjJTtSKqnflGMt1VctE=</DigestValue>
      </Reference>
      <Reference URI="/xl/worksheets/sheet15.xml?ContentType=application/vnd.openxmlformats-officedocument.spreadsheetml.worksheet+xml">
        <DigestMethod Algorithm="http://www.w3.org/2001/04/xmlenc#sha256"/>
        <DigestValue>tohIt0ANcAKUDsbAIlCYlhMS3J8gBXAi+3WFQ2Lr/YI=</DigestValue>
      </Reference>
      <Reference URI="/xl/worksheets/sheet16.xml?ContentType=application/vnd.openxmlformats-officedocument.spreadsheetml.worksheet+xml">
        <DigestMethod Algorithm="http://www.w3.org/2001/04/xmlenc#sha256"/>
        <DigestValue>HuyW5jVvl55g/oMpAbFprClyePIFHyHEVOFQnSOBUyg=</DigestValue>
      </Reference>
      <Reference URI="/xl/worksheets/sheet17.xml?ContentType=application/vnd.openxmlformats-officedocument.spreadsheetml.worksheet+xml">
        <DigestMethod Algorithm="http://www.w3.org/2001/04/xmlenc#sha256"/>
        <DigestValue>DYitjvR7ht2/FFa9rwxEuxWWcWEpn6kl9Hp+kYUE9f0=</DigestValue>
      </Reference>
      <Reference URI="/xl/worksheets/sheet18.xml?ContentType=application/vnd.openxmlformats-officedocument.spreadsheetml.worksheet+xml">
        <DigestMethod Algorithm="http://www.w3.org/2001/04/xmlenc#sha256"/>
        <DigestValue>VB3OSDA/zkFUiZFEE9s6MJFGcJWXPvf53FaAdi44xuA=</DigestValue>
      </Reference>
      <Reference URI="/xl/worksheets/sheet19.xml?ContentType=application/vnd.openxmlformats-officedocument.spreadsheetml.worksheet+xml">
        <DigestMethod Algorithm="http://www.w3.org/2001/04/xmlenc#sha256"/>
        <DigestValue>73pMQJH3pBKKgSQrj5tIGCzzaW2CtscUucDhLEuIuxY=</DigestValue>
      </Reference>
      <Reference URI="/xl/worksheets/sheet2.xml?ContentType=application/vnd.openxmlformats-officedocument.spreadsheetml.worksheet+xml">
        <DigestMethod Algorithm="http://www.w3.org/2001/04/xmlenc#sha256"/>
        <DigestValue>wCqImXcbgpZxC5qa9MHS7BOQBFqstIktdR32LurYEAk=</DigestValue>
      </Reference>
      <Reference URI="/xl/worksheets/sheet3.xml?ContentType=application/vnd.openxmlformats-officedocument.spreadsheetml.worksheet+xml">
        <DigestMethod Algorithm="http://www.w3.org/2001/04/xmlenc#sha256"/>
        <DigestValue>qFojpNP0eJ970fmKzw9sMQw+QQUEYVbCIx8XoF4MAEE=</DigestValue>
      </Reference>
      <Reference URI="/xl/worksheets/sheet4.xml?ContentType=application/vnd.openxmlformats-officedocument.spreadsheetml.worksheet+xml">
        <DigestMethod Algorithm="http://www.w3.org/2001/04/xmlenc#sha256"/>
        <DigestValue>Hatmn/aD6is7EeyoV9SIgtoBh4PxC2sQDl0nGUUbNzI=</DigestValue>
      </Reference>
      <Reference URI="/xl/worksheets/sheet5.xml?ContentType=application/vnd.openxmlformats-officedocument.spreadsheetml.worksheet+xml">
        <DigestMethod Algorithm="http://www.w3.org/2001/04/xmlenc#sha256"/>
        <DigestValue>5EBW4AR8MlbDGlal4XHvVSIE5O1EKzpPenHrYa8GVDw=</DigestValue>
      </Reference>
      <Reference URI="/xl/worksheets/sheet6.xml?ContentType=application/vnd.openxmlformats-officedocument.spreadsheetml.worksheet+xml">
        <DigestMethod Algorithm="http://www.w3.org/2001/04/xmlenc#sha256"/>
        <DigestValue>wDWJoM0d0zaivwDCb5AbP0ZgpWRFSCyLLMszbzOBqRA=</DigestValue>
      </Reference>
      <Reference URI="/xl/worksheets/sheet7.xml?ContentType=application/vnd.openxmlformats-officedocument.spreadsheetml.worksheet+xml">
        <DigestMethod Algorithm="http://www.w3.org/2001/04/xmlenc#sha256"/>
        <DigestValue>+H78+u4SOKNiLFP5SxNE9iyIgS6h2/uDV4KEVghv9Fs=</DigestValue>
      </Reference>
      <Reference URI="/xl/worksheets/sheet8.xml?ContentType=application/vnd.openxmlformats-officedocument.spreadsheetml.worksheet+xml">
        <DigestMethod Algorithm="http://www.w3.org/2001/04/xmlenc#sha256"/>
        <DigestValue>In5eau5RIsT9sKhXYohXhNJFQFOrP8bSZhrojipPSjM=</DigestValue>
      </Reference>
      <Reference URI="/xl/worksheets/sheet9.xml?ContentType=application/vnd.openxmlformats-officedocument.spreadsheetml.worksheet+xml">
        <DigestMethod Algorithm="http://www.w3.org/2001/04/xmlenc#sha256"/>
        <DigestValue>tMQ/xh5uS1E/otQjPDynpPBcCKjebSoIZOMWRK6dLQM=</DigestValue>
      </Reference>
    </Manifest>
    <SignatureProperties>
      <SignatureProperty Id="idSignatureTime" Target="#idPackageSignature">
        <mdssi:SignatureTime xmlns:mdssi="http://schemas.openxmlformats.org/package/2006/digital-signature">
          <mdssi:Format>YYYY-MM-DDThh:mm:ssTZD</mdssi:Format>
          <mdssi:Value>2019-04-25T15:08:30Z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Shota Chkoidze</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2019-04-25T15:08:30Z</xd:SigningTime>
          <xd:SigningCertificate>
            <xd:Cert>
              <xd:CertDigest>
                <DigestMethod Algorithm="http://www.w3.org/2001/04/xmlenc#sha256"/>
                <DigestValue>X4dL6cl061y3V0pChBIoxHek/RABKdB5DonJe2NnQiY=</DigestValue>
              </xd:CertDigest>
              <xd:IssuerSerial>
                <X509IssuerName>CN=NBG Class 2 INT Sub CA, DC=nbg, DC=ge</X509IssuerName>
                <X509SerialNumber>215759552641133157863900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Shota Chkoidze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RJe31zfhqJbKTApT44A6eSbofLFIYH7bsW9hUVGqLPQ=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DPISTviLV6/Dbe4hbXkYpBspfIMXXcNZZDMZy2JtKDo=</DigestValue>
    </Reference>
  </SignedInfo>
  <SignatureValue>SL4RNNUwHEitLyPPZdt4+Ui9LPAi9e/5aPXmecizfr1aw3/iiEGYxxCTf/VNLJWuyZLZG17YO5c/
0oaW6BW4qBFGXfNemm8FpHQav+VZQsiijesySEdSLrFabVHoQs1qIMbbArUwRjgP6vEuhL3lD0Fg
ULa9uZOInYlg1Txppuls7rUJ4RrpwyUzgrwVsmh4s1RZd2WOxzENCzrjaULrD3rcePtaBPz7Yhgj
NY6EI5tm13+gVzWw8siEw3r2zFJIWqcJDxGMcJZ5OIDMJsF86a3EmAnbH2pTaps5R7In+7HYqIJJ
rC/Sp8L4SfTkOkkX24lfNKCtLfBMSIHlUYObUg==</SignatureValue>
  <KeyInfo>
    <X509Data>
      <X509Certificate>MIIGSjCCBTKgAwIBAgIKSKNdHAACAAEMwTANBgkqhkiG9w0BAQsFADBKMRIwEAYKCZImiZPyLGQBGRYCZ2UxEzARBgoJkiaJk/IsZAEZFgNuYmcxHzAdBgNVBAMTFk5CRyBDbGFzcyAyIElOVCBTdWIgQ0EwHhcNMTkwMjE4MTIxMzMyWhcNMjEwMjE3MTIxMzMyWjBIMR8wHQYDVQQKExZKU0MgSGFseWsgQmFuayBHZW9yZ2lhMSUwIwYDVQQDExxCSEIgLSBHdWxuYXJhIE1hcnNoYW5pc2h2aWxpMIIBIjANBgkqhkiG9w0BAQEFAAOCAQ8AMIIBCgKCAQEAyhCHRPgOMwBXPuRM3vL8NoyUCV4Mea+/jRmsU2PBmNX+aASFAi7u/1OOwfa20SkwwRb2p33uMqOUomO28ma+v1a7LO5YNlDIsvok84Mx1kOkTI43AFU/krvB7dBTe9IZvIa2NUPV+ZTIvlcTYC7ZAbe8YB0qsqrvnGQAXUx5pX/YDP0ndyQDTGBxJBMpfs+MzVQcNo1HfokqgHYFsRvVRkOIywYhiptPeV6EM8ciSElHhwDdlxTroQesbeTk7rI3ZOEeIMDtHa6lZ8WF8a5WEJe7ITJyCnNmyxbWTCLwqwh0+R0VMrzKxlaMwgI6L6WZNRphatnZrE7V5GH6e2216QIDAQABo4IDMjCCAy4wPAYJKwYBBAGCNxUHBC8wLQYlKwYBBAGCNxUI5rJgg431RIaBmQmDuKFKg76EcQSBz5ARhq+eEQIBZAIBGzAdBgNVHSUEFjAUBggrBgEFBQcDAgYIKwYBBQUHAwQwCwYDVR0PBAQDAgeAMCcGCSsGAQQBgjcVCgQaMBgwCgYIKwYBBQUHAwIwCgYIKwYBBQUHAwQwHQYDVR0OBBYEFMcGahGI2BEH3P06mB21hWVTMIi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68XWeflq2Nvgnjx0B9jXpsb58plQD5hNiH5ur+b0agByvJlDUY4Q5tfRFghLn4emU45zxrRWrlyVTPFh1PUpZK+fbWkEa3l8GaDriI9FdbYdq2bUexSFjx0zVLHbpJoUe4mBAlwSmdYMIxFOMrgzwqxXmOLh/NjrNO109yLcnaw8Yp9bN62DBI77IGisn7GIUZcjY7Yu3bMRwvPthEL6w10oyM0DBSJJsSkFeipPmeZIrtonps032tqnqoI9mNGdOu46idxtS64nvNsj8Od0TPw2hBM34jyfAnK26CYdA+ysg2HOMDZNeKjLc33a5nAujMQjnWj0VJbWSl5SuSR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3jVKSMFXmoA7NHacZbRlpITuzu9WvQ2jgrYXR1RyMAU=</DigestValue>
      </Reference>
      <Reference URI="/xl/drawings/drawing1.xml?ContentType=application/vnd.openxmlformats-officedocument.drawing+xml">
        <DigestMethod Algorithm="http://www.w3.org/2001/04/xmlenc#sha256"/>
        <DigestValue>1aPuzsPA4qA72gpTDl+Yps0Afs/LjbWfEASbT6UO9Cw=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DYdhyE5CHp/exYLqbvByzLYSGYlt7+AbeS3ZGKdnIR8=</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sqcuZoY9VaSkCMmE/Uj4TBD2EbI2l8FveEDwMeYjgHc=</DigestValue>
      </Reference>
      <Reference URI="/xl/styles.xml?ContentType=application/vnd.openxmlformats-officedocument.spreadsheetml.styles+xml">
        <DigestMethod Algorithm="http://www.w3.org/2001/04/xmlenc#sha256"/>
        <DigestValue>cj34nXErC4gP1EM9c0sJXalfqfOrqi9aruYCMU2vHQ0=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zhZ0lNXaogXxqgqQlRuOOQkTwIYpqYGsIX7CVM2HZmk=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AUjBqISI6ywRNU0kPS8VSsu9HX4ffUewOo68R4IjP4w=</DigestValue>
      </Reference>
      <Reference URI="/xl/worksheets/sheet10.xml?ContentType=application/vnd.openxmlformats-officedocument.spreadsheetml.worksheet+xml">
        <DigestMethod Algorithm="http://www.w3.org/2001/04/xmlenc#sha256"/>
        <DigestValue>LdLhbhE2CLguMN5ZnbxUJDqP/4YUJq76tb8Gp2KxIpo=</DigestValue>
      </Reference>
      <Reference URI="/xl/worksheets/sheet11.xml?ContentType=application/vnd.openxmlformats-officedocument.spreadsheetml.worksheet+xml">
        <DigestMethod Algorithm="http://www.w3.org/2001/04/xmlenc#sha256"/>
        <DigestValue>V4y62ZkqNV/kmsEBwF5QEZtbvCIB/P0nmWeaz/hCQm8=</DigestValue>
      </Reference>
      <Reference URI="/xl/worksheets/sheet12.xml?ContentType=application/vnd.openxmlformats-officedocument.spreadsheetml.worksheet+xml">
        <DigestMethod Algorithm="http://www.w3.org/2001/04/xmlenc#sha256"/>
        <DigestValue>mRDaPToMiRu1e38E8ohvG/yXhQkZu2GlT3+eq/PFRZU=</DigestValue>
      </Reference>
      <Reference URI="/xl/worksheets/sheet13.xml?ContentType=application/vnd.openxmlformats-officedocument.spreadsheetml.worksheet+xml">
        <DigestMethod Algorithm="http://www.w3.org/2001/04/xmlenc#sha256"/>
        <DigestValue>UrYZoZnxpO/+31jvTAnIYFIuZIfShkASHkOy8TIZ0Y8=</DigestValue>
      </Reference>
      <Reference URI="/xl/worksheets/sheet14.xml?ContentType=application/vnd.openxmlformats-officedocument.spreadsheetml.worksheet+xml">
        <DigestMethod Algorithm="http://www.w3.org/2001/04/xmlenc#sha256"/>
        <DigestValue>/gVPKG/mK0cFV8RfVc8zS6dHqjJTtSKqnflGMt1VctE=</DigestValue>
      </Reference>
      <Reference URI="/xl/worksheets/sheet15.xml?ContentType=application/vnd.openxmlformats-officedocument.spreadsheetml.worksheet+xml">
        <DigestMethod Algorithm="http://www.w3.org/2001/04/xmlenc#sha256"/>
        <DigestValue>tohIt0ANcAKUDsbAIlCYlhMS3J8gBXAi+3WFQ2Lr/YI=</DigestValue>
      </Reference>
      <Reference URI="/xl/worksheets/sheet16.xml?ContentType=application/vnd.openxmlformats-officedocument.spreadsheetml.worksheet+xml">
        <DigestMethod Algorithm="http://www.w3.org/2001/04/xmlenc#sha256"/>
        <DigestValue>HuyW5jVvl55g/oMpAbFprClyePIFHyHEVOFQnSOBUyg=</DigestValue>
      </Reference>
      <Reference URI="/xl/worksheets/sheet17.xml?ContentType=application/vnd.openxmlformats-officedocument.spreadsheetml.worksheet+xml">
        <DigestMethod Algorithm="http://www.w3.org/2001/04/xmlenc#sha256"/>
        <DigestValue>DYitjvR7ht2/FFa9rwxEuxWWcWEpn6kl9Hp+kYUE9f0=</DigestValue>
      </Reference>
      <Reference URI="/xl/worksheets/sheet18.xml?ContentType=application/vnd.openxmlformats-officedocument.spreadsheetml.worksheet+xml">
        <DigestMethod Algorithm="http://www.w3.org/2001/04/xmlenc#sha256"/>
        <DigestValue>VB3OSDA/zkFUiZFEE9s6MJFGcJWXPvf53FaAdi44xuA=</DigestValue>
      </Reference>
      <Reference URI="/xl/worksheets/sheet19.xml?ContentType=application/vnd.openxmlformats-officedocument.spreadsheetml.worksheet+xml">
        <DigestMethod Algorithm="http://www.w3.org/2001/04/xmlenc#sha256"/>
        <DigestValue>73pMQJH3pBKKgSQrj5tIGCzzaW2CtscUucDhLEuIuxY=</DigestValue>
      </Reference>
      <Reference URI="/xl/worksheets/sheet2.xml?ContentType=application/vnd.openxmlformats-officedocument.spreadsheetml.worksheet+xml">
        <DigestMethod Algorithm="http://www.w3.org/2001/04/xmlenc#sha256"/>
        <DigestValue>wCqImXcbgpZxC5qa9MHS7BOQBFqstIktdR32LurYEAk=</DigestValue>
      </Reference>
      <Reference URI="/xl/worksheets/sheet3.xml?ContentType=application/vnd.openxmlformats-officedocument.spreadsheetml.worksheet+xml">
        <DigestMethod Algorithm="http://www.w3.org/2001/04/xmlenc#sha256"/>
        <DigestValue>qFojpNP0eJ970fmKzw9sMQw+QQUEYVbCIx8XoF4MAEE=</DigestValue>
      </Reference>
      <Reference URI="/xl/worksheets/sheet4.xml?ContentType=application/vnd.openxmlformats-officedocument.spreadsheetml.worksheet+xml">
        <DigestMethod Algorithm="http://www.w3.org/2001/04/xmlenc#sha256"/>
        <DigestValue>Hatmn/aD6is7EeyoV9SIgtoBh4PxC2sQDl0nGUUbNzI=</DigestValue>
      </Reference>
      <Reference URI="/xl/worksheets/sheet5.xml?ContentType=application/vnd.openxmlformats-officedocument.spreadsheetml.worksheet+xml">
        <DigestMethod Algorithm="http://www.w3.org/2001/04/xmlenc#sha256"/>
        <DigestValue>5EBW4AR8MlbDGlal4XHvVSIE5O1EKzpPenHrYa8GVDw=</DigestValue>
      </Reference>
      <Reference URI="/xl/worksheets/sheet6.xml?ContentType=application/vnd.openxmlformats-officedocument.spreadsheetml.worksheet+xml">
        <DigestMethod Algorithm="http://www.w3.org/2001/04/xmlenc#sha256"/>
        <DigestValue>wDWJoM0d0zaivwDCb5AbP0ZgpWRFSCyLLMszbzOBqRA=</DigestValue>
      </Reference>
      <Reference URI="/xl/worksheets/sheet7.xml?ContentType=application/vnd.openxmlformats-officedocument.spreadsheetml.worksheet+xml">
        <DigestMethod Algorithm="http://www.w3.org/2001/04/xmlenc#sha256"/>
        <DigestValue>+H78+u4SOKNiLFP5SxNE9iyIgS6h2/uDV4KEVghv9Fs=</DigestValue>
      </Reference>
      <Reference URI="/xl/worksheets/sheet8.xml?ContentType=application/vnd.openxmlformats-officedocument.spreadsheetml.worksheet+xml">
        <DigestMethod Algorithm="http://www.w3.org/2001/04/xmlenc#sha256"/>
        <DigestValue>In5eau5RIsT9sKhXYohXhNJFQFOrP8bSZhrojipPSjM=</DigestValue>
      </Reference>
      <Reference URI="/xl/worksheets/sheet9.xml?ContentType=application/vnd.openxmlformats-officedocument.spreadsheetml.worksheet+xml">
        <DigestMethod Algorithm="http://www.w3.org/2001/04/xmlenc#sha256"/>
        <DigestValue>tMQ/xh5uS1E/otQjPDynpPBcCKjebSoIZOMWRK6dLQM=</DigestValue>
      </Reference>
    </Manifest>
    <SignatureProperties>
      <SignatureProperty Id="idSignatureTime" Target="#idPackageSignature">
        <mdssi:SignatureTime xmlns:mdssi="http://schemas.openxmlformats.org/package/2006/digital-signature">
          <mdssi:Format>YYYY-MM-DDThh:mm:ssTZD</mdssi:Format>
          <mdssi:Value>2019-04-25T16:28:07Z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2019-04-25T16:28:07Z</xd:SigningTime>
          <xd:SigningCertificate>
            <xd:Cert>
              <xd:CertDigest>
                <DigestMethod Algorithm="http://www.w3.org/2001/04/xmlenc#sha256"/>
                <DigestValue>5KPyRKSo0lQj6a8TDADYEfUK8ZCsqzhELegDGqfZ7+c=</DigestValue>
              </xd:CertDigest>
              <xd:IssuerSerial>
                <X509IssuerName>CN=NBG Class 2 INT Sub CA, DC=nbg, DC=ge</X509IssuerName>
                <X509SerialNumber>343023915288182577499329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2019-04-25T15:00:34Z</dcterms:modified>
</cp:coreProperties>
</file>