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OnSave="0"/>
</workbook>
</file>

<file path=xl/calcChain.xml><?xml version="1.0" encoding="utf-8"?>
<calcChain xmlns="http://schemas.openxmlformats.org/spreadsheetml/2006/main">
  <c r="C22" i="74" l="1"/>
  <c r="C14" i="69" l="1"/>
  <c r="C24" i="69"/>
  <c r="K24" i="36" l="1"/>
  <c r="K23" i="36"/>
  <c r="H24" i="36"/>
  <c r="H23" i="36"/>
  <c r="E21" i="36"/>
  <c r="K19" i="36"/>
  <c r="K20" i="36"/>
  <c r="K18" i="36"/>
  <c r="J21" i="36"/>
  <c r="I21" i="36"/>
  <c r="K21" i="36" s="1"/>
  <c r="G21" i="36"/>
  <c r="F21" i="36"/>
  <c r="D21" i="36"/>
  <c r="C21" i="36"/>
  <c r="E19" i="36"/>
  <c r="E20" i="36"/>
  <c r="E18" i="36"/>
  <c r="K11" i="36"/>
  <c r="K12" i="36"/>
  <c r="K13" i="36"/>
  <c r="K14" i="36"/>
  <c r="K15" i="36"/>
  <c r="K10" i="36"/>
  <c r="K8" i="36"/>
  <c r="J16" i="36"/>
  <c r="I16" i="36"/>
  <c r="K16" i="36" s="1"/>
  <c r="E16" i="36"/>
  <c r="C16" i="36"/>
  <c r="D16" i="36"/>
  <c r="E11" i="36"/>
  <c r="E12" i="36"/>
  <c r="E13" i="36"/>
  <c r="E14" i="36"/>
  <c r="E15" i="36"/>
  <c r="E10" i="36"/>
  <c r="G16" i="36"/>
  <c r="F16" i="36"/>
  <c r="H20" i="36"/>
  <c r="H19" i="36"/>
  <c r="H18" i="36"/>
  <c r="H15" i="36"/>
  <c r="H14" i="36"/>
  <c r="H13" i="36"/>
  <c r="H12" i="36"/>
  <c r="H11" i="36"/>
  <c r="H10" i="36"/>
  <c r="H8" i="36"/>
  <c r="H21" i="36" l="1"/>
  <c r="H16" i="36"/>
  <c r="G14" i="62" l="1"/>
  <c r="F14" i="62"/>
  <c r="D14" i="62"/>
  <c r="C14" i="62"/>
  <c r="B2" i="37" l="1"/>
  <c r="B1" i="37"/>
  <c r="B2" i="36"/>
  <c r="B1" i="36"/>
  <c r="B2" i="74"/>
  <c r="B1" i="74"/>
  <c r="B2" i="64"/>
  <c r="B1" i="64"/>
  <c r="B2" i="35"/>
  <c r="B1" i="35"/>
  <c r="B2" i="69"/>
  <c r="B1" i="69"/>
  <c r="B2" i="28"/>
  <c r="B1" i="28"/>
  <c r="B2" i="73"/>
  <c r="B1" i="73"/>
  <c r="B2" i="72"/>
  <c r="A1" i="72"/>
  <c r="B2" i="52"/>
  <c r="B1" i="52"/>
  <c r="B2" i="71"/>
  <c r="B1" i="71"/>
  <c r="B2" i="75"/>
  <c r="B1" i="75"/>
  <c r="B2" i="53"/>
  <c r="B1" i="53"/>
  <c r="B2" i="62"/>
  <c r="B1" i="62"/>
  <c r="C6" i="71" l="1"/>
  <c r="C14" i="71" s="1"/>
  <c r="D6" i="71"/>
  <c r="D14" i="71" s="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4"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C54" i="53" s="1"/>
  <c r="F54" i="53" l="1"/>
  <c r="D54" i="53"/>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4" i="69" l="1"/>
  <c r="C36" i="69"/>
</calcChain>
</file>

<file path=xl/sharedStrings.xml><?xml version="1.0" encoding="utf-8"?>
<sst xmlns="http://schemas.openxmlformats.org/spreadsheetml/2006/main" count="654" uniqueCount="451">
  <si>
    <t>a</t>
  </si>
  <si>
    <t>b</t>
  </si>
  <si>
    <t>c</t>
  </si>
  <si>
    <t>d</t>
  </si>
  <si>
    <t>e</t>
  </si>
  <si>
    <t>T</t>
  </si>
  <si>
    <t>T-1</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</si>
  <si>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</si>
  <si>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</si>
  <si>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</si>
  <si>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</si>
  <si>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</si>
  <si>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</si>
  <si>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</si>
  <si>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</si>
  <si>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</si>
  <si>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</si>
  <si>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</si>
  <si>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</si>
  <si>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</si>
  <si>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</si>
  <si>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</si>
  <si>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</si>
  <si>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</si>
  <si>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</si>
  <si>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</si>
  <si>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</si>
  <si>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</si>
  <si>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</si>
  <si>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</si>
  <si>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</si>
  <si>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</si>
  <si>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</si>
  <si>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</si>
  <si>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</si>
  <si>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</si>
  <si>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</si>
  <si>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</si>
  <si>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</si>
  <si>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</si>
  <si>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</si>
  <si>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</si>
  <si>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</si>
  <si>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</si>
  <si>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</si>
  <si>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</si>
  <si>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</si>
  <si>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</si>
  <si>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</si>
  <si>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</si>
  <si>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</si>
  <si>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</si>
  <si>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</si>
  <si>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</si>
  <si>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</si>
  <si>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</si>
  <si>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</si>
  <si>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</si>
  <si>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</si>
  <si>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</si>
  <si>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</si>
  <si>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</si>
  <si>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</si>
  <si>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</si>
  <si>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</si>
  <si>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</si>
  <si>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</si>
  <si>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</si>
  <si>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</si>
  <si>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</si>
  <si>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</si>
  <si>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</si>
  <si>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</si>
  <si>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</si>
  <si>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</si>
  <si>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</si>
  <si>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</si>
  <si>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</si>
  <si>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</si>
  <si>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</si>
  <si>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</si>
  <si>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</si>
  <si>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</si>
  <si>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</si>
  <si>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</si>
  <si>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</si>
  <si>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</si>
  <si>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</si>
  <si>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</si>
  <si>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</si>
  <si>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</si>
  <si>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</si>
  <si>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</si>
  <si>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</si>
  <si>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</si>
  <si>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</si>
  <si>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</si>
  <si>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</si>
  <si>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</si>
  <si>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</si>
  <si>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</si>
  <si>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</si>
  <si>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</si>
  <si>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</si>
  <si>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</si>
  <si>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</si>
  <si>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</si>
  <si>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</si>
  <si>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</si>
  <si>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</si>
  <si>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</si>
  <si>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</si>
  <si>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</si>
  <si>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</si>
  <si>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</si>
  <si>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</si>
  <si>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</si>
  <si>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</si>
  <si>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</si>
  <si>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</si>
  <si>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</si>
  <si>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</si>
  <si>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</si>
  <si>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</si>
  <si>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</si>
  <si>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</si>
  <si>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</si>
  <si>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</si>
  <si>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</si>
  <si>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</si>
  <si>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</si>
  <si>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</si>
  <si>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</si>
  <si>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</si>
  <si>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</si>
  <si>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</si>
  <si>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</si>
  <si>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</si>
  <si>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</si>
  <si>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</si>
  <si>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</si>
  <si>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</si>
  <si>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</si>
  <si>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</si>
  <si>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</si>
  <si>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</si>
  <si>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</si>
  <si>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</si>
  <si>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</si>
  <si>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</si>
  <si>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</si>
  <si>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</si>
  <si>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</si>
  <si>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</si>
  <si>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</si>
  <si>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</si>
  <si>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</si>
  <si>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</si>
  <si>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</si>
  <si>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</si>
  <si>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</si>
  <si>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</si>
  <si>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</si>
  <si>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</si>
  <si>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</si>
  <si>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</si>
  <si>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</si>
  <si>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</si>
  <si>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</si>
  <si>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</si>
  <si>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</si>
  <si>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</si>
  <si>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</si>
  <si>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</si>
  <si>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</si>
  <si>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</si>
  <si>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</si>
  <si>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</si>
  <si>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</si>
  <si>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</si>
  <si>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</si>
  <si>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</si>
  <si>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</si>
  <si>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</si>
  <si>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</si>
  <si>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</si>
  <si>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</si>
  <si>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</si>
  <si>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</si>
  <si>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</si>
  <si>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</si>
  <si>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</si>
  <si>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</si>
  <si>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</si>
  <si>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</si>
  <si>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</si>
  <si>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</si>
  <si>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ბაზელ 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</si>
  <si>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</si>
  <si>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</si>
  <si>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</si>
  <si>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</si>
  <si>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</si>
  <si>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</si>
  <si>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</si>
  <si>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</si>
  <si>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</si>
  <si>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</si>
  <si>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</si>
  <si>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</si>
  <si>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</si>
  <si>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</si>
  <si>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</si>
  <si>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</si>
  <si>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</si>
  <si>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</si>
  <si>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</si>
  <si>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</si>
  <si>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</si>
  <si>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</si>
  <si>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</si>
  <si>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</si>
  <si>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</si>
  <si>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</si>
  <si>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</si>
  <si>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</si>
  <si>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</si>
  <si>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</si>
  <si>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</si>
  <si>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</si>
  <si>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</si>
  <si>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</si>
  <si>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</si>
  <si>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</si>
  <si>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</si>
  <si>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</si>
  <si>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</si>
  <si>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</si>
  <si>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</si>
  <si>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</si>
  <si>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</si>
  <si>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</si>
  <si>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</si>
  <si>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</si>
  <si>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</si>
  <si>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</si>
  <si>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</si>
  <si>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</si>
  <si>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</si>
  <si>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</si>
  <si>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</si>
  <si>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</si>
  <si>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</si>
  <si>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</si>
  <si>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</si>
  <si>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</si>
  <si>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</si>
  <si>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</si>
  <si>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</si>
  <si>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პირველადი კაპიტალის კოეფიციენტი ( ≥ 6.4 %)</t>
  </si>
  <si>
    <t>საზედამხედველო კაპიტალის კოეფიციენტი ( ≥ 9.6 %)</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</si>
  <si>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</si>
  <si>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</si>
  <si>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</si>
  <si>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</si>
  <si>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</si>
  <si>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</si>
  <si>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</si>
  <si>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</si>
  <si>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</si>
  <si>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</si>
  <si>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</si>
  <si>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</si>
  <si>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</si>
  <si>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</si>
  <si>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</si>
  <si>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</si>
  <si>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</si>
  <si>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</si>
  <si>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</si>
  <si>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</si>
  <si>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</si>
  <si>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</si>
  <si>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</si>
  <si>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</si>
  <si>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</si>
  <si>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</si>
  <si>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</si>
  <si>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</si>
  <si>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</si>
  <si>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</si>
  <si>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</si>
  <si>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</si>
  <si>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</si>
  <si>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</si>
  <si>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</si>
  <si>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</si>
  <si>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</si>
  <si>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</si>
  <si>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</si>
  <si>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</si>
  <si>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</si>
  <si>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</si>
  <si>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</si>
  <si>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</si>
  <si>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</si>
  <si>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</si>
  <si>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</si>
  <si>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</si>
  <si>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</si>
  <si>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</si>
  <si>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</si>
  <si>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</si>
  <si>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</si>
  <si>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</si>
  <si>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</si>
  <si>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</si>
  <si>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</si>
  <si>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</si>
  <si>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</si>
  <si>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</si>
  <si>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</si>
  <si>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</si>
  <si>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</si>
  <si>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</si>
  <si>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</si>
  <si>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</si>
  <si>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</si>
  <si>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</si>
  <si>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</si>
  <si>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</si>
  <si>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</si>
  <si>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</si>
  <si>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</si>
  <si>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</si>
  <si>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</si>
  <si>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</si>
  <si>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</si>
  <si>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</si>
  <si>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</si>
  <si>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</si>
  <si>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</si>
  <si>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</si>
  <si>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</si>
  <si>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</si>
  <si>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</si>
  <si>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</si>
  <si>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</si>
  <si>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</si>
  <si>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</si>
  <si>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</si>
  <si>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</si>
  <si>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</si>
  <si>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რისკის მიხედვით შეწონილი რისკის პოზიციები (ბაზელ 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</si>
  <si>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</si>
  <si>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</si>
  <si>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</si>
  <si>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</si>
  <si>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</si>
  <si>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</si>
  <si>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</si>
  <si>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</si>
  <si>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</si>
  <si>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</si>
  <si>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</si>
  <si>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</si>
  <si>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</si>
  <si>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</si>
  <si>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</si>
  <si>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</si>
  <si>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</si>
  <si>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</si>
  <si>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</si>
  <si>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</si>
  <si>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</si>
  <si>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</si>
  <si>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</si>
  <si>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</si>
  <si>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</si>
  <si>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</si>
  <si>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</si>
  <si>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</si>
  <si>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</si>
  <si>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</si>
  <si>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</si>
  <si>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</si>
  <si>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</si>
  <si>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</si>
  <si>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</si>
  <si>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</si>
  <si>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</si>
  <si>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</si>
  <si>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</si>
  <si>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</si>
  <si>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</si>
  <si>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</si>
  <si>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</si>
  <si>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</si>
  <si>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</si>
  <si>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</si>
  <si>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</si>
  <si>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</si>
  <si>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</si>
  <si>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</si>
  <si>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</si>
  <si>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</si>
  <si>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</si>
  <si>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</si>
  <si>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</si>
  <si>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მნიშვნელოვანი ცვლილებები მიმდინარე და გასულ კვარტალს შორის გამოწვეულია რისკის მიხედვით შეწონილი რისკის პოზიციების დათვლის მეთოდოლოგიის ცვლილებით, კერძოდ "სავალუტო კურსის ცვლილებით გამოწვეული საკრედიტო რისკის მიხედვით შეწონილი რისკის პოზიციები" აღარ მონაწილეობს რისკის მიხედვით შეწონილი რისკის პოზიციების გაანგარიშებაში. აღნიშნული აისახა კაპიტალის ბუფერის მოთხოვნებში პილარ 2-ის ფარგლებში. იხ. ცვლილებების შესახებ ოფიციალური პრეს რელიზი შემდეგ ბმულზე: 
https://www.nbg.gov.ge/index.php?m=340&amp;newsid=3248</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</si>
  <si>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</si>
  <si>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</si>
  <si>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</si>
  <si>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</si>
  <si>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</si>
  <si>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</si>
  <si>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</si>
  <si>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კაპიტალის ადეკვატურობის მოთხოვნები</t>
  </si>
  <si>
    <t>სავალუტო კურსის ცვლილებით გამოწვეული საკრედიტო რისკი *</t>
  </si>
  <si>
    <t>* აღნიშნული ველი ამოღებულია, რაც გამოწვეულია რისკის მიხედვით შეწონილი რისკის პოზიციების დათვლის მეთოდოლოგიის ცვლილებით, კერძოდ "სავალუტო კურსის ცვლილებით გამოწვეული საკრედიტო რისკის მიხედვით შეწონილი რისკის პოზიციები" აღარ მონაწილეობს რისკის მიხედვით შეწონილი რისკის პოზიციების გაანგარიშებაში. აღნიშნული აისახა კაპიტალის ბუფერის მოთხოვნებში პილარ 2-ის ფარგლებში. იხ. ცვლილებების შესახებ ოფიციალური პრეს რელიზი შემდეგ ბმულზე: 
https://www.nbg.gov.ge/index.php?m=340&amp;newsid=3248</t>
  </si>
  <si>
    <t>9.1</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</si>
  <si>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</si>
  <si>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</si>
  <si>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</si>
  <si>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</si>
  <si>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 დღიური საშუალოს ნაცვლად აღებულია პერიოდის ბოლო დღის მონაცემები.</t>
  </si>
  <si>
    <t>სს "ხალიკ ბანკი საქართველო"</t>
  </si>
  <si>
    <t>4 Q 2017</t>
  </si>
  <si>
    <t>3 Q 2017</t>
  </si>
  <si>
    <t>2 Q 2017</t>
  </si>
  <si>
    <t>1 Q 2017</t>
  </si>
  <si>
    <t>4 Q 2016</t>
  </si>
  <si>
    <t>ივანე ვახტანგიშვილი - სამეთვალყურეო საბჭოს თავმჯდომარე</t>
  </si>
  <si>
    <t>ანა ბოროდოვიცინა- სამეთვალყურეო საბჭოს წევრი</t>
  </si>
  <si>
    <t>ასლან ტალპაკოვი - სამეთვალყურეო საბჭოს წევრი</t>
  </si>
  <si>
    <t>ნიკოლოზ გეგუჩაძე - გენერალური დირექტორი</t>
  </si>
  <si>
    <t>კონსტანტინე გორდეზიანი - გენერალური დირექტორის მოადგილე</t>
  </si>
  <si>
    <t>შოთა ჭყოიძე - გენერალური დირექტორის მოადგილე</t>
  </si>
  <si>
    <t>მარინა ტანკაროვა- გენერალური დირექტორის მოადგილე</t>
  </si>
  <si>
    <t>თამარ გოდერძიშვილი- გენერალური დირექტორის მოადგილე</t>
  </si>
  <si>
    <t>სს "ყაზახეთის სახალხო ბანკი"</t>
  </si>
  <si>
    <t>ტიმურ ყულიბაევი</t>
  </si>
  <si>
    <t>დინარა ყულიბაევა</t>
  </si>
  <si>
    <t>ივანე ვახტანგიშვილი</t>
  </si>
  <si>
    <t>ნიკოლოზ გეგუჩაძე</t>
  </si>
  <si>
    <t>www.Halykbank.ge</t>
  </si>
  <si>
    <t xml:space="preserve">ცხრილი 9 (Capital), N  39 </t>
  </si>
  <si>
    <t>ცხრილი 9 (Capital), N 37</t>
  </si>
  <si>
    <t>ცხრილი 9 (Capital), N 2</t>
  </si>
  <si>
    <t>ცხრილი 9 (Capital), N 6</t>
  </si>
  <si>
    <t>ცხრილი 9 (Capital), 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</si>
</sst>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s>
  <fills count="7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lightGray">
        <fgColor indexed="22"/>
        <bgColor theme="1" tint="0.499984740745262"/>
      </patternFill>
    </fill>
  </fills>
  <borders count="10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9"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4" fillId="65" borderId="43" applyNumberFormat="0" applyAlignment="0" applyProtection="0"/>
    <xf numFmtId="0" fontId="45" fillId="10" borderId="39"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0" fontId="45" fillId="10" borderId="39"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3" applyNumberFormat="0" applyAlignment="0" applyProtection="0">
      <alignment horizontal="left" vertical="center"/>
    </xf>
    <xf numFmtId="0" fontId="57" fillId="0" borderId="33" applyNumberFormat="0" applyAlignment="0" applyProtection="0">
      <alignment horizontal="left" vertical="center"/>
    </xf>
    <xf numFmtId="168" fontId="57" fillId="0" borderId="33"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5" applyNumberFormat="0" applyFill="0" applyAlignment="0" applyProtection="0"/>
    <xf numFmtId="169" fontId="58" fillId="0" borderId="45" applyNumberFormat="0" applyFill="0" applyAlignment="0" applyProtection="0"/>
    <xf numFmtId="0"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169"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0" fontId="60" fillId="0" borderId="47" applyNumberFormat="0" applyFill="0" applyAlignment="0" applyProtection="0"/>
    <xf numFmtId="169"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9"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0" fontId="69" fillId="43" borderId="42"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8" applyNumberFormat="0" applyFill="0" applyAlignment="0" applyProtection="0"/>
    <xf numFmtId="0" fontId="73" fillId="0" borderId="3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0" fontId="72" fillId="0" borderId="4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0" fontId="72"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9"/>
    <xf numFmtId="169" fontId="29" fillId="0" borderId="49"/>
    <xf numFmtId="168" fontId="29"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9"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9"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9"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28" fillId="0" borderId="53"/>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91" applyNumberFormat="0" applyFill="0" applyAlignment="0" applyProtection="0"/>
    <xf numFmtId="168" fontId="97" fillId="0" borderId="91" applyNumberFormat="0" applyFill="0" applyAlignment="0" applyProtection="0"/>
    <xf numFmtId="169" fontId="97" fillId="0" borderId="91" applyNumberFormat="0" applyFill="0" applyAlignment="0" applyProtection="0"/>
    <xf numFmtId="168" fontId="97" fillId="0" borderId="91" applyNumberFormat="0" applyFill="0" applyAlignment="0" applyProtection="0"/>
    <xf numFmtId="168" fontId="97" fillId="0" borderId="91" applyNumberFormat="0" applyFill="0" applyAlignment="0" applyProtection="0"/>
    <xf numFmtId="169" fontId="97" fillId="0" borderId="91" applyNumberFormat="0" applyFill="0" applyAlignment="0" applyProtection="0"/>
    <xf numFmtId="168" fontId="97" fillId="0" borderId="91" applyNumberFormat="0" applyFill="0" applyAlignment="0" applyProtection="0"/>
    <xf numFmtId="168" fontId="97" fillId="0" borderId="91" applyNumberFormat="0" applyFill="0" applyAlignment="0" applyProtection="0"/>
    <xf numFmtId="169" fontId="97" fillId="0" borderId="91" applyNumberFormat="0" applyFill="0" applyAlignment="0" applyProtection="0"/>
    <xf numFmtId="168" fontId="97" fillId="0" borderId="91" applyNumberFormat="0" applyFill="0" applyAlignment="0" applyProtection="0"/>
    <xf numFmtId="168" fontId="97" fillId="0" borderId="91" applyNumberFormat="0" applyFill="0" applyAlignment="0" applyProtection="0"/>
    <xf numFmtId="169" fontId="97" fillId="0" borderId="91" applyNumberFormat="0" applyFill="0" applyAlignment="0" applyProtection="0"/>
    <xf numFmtId="168" fontId="97"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169" fontId="97"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168" fontId="97"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168" fontId="97"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188" fontId="2" fillId="70" borderId="85" applyFont="0">
      <alignment horizontal="right" vertical="center"/>
    </xf>
    <xf numFmtId="3" fontId="2" fillId="70" borderId="85" applyFont="0">
      <alignment horizontal="right" vertical="center"/>
    </xf>
    <xf numFmtId="0" fontId="86" fillId="64" borderId="90" applyNumberFormat="0" applyAlignment="0" applyProtection="0"/>
    <xf numFmtId="168" fontId="88" fillId="64" borderId="90" applyNumberFormat="0" applyAlignment="0" applyProtection="0"/>
    <xf numFmtId="169" fontId="88" fillId="64" borderId="90" applyNumberFormat="0" applyAlignment="0" applyProtection="0"/>
    <xf numFmtId="168" fontId="88" fillId="64" borderId="90" applyNumberFormat="0" applyAlignment="0" applyProtection="0"/>
    <xf numFmtId="168" fontId="88" fillId="64" borderId="90" applyNumberFormat="0" applyAlignment="0" applyProtection="0"/>
    <xf numFmtId="169" fontId="88" fillId="64" borderId="90" applyNumberFormat="0" applyAlignment="0" applyProtection="0"/>
    <xf numFmtId="168" fontId="88" fillId="64" borderId="90" applyNumberFormat="0" applyAlignment="0" applyProtection="0"/>
    <xf numFmtId="168" fontId="88" fillId="64" borderId="90" applyNumberFormat="0" applyAlignment="0" applyProtection="0"/>
    <xf numFmtId="169" fontId="88" fillId="64" borderId="90" applyNumberFormat="0" applyAlignment="0" applyProtection="0"/>
    <xf numFmtId="168" fontId="88" fillId="64" borderId="90" applyNumberFormat="0" applyAlignment="0" applyProtection="0"/>
    <xf numFmtId="168" fontId="88" fillId="64" borderId="90" applyNumberFormat="0" applyAlignment="0" applyProtection="0"/>
    <xf numFmtId="169" fontId="88" fillId="64" borderId="90" applyNumberFormat="0" applyAlignment="0" applyProtection="0"/>
    <xf numFmtId="168" fontId="88"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169" fontId="88"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168" fontId="88"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168" fontId="88"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3" fontId="2" fillId="75" borderId="85" applyFont="0">
      <alignment horizontal="right" vertical="center"/>
      <protection locked="0"/>
    </xf>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2"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2" fillId="74" borderId="89" applyNumberFormat="0" applyFont="0" applyAlignment="0" applyProtection="0"/>
    <xf numFmtId="0" fontId="30"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2"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3" fontId="2" fillId="72" borderId="85" applyFont="0">
      <alignment horizontal="right" vertical="center"/>
      <protection locked="0"/>
    </xf>
    <xf numFmtId="0" fontId="69" fillId="43" borderId="88" applyNumberFormat="0" applyAlignment="0" applyProtection="0"/>
    <xf numFmtId="168" fontId="71" fillId="43" borderId="88" applyNumberFormat="0" applyAlignment="0" applyProtection="0"/>
    <xf numFmtId="169" fontId="71" fillId="43" borderId="88" applyNumberFormat="0" applyAlignment="0" applyProtection="0"/>
    <xf numFmtId="168" fontId="71" fillId="43" borderId="88" applyNumberFormat="0" applyAlignment="0" applyProtection="0"/>
    <xf numFmtId="168" fontId="71" fillId="43" borderId="88" applyNumberFormat="0" applyAlignment="0" applyProtection="0"/>
    <xf numFmtId="169" fontId="71" fillId="43" borderId="88" applyNumberFormat="0" applyAlignment="0" applyProtection="0"/>
    <xf numFmtId="168" fontId="71" fillId="43" borderId="88" applyNumberFormat="0" applyAlignment="0" applyProtection="0"/>
    <xf numFmtId="168" fontId="71" fillId="43" borderId="88" applyNumberFormat="0" applyAlignment="0" applyProtection="0"/>
    <xf numFmtId="169" fontId="71" fillId="43" borderId="88" applyNumberFormat="0" applyAlignment="0" applyProtection="0"/>
    <xf numFmtId="168" fontId="71" fillId="43" borderId="88" applyNumberFormat="0" applyAlignment="0" applyProtection="0"/>
    <xf numFmtId="168" fontId="71" fillId="43" borderId="88" applyNumberFormat="0" applyAlignment="0" applyProtection="0"/>
    <xf numFmtId="169" fontId="71" fillId="43" borderId="88" applyNumberFormat="0" applyAlignment="0" applyProtection="0"/>
    <xf numFmtId="168" fontId="71"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169" fontId="71"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168" fontId="71"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168" fontId="71"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2" fillId="71" borderId="86" applyNumberFormat="0" applyFont="0" applyBorder="0" applyProtection="0">
      <alignment horizontal="left" vertical="center"/>
    </xf>
    <xf numFmtId="9" fontId="2" fillId="71" borderId="85" applyFont="0" applyProtection="0">
      <alignment horizontal="right" vertical="center"/>
    </xf>
    <xf numFmtId="3" fontId="2" fillId="71" borderId="85" applyFont="0" applyProtection="0">
      <alignment horizontal="right" vertical="center"/>
    </xf>
    <xf numFmtId="0" fontId="65" fillId="70" borderId="86" applyFont="0" applyBorder="0">
      <alignment horizontal="center" wrapText="1"/>
    </xf>
    <xf numFmtId="168" fontId="57" fillId="0" borderId="83">
      <alignment horizontal="left" vertical="center"/>
    </xf>
    <xf numFmtId="0" fontId="57" fillId="0" borderId="83">
      <alignment horizontal="left" vertical="center"/>
    </xf>
    <xf numFmtId="0" fontId="57" fillId="0" borderId="83">
      <alignment horizontal="left" vertical="center"/>
    </xf>
    <xf numFmtId="0" fontId="2" fillId="69" borderId="85" applyNumberFormat="0" applyFont="0" applyBorder="0" applyProtection="0">
      <alignment horizontal="center" vertical="center"/>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41" fillId="64" borderId="88" applyNumberFormat="0" applyAlignment="0" applyProtection="0"/>
    <xf numFmtId="168" fontId="43" fillId="64" borderId="88" applyNumberFormat="0" applyAlignment="0" applyProtection="0"/>
    <xf numFmtId="169" fontId="43" fillId="64" borderId="88" applyNumberFormat="0" applyAlignment="0" applyProtection="0"/>
    <xf numFmtId="168" fontId="43" fillId="64" borderId="88" applyNumberFormat="0" applyAlignment="0" applyProtection="0"/>
    <xf numFmtId="168" fontId="43" fillId="64" borderId="88" applyNumberFormat="0" applyAlignment="0" applyProtection="0"/>
    <xf numFmtId="169" fontId="43" fillId="64" borderId="88" applyNumberFormat="0" applyAlignment="0" applyProtection="0"/>
    <xf numFmtId="168" fontId="43" fillId="64" borderId="88" applyNumberFormat="0" applyAlignment="0" applyProtection="0"/>
    <xf numFmtId="168" fontId="43" fillId="64" borderId="88" applyNumberFormat="0" applyAlignment="0" applyProtection="0"/>
    <xf numFmtId="169" fontId="43" fillId="64" borderId="88" applyNumberFormat="0" applyAlignment="0" applyProtection="0"/>
    <xf numFmtId="168" fontId="43" fillId="64" borderId="88" applyNumberFormat="0" applyAlignment="0" applyProtection="0"/>
    <xf numFmtId="168" fontId="43" fillId="64" borderId="88" applyNumberFormat="0" applyAlignment="0" applyProtection="0"/>
    <xf numFmtId="169" fontId="43" fillId="64" borderId="88" applyNumberFormat="0" applyAlignment="0" applyProtection="0"/>
    <xf numFmtId="168" fontId="43"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169" fontId="43"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168" fontId="43"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168" fontId="43"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1" fillId="0" borderId="0"/>
    <xf numFmtId="169" fontId="29" fillId="37" borderId="0"/>
  </cellStyleXfs>
  <cellXfs count="50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3" xfId="0" applyFont="1" applyBorder="1" applyAlignment="1"/>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5" xfId="0" applyFont="1" applyBorder="1" applyAlignment="1">
      <alignment wrapText="1"/>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0" fillId="0" borderId="12" xfId="0" applyFont="1" applyBorder="1" applyAlignment="1">
      <alignment horizontal="right" wrapText="1"/>
    </xf>
    <xf numFmtId="0" fontId="25" fillId="36" borderId="15" xfId="0" applyFont="1" applyFill="1" applyBorder="1" applyAlignment="1">
      <alignment wrapText="1"/>
    </xf>
    <xf numFmtId="0" fontId="4" fillId="0" borderId="21"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21" fillId="0" borderId="18" xfId="0" applyFont="1" applyFill="1" applyBorder="1" applyAlignment="1">
      <alignment horizontal="left" vertical="center" indent="1"/>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indent="1"/>
    </xf>
    <xf numFmtId="0" fontId="21" fillId="0" borderId="22" xfId="0" applyFont="1" applyFill="1" applyBorder="1" applyAlignment="1">
      <alignment horizontal="center" vertical="center" wrapText="1"/>
    </xf>
    <xf numFmtId="0" fontId="21" fillId="0" borderId="21" xfId="0" applyFont="1" applyFill="1" applyBorder="1" applyAlignment="1">
      <alignment horizontal="left" indent="1"/>
    </xf>
    <xf numFmtId="38" fontId="21" fillId="0" borderId="22" xfId="0" applyNumberFormat="1" applyFont="1" applyFill="1" applyBorder="1" applyAlignment="1" applyProtection="1">
      <alignment horizontal="right"/>
      <protection locked="0"/>
    </xf>
    <xf numFmtId="0" fontId="21" fillId="0" borderId="24" xfId="0" applyFont="1" applyFill="1" applyBorder="1" applyAlignment="1">
      <alignment horizontal="left" vertical="center" indent="1"/>
    </xf>
    <xf numFmtId="0" fontId="22" fillId="0" borderId="25" xfId="0" applyFont="1" applyFill="1" applyBorder="1" applyAlignment="1"/>
    <xf numFmtId="0" fontId="4" fillId="0" borderId="58" xfId="0" applyFont="1" applyBorder="1"/>
    <xf numFmtId="0" fontId="23" fillId="0" borderId="24" xfId="0" applyFont="1" applyBorder="1" applyAlignment="1">
      <alignment horizontal="center" vertical="center" wrapText="1"/>
    </xf>
    <xf numFmtId="0" fontId="23" fillId="0" borderId="25" xfId="0" applyFont="1" applyBorder="1" applyAlignment="1">
      <alignment vertical="center" wrapText="1"/>
    </xf>
    <xf numFmtId="0" fontId="4" fillId="0" borderId="59"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6" fillId="0" borderId="21" xfId="0" applyFont="1" applyBorder="1" applyAlignment="1">
      <alignment horizontal="center"/>
    </xf>
    <xf numFmtId="167" fontId="26" fillId="0" borderId="67" xfId="0" applyNumberFormat="1" applyFont="1" applyBorder="1" applyAlignment="1">
      <alignment horizontal="center"/>
    </xf>
    <xf numFmtId="167" fontId="26" fillId="0" borderId="65" xfId="0" applyNumberFormat="1" applyFont="1" applyBorder="1" applyAlignment="1">
      <alignment horizontal="center"/>
    </xf>
    <xf numFmtId="167" fontId="20" fillId="0" borderId="65" xfId="0" applyNumberFormat="1" applyFont="1" applyBorder="1" applyAlignment="1">
      <alignment horizontal="center"/>
    </xf>
    <xf numFmtId="167" fontId="26" fillId="0" borderId="68" xfId="0" applyNumberFormat="1" applyFont="1" applyBorder="1" applyAlignment="1">
      <alignment horizontal="center"/>
    </xf>
    <xf numFmtId="167" fontId="25" fillId="36" borderId="60" xfId="0" applyNumberFormat="1" applyFont="1" applyFill="1" applyBorder="1" applyAlignment="1">
      <alignment horizontal="center"/>
    </xf>
    <xf numFmtId="167" fontId="26" fillId="0" borderId="64" xfId="0" applyNumberFormat="1" applyFont="1" applyBorder="1" applyAlignment="1">
      <alignment horizontal="center"/>
    </xf>
    <xf numFmtId="0" fontId="26" fillId="0" borderId="24" xfId="0" applyFont="1" applyBorder="1" applyAlignment="1">
      <alignment horizontal="center"/>
    </xf>
    <xf numFmtId="0" fontId="25" fillId="36" borderId="61" xfId="0" applyFont="1" applyFill="1" applyBorder="1" applyAlignment="1">
      <alignment wrapText="1"/>
    </xf>
    <xf numFmtId="167" fontId="25"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9"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4"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5"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70"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9" fillId="76" borderId="65"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2" xfId="0" applyNumberFormat="1" applyFont="1" applyFill="1" applyBorder="1" applyAlignment="1" applyProtection="1">
      <alignment vertical="center" wrapText="1"/>
      <protection locked="0"/>
    </xf>
    <xf numFmtId="193" fontId="15" fillId="0" borderId="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8" fillId="2" borderId="3" xfId="0" applyNumberFormat="1" applyFont="1" applyFill="1" applyBorder="1" applyAlignment="1" applyProtection="1">
      <alignment vertical="center"/>
      <protection locked="0"/>
    </xf>
    <xf numFmtId="193" fontId="18" fillId="2" borderId="22" xfId="0" applyNumberFormat="1" applyFont="1" applyFill="1" applyBorder="1" applyAlignment="1" applyProtection="1">
      <alignment vertical="center"/>
      <protection locked="0"/>
    </xf>
    <xf numFmtId="193" fontId="9" fillId="2" borderId="25" xfId="0" applyNumberFormat="1" applyFont="1" applyFill="1" applyBorder="1" applyAlignment="1" applyProtection="1">
      <alignment vertical="center"/>
      <protection locked="0"/>
    </xf>
    <xf numFmtId="193" fontId="18" fillId="2" borderId="25" xfId="0" applyNumberFormat="1" applyFont="1" applyFill="1" applyBorder="1" applyAlignment="1" applyProtection="1">
      <alignment vertical="center"/>
      <protection locked="0"/>
    </xf>
    <xf numFmtId="193" fontId="18"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2"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2"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4" fillId="36" borderId="25" xfId="0" applyNumberFormat="1" applyFont="1" applyFill="1" applyBorder="1" applyAlignment="1">
      <alignment vertical="center" wrapText="1"/>
    </xf>
    <xf numFmtId="3" fontId="24"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6" fillId="0" borderId="34" xfId="0" applyNumberFormat="1" applyFont="1" applyBorder="1" applyAlignment="1">
      <alignment vertical="center"/>
    </xf>
    <xf numFmtId="193" fontId="26" fillId="0" borderId="13" xfId="0" applyNumberFormat="1" applyFont="1" applyBorder="1" applyAlignment="1">
      <alignment vertical="center"/>
    </xf>
    <xf numFmtId="193" fontId="20" fillId="0" borderId="13" xfId="0" applyNumberFormat="1" applyFont="1" applyBorder="1" applyAlignment="1">
      <alignment vertical="center"/>
    </xf>
    <xf numFmtId="193" fontId="26" fillId="0" borderId="14" xfId="0" applyNumberFormat="1" applyFont="1" applyBorder="1" applyAlignment="1">
      <alignment vertical="center"/>
    </xf>
    <xf numFmtId="193" fontId="25" fillId="36" borderId="16" xfId="0" applyNumberFormat="1" applyFont="1" applyFill="1" applyBorder="1" applyAlignment="1">
      <alignment vertical="center"/>
    </xf>
    <xf numFmtId="193" fontId="26" fillId="0" borderId="17" xfId="0" applyNumberFormat="1" applyFont="1" applyBorder="1" applyAlignment="1">
      <alignment vertical="center"/>
    </xf>
    <xf numFmtId="193" fontId="20" fillId="0" borderId="14" xfId="0" applyNumberFormat="1" applyFont="1" applyBorder="1" applyAlignment="1">
      <alignment vertical="center"/>
    </xf>
    <xf numFmtId="193" fontId="25" fillId="36" borderId="62" xfId="0" applyNumberFormat="1" applyFont="1" applyFill="1" applyBorder="1" applyAlignment="1">
      <alignment vertical="center"/>
    </xf>
    <xf numFmtId="193" fontId="26" fillId="36" borderId="1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5"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6"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6" fillId="0" borderId="0" xfId="0" applyNumberFormat="1" applyFont="1"/>
    <xf numFmtId="0" fontId="4" fillId="0" borderId="29" xfId="0" applyFont="1" applyBorder="1" applyAlignment="1">
      <alignment horizontal="center" vertical="center"/>
    </xf>
    <xf numFmtId="193" fontId="4" fillId="0" borderId="8" xfId="0" applyNumberFormat="1" applyFont="1" applyBorder="1" applyAlignment="1"/>
    <xf numFmtId="0" fontId="4" fillId="0" borderId="29" xfId="0" applyFont="1" applyBorder="1" applyAlignment="1">
      <alignment wrapText="1"/>
    </xf>
    <xf numFmtId="193" fontId="4" fillId="0" borderId="8" xfId="0" applyNumberFormat="1" applyFont="1" applyBorder="1"/>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9" fontId="4" fillId="36" borderId="26" xfId="20961" applyFont="1" applyFill="1" applyBorder="1"/>
    <xf numFmtId="167" fontId="4" fillId="0" borderId="22" xfId="0" applyNumberFormat="1" applyFont="1" applyBorder="1" applyAlignment="1"/>
    <xf numFmtId="0" fontId="4" fillId="36" borderId="26" xfId="0" applyFont="1" applyFill="1" applyBorder="1"/>
    <xf numFmtId="167" fontId="6" fillId="36" borderId="25"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left" vertical="center" wrapText="1" inden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169" fontId="29" fillId="37" borderId="0" xfId="20" applyBorder="1"/>
    <xf numFmtId="169" fontId="29" fillId="37" borderId="78" xfId="20" applyBorder="1"/>
    <xf numFmtId="193" fontId="9" fillId="2" borderId="22" xfId="0" applyNumberFormat="1" applyFont="1" applyFill="1" applyBorder="1" applyAlignment="1" applyProtection="1">
      <alignment vertical="center"/>
      <protection locked="0"/>
    </xf>
    <xf numFmtId="0" fontId="15" fillId="0" borderId="21" xfId="0" applyFont="1" applyFill="1" applyBorder="1" applyAlignment="1">
      <alignment horizontal="center" vertical="center" wrapText="1"/>
    </xf>
    <xf numFmtId="0" fontId="4" fillId="0" borderId="7" xfId="0" applyFont="1" applyFill="1" applyBorder="1" applyAlignment="1">
      <alignment vertical="center"/>
    </xf>
    <xf numFmtId="0" fontId="4" fillId="0" borderId="85" xfId="0" applyFont="1" applyFill="1" applyBorder="1" applyAlignment="1">
      <alignment vertical="center"/>
    </xf>
    <xf numFmtId="0" fontId="6" fillId="0" borderId="85" xfId="0" applyFont="1" applyFill="1" applyBorder="1" applyAlignment="1">
      <alignment vertical="center"/>
    </xf>
    <xf numFmtId="0" fontId="4" fillId="0" borderId="19" xfId="0" applyFont="1" applyFill="1" applyBorder="1" applyAlignment="1">
      <alignment vertical="center"/>
    </xf>
    <xf numFmtId="0" fontId="4" fillId="0" borderId="80" xfId="0" applyFont="1" applyFill="1" applyBorder="1" applyAlignment="1">
      <alignment vertical="center"/>
    </xf>
    <xf numFmtId="0" fontId="4" fillId="0" borderId="82" xfId="0" applyFont="1" applyFill="1" applyBorder="1" applyAlignment="1">
      <alignment vertical="center"/>
    </xf>
    <xf numFmtId="0" fontId="4" fillId="0" borderId="18"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94" xfId="0" applyFont="1" applyFill="1" applyBorder="1" applyAlignment="1">
      <alignment horizontal="center" vertical="center"/>
    </xf>
    <xf numFmtId="169" fontId="29" fillId="37" borderId="33" xfId="20" applyBorder="1"/>
    <xf numFmtId="169" fontId="29" fillId="37" borderId="95" xfId="20" applyBorder="1"/>
    <xf numFmtId="169" fontId="29" fillId="37" borderId="87" xfId="20" applyBorder="1"/>
    <xf numFmtId="169" fontId="29" fillId="37" borderId="59" xfId="20" applyBorder="1"/>
    <xf numFmtId="0" fontId="4" fillId="3" borderId="69" xfId="0" applyFont="1" applyFill="1" applyBorder="1" applyAlignment="1">
      <alignment horizontal="center" vertical="center"/>
    </xf>
    <xf numFmtId="0" fontId="4" fillId="3" borderId="0" xfId="0" applyFont="1" applyFill="1" applyBorder="1" applyAlignment="1">
      <alignment vertical="center"/>
    </xf>
    <xf numFmtId="0" fontId="4" fillId="0" borderId="75" xfId="0" applyFont="1" applyFill="1" applyBorder="1" applyAlignment="1">
      <alignment horizontal="center" vertical="center"/>
    </xf>
    <xf numFmtId="0" fontId="4" fillId="3" borderId="83" xfId="0" applyFont="1" applyFill="1" applyBorder="1" applyAlignment="1">
      <alignment vertical="center"/>
    </xf>
    <xf numFmtId="0" fontId="14" fillId="3" borderId="96" xfId="0" applyFont="1" applyFill="1" applyBorder="1" applyAlignment="1">
      <alignment horizontal="left"/>
    </xf>
    <xf numFmtId="0" fontId="14" fillId="3" borderId="97" xfId="0" applyFont="1" applyFill="1" applyBorder="1" applyAlignment="1">
      <alignment horizontal="left"/>
    </xf>
    <xf numFmtId="0" fontId="4" fillId="0" borderId="0" xfId="0" applyFont="1"/>
    <xf numFmtId="0" fontId="4" fillId="0" borderId="0" xfId="0" applyFont="1" applyFill="1"/>
    <xf numFmtId="0" fontId="4" fillId="0" borderId="85" xfId="0" applyFont="1" applyFill="1" applyBorder="1" applyAlignment="1">
      <alignment horizontal="center" vertical="center" wrapText="1"/>
    </xf>
    <xf numFmtId="0" fontId="4" fillId="0" borderId="98" xfId="0" applyFont="1" applyFill="1" applyBorder="1" applyAlignment="1">
      <alignment horizontal="center" vertical="center" wrapText="1"/>
    </xf>
    <xf numFmtId="0" fontId="6" fillId="3" borderId="99" xfId="0" applyFont="1" applyFill="1" applyBorder="1" applyAlignment="1">
      <alignment vertical="center"/>
    </xf>
    <xf numFmtId="0" fontId="4" fillId="3" borderId="23" xfId="0" applyFont="1" applyFill="1" applyBorder="1" applyAlignment="1">
      <alignment vertical="center"/>
    </xf>
    <xf numFmtId="0" fontId="4" fillId="0" borderId="100" xfId="0" applyFont="1" applyFill="1" applyBorder="1" applyAlignment="1">
      <alignment horizontal="center" vertical="center"/>
    </xf>
    <xf numFmtId="0" fontId="6" fillId="0" borderId="25" xfId="0" applyFont="1" applyFill="1" applyBorder="1" applyAlignment="1">
      <alignment vertical="center"/>
    </xf>
    <xf numFmtId="169" fontId="29" fillId="37" borderId="27" xfId="20" applyBorder="1"/>
    <xf numFmtId="0" fontId="4" fillId="0" borderId="7" xfId="0" applyFont="1" applyFill="1" applyBorder="1" applyAlignment="1">
      <alignment horizontal="center" vertical="center" wrapText="1"/>
    </xf>
    <xf numFmtId="0" fontId="4" fillId="0" borderId="70"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0" xfId="0" applyBorder="1"/>
    <xf numFmtId="0" fontId="0" fillId="0" borderId="100" xfId="0" applyBorder="1" applyAlignment="1">
      <alignment horizontal="center"/>
    </xf>
    <xf numFmtId="0" fontId="4" fillId="0" borderId="84" xfId="0" applyFont="1" applyBorder="1" applyAlignment="1">
      <alignment vertical="center" wrapText="1"/>
    </xf>
    <xf numFmtId="167" fontId="4" fillId="0" borderId="85" xfId="0" applyNumberFormat="1" applyFont="1" applyBorder="1" applyAlignment="1">
      <alignment horizontal="center" vertical="center"/>
    </xf>
    <xf numFmtId="167" fontId="4" fillId="0" borderId="98" xfId="0" applyNumberFormat="1" applyFont="1" applyBorder="1" applyAlignment="1">
      <alignment horizontal="center" vertical="center"/>
    </xf>
    <xf numFmtId="167" fontId="14" fillId="0" borderId="85" xfId="0" applyNumberFormat="1" applyFont="1" applyBorder="1" applyAlignment="1">
      <alignment horizontal="center" vertical="center"/>
    </xf>
    <xf numFmtId="0" fontId="14" fillId="0" borderId="84" xfId="0" applyFont="1" applyBorder="1" applyAlignment="1">
      <alignment vertical="center" wrapText="1"/>
    </xf>
    <xf numFmtId="0" fontId="0" fillId="0" borderId="24" xfId="0" applyBorder="1"/>
    <xf numFmtId="0" fontId="6" fillId="36" borderId="101" xfId="0" applyFont="1" applyFill="1" applyBorder="1" applyAlignment="1">
      <alignment vertical="center" wrapText="1"/>
    </xf>
    <xf numFmtId="167" fontId="6"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7" fillId="0" borderId="0" xfId="0" applyFont="1" applyFill="1" applyAlignment="1">
      <alignment wrapText="1"/>
    </xf>
    <xf numFmtId="0" fontId="23" fillId="0" borderId="100" xfId="0" applyFont="1" applyBorder="1" applyAlignment="1">
      <alignment horizontal="center" vertical="center" wrapText="1"/>
    </xf>
    <xf numFmtId="0" fontId="23" fillId="0" borderId="85" xfId="0" applyFont="1" applyBorder="1" applyAlignment="1">
      <alignment vertical="center" wrapText="1"/>
    </xf>
    <xf numFmtId="3" fontId="24" fillId="36" borderId="85" xfId="0" applyNumberFormat="1" applyFont="1" applyFill="1" applyBorder="1" applyAlignment="1">
      <alignment vertical="center" wrapText="1"/>
    </xf>
    <xf numFmtId="3" fontId="24" fillId="36" borderId="98" xfId="0" applyNumberFormat="1" applyFont="1" applyFill="1" applyBorder="1" applyAlignment="1">
      <alignment vertical="center" wrapText="1"/>
    </xf>
    <xf numFmtId="14" fontId="7" fillId="3" borderId="85" xfId="8" quotePrefix="1" applyNumberFormat="1" applyFont="1" applyFill="1" applyBorder="1" applyAlignment="1" applyProtection="1">
      <alignment horizontal="left" vertical="center" wrapText="1" indent="2"/>
      <protection locked="0"/>
    </xf>
    <xf numFmtId="3" fontId="24" fillId="0" borderId="85" xfId="0" applyNumberFormat="1" applyFont="1" applyBorder="1" applyAlignment="1">
      <alignment vertical="center" wrapText="1"/>
    </xf>
    <xf numFmtId="3" fontId="24" fillId="0" borderId="98" xfId="0" applyNumberFormat="1" applyFont="1" applyBorder="1" applyAlignment="1">
      <alignment vertical="center" wrapText="1"/>
    </xf>
    <xf numFmtId="14" fontId="7" fillId="3" borderId="85" xfId="8" quotePrefix="1" applyNumberFormat="1" applyFont="1" applyFill="1" applyBorder="1" applyAlignment="1" applyProtection="1">
      <alignment horizontal="left" vertical="center" wrapText="1" indent="3"/>
      <protection locked="0"/>
    </xf>
    <xf numFmtId="3" fontId="24" fillId="0" borderId="85" xfId="0" applyNumberFormat="1" applyFont="1" applyFill="1" applyBorder="1" applyAlignment="1">
      <alignment vertical="center" wrapText="1"/>
    </xf>
    <xf numFmtId="0" fontId="23" fillId="0" borderId="85" xfId="0" applyFont="1" applyFill="1" applyBorder="1" applyAlignment="1">
      <alignment horizontal="left" vertical="center" wrapText="1" indent="2"/>
    </xf>
    <xf numFmtId="169" fontId="29" fillId="77" borderId="0" xfId="20" applyFill="1"/>
    <xf numFmtId="0" fontId="11" fillId="0" borderId="85" xfId="17" applyFill="1" applyBorder="1" applyAlignment="1" applyProtection="1"/>
    <xf numFmtId="0" fontId="7" fillId="3" borderId="85" xfId="20960" applyFont="1" applyFill="1" applyBorder="1" applyAlignment="1" applyProtection="1"/>
    <xf numFmtId="0" fontId="106" fillId="0" borderId="85" xfId="20960" applyFont="1" applyFill="1" applyBorder="1" applyAlignment="1" applyProtection="1">
      <alignment horizontal="center" vertical="center"/>
    </xf>
    <xf numFmtId="0" fontId="4" fillId="0" borderId="85" xfId="0" applyFont="1" applyBorder="1"/>
    <xf numFmtId="0" fontId="11" fillId="0" borderId="85" xfId="17" applyFill="1" applyBorder="1" applyAlignment="1" applyProtection="1">
      <alignment horizontal="left" vertical="center" wrapText="1"/>
    </xf>
    <xf numFmtId="49" fontId="109" fillId="0" borderId="85" xfId="0" applyNumberFormat="1" applyFont="1" applyFill="1" applyBorder="1" applyAlignment="1">
      <alignment horizontal="right" vertical="center" wrapText="1"/>
    </xf>
    <xf numFmtId="0" fontId="11" fillId="0" borderId="85" xfId="17" applyFill="1" applyBorder="1" applyAlignment="1" applyProtection="1">
      <alignment horizontal="left" vertical="center"/>
    </xf>
    <xf numFmtId="0" fontId="11" fillId="0" borderId="85" xfId="17" applyBorder="1" applyAlignment="1" applyProtection="1"/>
    <xf numFmtId="0" fontId="4" fillId="0" borderId="85" xfId="0" applyFont="1" applyFill="1" applyBorder="1"/>
    <xf numFmtId="14" fontId="7" fillId="0" borderId="0" xfId="0" applyNumberFormat="1" applyFont="1" applyAlignment="1">
      <alignment horizontal="left"/>
    </xf>
    <xf numFmtId="14" fontId="4" fillId="0" borderId="0" xfId="0" applyNumberFormat="1" applyFont="1" applyAlignment="1">
      <alignment horizontal="left"/>
    </xf>
    <xf numFmtId="14" fontId="0" fillId="0" borderId="0" xfId="0" applyNumberFormat="1" applyAlignment="1">
      <alignment horizontal="left"/>
    </xf>
    <xf numFmtId="14" fontId="9" fillId="0" borderId="0" xfId="11" applyNumberFormat="1" applyFont="1" applyFill="1" applyBorder="1" applyAlignment="1" applyProtection="1">
      <alignment horizontal="left"/>
    </xf>
    <xf numFmtId="14" fontId="26" fillId="0" borderId="0" xfId="0" applyNumberFormat="1" applyFont="1" applyAlignment="1">
      <alignment horizontal="left"/>
    </xf>
    <xf numFmtId="10" fontId="4" fillId="0" borderId="85" xfId="0" applyNumberFormat="1" applyFont="1" applyFill="1" applyBorder="1" applyAlignment="1" applyProtection="1">
      <alignment horizontal="right" vertical="center" wrapText="1"/>
      <protection locked="0"/>
    </xf>
    <xf numFmtId="10" fontId="4" fillId="0" borderId="85" xfId="0" applyNumberFormat="1" applyFont="1" applyBorder="1" applyAlignment="1" applyProtection="1">
      <alignment vertical="center" wrapText="1"/>
      <protection locked="0"/>
    </xf>
    <xf numFmtId="10" fontId="4" fillId="0" borderId="98" xfId="0" applyNumberFormat="1" applyFont="1" applyBorder="1" applyAlignment="1" applyProtection="1">
      <alignment vertical="center" wrapText="1"/>
      <protection locked="0"/>
    </xf>
    <xf numFmtId="10" fontId="7" fillId="0" borderId="85" xfId="0" applyNumberFormat="1" applyFont="1" applyBorder="1" applyAlignment="1" applyProtection="1">
      <alignment vertical="center" wrapText="1"/>
      <protection locked="0"/>
    </xf>
    <xf numFmtId="10" fontId="9" fillId="2" borderId="85" xfId="0" applyNumberFormat="1" applyFont="1" applyFill="1" applyBorder="1" applyAlignment="1" applyProtection="1">
      <alignment vertical="center"/>
      <protection locked="0"/>
    </xf>
    <xf numFmtId="10" fontId="18" fillId="2" borderId="85" xfId="0" applyNumberFormat="1" applyFont="1" applyFill="1" applyBorder="1" applyAlignment="1" applyProtection="1">
      <alignment vertical="center"/>
      <protection locked="0"/>
    </xf>
    <xf numFmtId="10" fontId="18" fillId="2" borderId="98" xfId="0" applyNumberFormat="1" applyFont="1" applyFill="1" applyBorder="1" applyAlignment="1" applyProtection="1">
      <alignment vertical="center"/>
      <protection locked="0"/>
    </xf>
    <xf numFmtId="10" fontId="9" fillId="2" borderId="98" xfId="0" applyNumberFormat="1" applyFont="1" applyFill="1" applyBorder="1" applyAlignment="1" applyProtection="1">
      <alignment vertical="center"/>
      <protection locked="0"/>
    </xf>
    <xf numFmtId="9" fontId="4" fillId="0" borderId="23" xfId="0" applyNumberFormat="1" applyFont="1" applyBorder="1" applyAlignment="1"/>
    <xf numFmtId="43" fontId="4" fillId="0" borderId="57" xfId="7" applyFont="1" applyFill="1" applyBorder="1" applyAlignment="1">
      <alignment vertical="center"/>
    </xf>
    <xf numFmtId="43" fontId="4" fillId="3" borderId="83" xfId="7" applyFont="1" applyFill="1" applyBorder="1" applyAlignment="1">
      <alignment vertical="center"/>
    </xf>
    <xf numFmtId="43" fontId="4" fillId="0" borderId="86" xfId="7" applyFont="1" applyFill="1" applyBorder="1" applyAlignment="1">
      <alignment vertical="center"/>
    </xf>
    <xf numFmtId="14" fontId="4" fillId="0" borderId="0" xfId="0" applyNumberFormat="1" applyFont="1" applyFill="1" applyAlignment="1">
      <alignment horizontal="left"/>
    </xf>
    <xf numFmtId="43" fontId="4" fillId="0" borderId="85" xfId="7" applyFont="1" applyFill="1" applyBorder="1" applyAlignment="1">
      <alignment vertical="center"/>
    </xf>
    <xf numFmtId="43" fontId="6" fillId="0" borderId="25" xfId="7" applyFont="1" applyFill="1" applyBorder="1" applyAlignment="1">
      <alignment vertical="center"/>
    </xf>
    <xf numFmtId="43" fontId="6" fillId="0" borderId="57" xfId="7" applyFont="1" applyFill="1" applyBorder="1" applyAlignment="1">
      <alignment vertical="center"/>
    </xf>
    <xf numFmtId="43" fontId="6" fillId="0" borderId="70" xfId="7" applyFont="1" applyFill="1" applyBorder="1" applyAlignment="1">
      <alignment vertical="center"/>
    </xf>
    <xf numFmtId="43" fontId="6" fillId="0" borderId="86" xfId="7" applyFont="1" applyFill="1" applyBorder="1" applyAlignment="1">
      <alignment vertical="center"/>
    </xf>
    <xf numFmtId="0" fontId="6" fillId="3" borderId="83" xfId="0" applyFont="1" applyFill="1" applyBorder="1" applyAlignment="1">
      <alignment vertical="center"/>
    </xf>
    <xf numFmtId="43" fontId="6" fillId="3" borderId="83" xfId="7" applyFont="1" applyFill="1" applyBorder="1" applyAlignment="1">
      <alignment vertical="center"/>
    </xf>
    <xf numFmtId="43" fontId="6" fillId="3" borderId="23" xfId="7" applyFont="1" applyFill="1" applyBorder="1" applyAlignment="1">
      <alignment vertical="center"/>
    </xf>
    <xf numFmtId="0" fontId="6" fillId="3" borderId="23" xfId="0" applyFont="1" applyFill="1" applyBorder="1" applyAlignment="1">
      <alignment vertical="center"/>
    </xf>
    <xf numFmtId="43" fontId="4" fillId="0" borderId="29" xfId="7" applyFont="1" applyFill="1" applyBorder="1" applyAlignment="1">
      <alignment vertical="center"/>
    </xf>
    <xf numFmtId="43" fontId="4" fillId="0" borderId="81" xfId="7" applyFont="1" applyFill="1" applyBorder="1" applyAlignment="1">
      <alignment vertical="center"/>
    </xf>
    <xf numFmtId="9" fontId="6" fillId="0" borderId="79" xfId="20961" applyFont="1" applyFill="1" applyBorder="1" applyAlignment="1">
      <alignment vertical="center"/>
    </xf>
    <xf numFmtId="43" fontId="6" fillId="0" borderId="29" xfId="7" applyFont="1" applyFill="1" applyBorder="1" applyAlignment="1">
      <alignment vertical="center"/>
    </xf>
    <xf numFmtId="43" fontId="6" fillId="0" borderId="20" xfId="7" applyFont="1" applyFill="1" applyBorder="1" applyAlignment="1">
      <alignment vertical="center"/>
    </xf>
    <xf numFmtId="0" fontId="11" fillId="0" borderId="3" xfId="17" applyBorder="1" applyAlignment="1" applyProtection="1"/>
    <xf numFmtId="10" fontId="4" fillId="3" borderId="23" xfId="0" applyNumberFormat="1" applyFont="1" applyFill="1" applyBorder="1" applyAlignment="1"/>
    <xf numFmtId="0" fontId="107" fillId="0" borderId="72" xfId="0" applyFont="1" applyBorder="1" applyAlignment="1">
      <alignment horizontal="left" vertical="center" wrapText="1"/>
    </xf>
    <xf numFmtId="0" fontId="107" fillId="0" borderId="71"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5"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5" xfId="0" applyFont="1" applyFill="1" applyBorder="1" applyAlignment="1">
      <alignment horizontal="center" vertical="center" wrapText="1"/>
    </xf>
    <xf numFmtId="0" fontId="4" fillId="0" borderId="86" xfId="0" applyFont="1" applyFill="1" applyBorder="1" applyAlignment="1">
      <alignment horizontal="center"/>
    </xf>
    <xf numFmtId="0" fontId="4" fillId="0" borderId="23" xfId="0" applyFont="1" applyFill="1" applyBorder="1" applyAlignment="1">
      <alignment horizontal="center"/>
    </xf>
    <xf numFmtId="0" fontId="104" fillId="3" borderId="73" xfId="13" applyFont="1" applyFill="1" applyBorder="1" applyAlignment="1" applyProtection="1">
      <alignment horizontal="center" vertical="center" wrapText="1"/>
      <protection locked="0"/>
    </xf>
    <xf numFmtId="0" fontId="104"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76" xfId="1" applyNumberFormat="1" applyFont="1" applyFill="1" applyBorder="1" applyAlignment="1" applyProtection="1">
      <alignment horizontal="center" vertical="center" wrapText="1"/>
      <protection locked="0"/>
    </xf>
    <xf numFmtId="164" fontId="15" fillId="0" borderId="7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ly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C18" sqref="C18"/>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7" t="s">
        <v>263</v>
      </c>
      <c r="C1" s="99"/>
    </row>
    <row r="2" spans="1:3" s="194" customFormat="1" ht="15.75">
      <c r="A2" s="242">
        <v>1</v>
      </c>
      <c r="B2" s="195" t="s">
        <v>264</v>
      </c>
      <c r="C2" s="192" t="s">
        <v>426</v>
      </c>
    </row>
    <row r="3" spans="1:3" s="194" customFormat="1" ht="15.75">
      <c r="A3" s="242">
        <v>2</v>
      </c>
      <c r="B3" s="196" t="s">
        <v>265</v>
      </c>
      <c r="C3" s="192" t="s">
        <v>443</v>
      </c>
    </row>
    <row r="4" spans="1:3" s="194" customFormat="1" ht="15.75">
      <c r="A4" s="242">
        <v>3</v>
      </c>
      <c r="B4" s="196" t="s">
        <v>266</v>
      </c>
      <c r="C4" s="192" t="s">
        <v>444</v>
      </c>
    </row>
    <row r="5" spans="1:3" s="194" customFormat="1" ht="15.75">
      <c r="A5" s="243">
        <v>4</v>
      </c>
      <c r="B5" s="199" t="s">
        <v>267</v>
      </c>
      <c r="C5" s="452" t="s">
        <v>445</v>
      </c>
    </row>
    <row r="6" spans="1:3" s="198" customFormat="1" ht="65.25" customHeight="1">
      <c r="A6" s="454" t="s">
        <v>385</v>
      </c>
      <c r="B6" s="455"/>
      <c r="C6" s="455"/>
    </row>
    <row r="7" spans="1:3">
      <c r="A7" s="412" t="s">
        <v>337</v>
      </c>
      <c r="B7" s="413" t="s">
        <v>268</v>
      </c>
    </row>
    <row r="8" spans="1:3">
      <c r="A8" s="414">
        <v>1</v>
      </c>
      <c r="B8" s="411" t="s">
        <v>230</v>
      </c>
    </row>
    <row r="9" spans="1:3">
      <c r="A9" s="414">
        <v>2</v>
      </c>
      <c r="B9" s="411" t="s">
        <v>269</v>
      </c>
    </row>
    <row r="10" spans="1:3">
      <c r="A10" s="414">
        <v>3</v>
      </c>
      <c r="B10" s="411" t="s">
        <v>270</v>
      </c>
    </row>
    <row r="11" spans="1:3">
      <c r="A11" s="414">
        <v>4</v>
      </c>
      <c r="B11" s="411" t="s">
        <v>271</v>
      </c>
      <c r="C11" s="193"/>
    </row>
    <row r="12" spans="1:3">
      <c r="A12" s="414">
        <v>5</v>
      </c>
      <c r="B12" s="411" t="s">
        <v>193</v>
      </c>
    </row>
    <row r="13" spans="1:3">
      <c r="A13" s="414">
        <v>6</v>
      </c>
      <c r="B13" s="415" t="s">
        <v>154</v>
      </c>
    </row>
    <row r="14" spans="1:3">
      <c r="A14" s="414">
        <v>7</v>
      </c>
      <c r="B14" s="411" t="s">
        <v>272</v>
      </c>
    </row>
    <row r="15" spans="1:3">
      <c r="A15" s="414">
        <v>8</v>
      </c>
      <c r="B15" s="411" t="s">
        <v>276</v>
      </c>
    </row>
    <row r="16" spans="1:3">
      <c r="A16" s="414">
        <v>9</v>
      </c>
      <c r="B16" s="411" t="s">
        <v>92</v>
      </c>
    </row>
    <row r="17" spans="1:2">
      <c r="A17" s="416" t="s">
        <v>420</v>
      </c>
      <c r="B17" s="411" t="s">
        <v>417</v>
      </c>
    </row>
    <row r="18" spans="1:2">
      <c r="A18" s="414">
        <v>10</v>
      </c>
      <c r="B18" s="411" t="s">
        <v>279</v>
      </c>
    </row>
    <row r="19" spans="1:2">
      <c r="A19" s="414">
        <v>11</v>
      </c>
      <c r="B19" s="415" t="s">
        <v>257</v>
      </c>
    </row>
    <row r="20" spans="1:2">
      <c r="A20" s="414">
        <v>12</v>
      </c>
      <c r="B20" s="415" t="s">
        <v>254</v>
      </c>
    </row>
    <row r="21" spans="1:2">
      <c r="A21" s="414">
        <v>13</v>
      </c>
      <c r="B21" s="417" t="s">
        <v>375</v>
      </c>
    </row>
    <row r="22" spans="1:2">
      <c r="A22" s="414">
        <v>14</v>
      </c>
      <c r="B22" s="418" t="s">
        <v>406</v>
      </c>
    </row>
    <row r="23" spans="1:2">
      <c r="A23" s="419">
        <v>15</v>
      </c>
      <c r="B23" s="415" t="s">
        <v>81</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45" activePane="bottomRight" state="frozen"/>
      <selection pane="topRight" activeCell="B1" sqref="B1"/>
      <selection pane="bottomLeft" activeCell="A5" sqref="A5"/>
      <selection pane="bottomRight" activeCell="A15" sqref="A15"/>
    </sheetView>
  </sheetViews>
  <sheetFormatPr defaultRowHeight="15"/>
  <cols>
    <col min="1" max="1" width="9.5703125" style="5" bestFit="1" customWidth="1"/>
    <col min="2" max="2" width="132.42578125" style="2" customWidth="1"/>
    <col min="3" max="3" width="18.42578125" style="2" customWidth="1"/>
  </cols>
  <sheetData>
    <row r="1" spans="1:6" ht="15.75">
      <c r="A1" s="18" t="s">
        <v>194</v>
      </c>
      <c r="B1" s="17" t="str">
        <f>'1. key ratios'!B1</f>
        <v>სს "ხალიკ ბანკი საქართველო"</v>
      </c>
      <c r="D1" s="2"/>
      <c r="E1" s="2"/>
      <c r="F1" s="2"/>
    </row>
    <row r="2" spans="1:6" s="22" customFormat="1" ht="15.75" customHeight="1">
      <c r="A2" s="22" t="s">
        <v>195</v>
      </c>
      <c r="B2" s="423">
        <f>'1. key ratios'!B2</f>
        <v>43100</v>
      </c>
    </row>
    <row r="3" spans="1:6" s="22" customFormat="1" ht="15.75" customHeight="1"/>
    <row r="4" spans="1:6" ht="15.75" thickBot="1">
      <c r="A4" s="5" t="s">
        <v>346</v>
      </c>
      <c r="B4" s="65" t="s">
        <v>92</v>
      </c>
    </row>
    <row r="5" spans="1:6">
      <c r="A5" s="145" t="s">
        <v>30</v>
      </c>
      <c r="B5" s="146"/>
      <c r="C5" s="147" t="s">
        <v>31</v>
      </c>
    </row>
    <row r="6" spans="1:6">
      <c r="A6" s="148">
        <v>1</v>
      </c>
      <c r="B6" s="88" t="s">
        <v>32</v>
      </c>
      <c r="C6" s="292">
        <f>SUM(C7:C11)</f>
        <v>62388141</v>
      </c>
    </row>
    <row r="7" spans="1:6">
      <c r="A7" s="148">
        <v>2</v>
      </c>
      <c r="B7" s="85" t="s">
        <v>33</v>
      </c>
      <c r="C7" s="293">
        <v>48000000</v>
      </c>
    </row>
    <row r="8" spans="1:6">
      <c r="A8" s="148">
        <v>3</v>
      </c>
      <c r="B8" s="79" t="s">
        <v>34</v>
      </c>
      <c r="C8" s="293"/>
    </row>
    <row r="9" spans="1:6">
      <c r="A9" s="148">
        <v>4</v>
      </c>
      <c r="B9" s="79" t="s">
        <v>35</v>
      </c>
      <c r="C9" s="293">
        <v>406055</v>
      </c>
    </row>
    <row r="10" spans="1:6">
      <c r="A10" s="148">
        <v>5</v>
      </c>
      <c r="B10" s="79" t="s">
        <v>36</v>
      </c>
      <c r="C10" s="293"/>
    </row>
    <row r="11" spans="1:6">
      <c r="A11" s="148">
        <v>6</v>
      </c>
      <c r="B11" s="86" t="s">
        <v>37</v>
      </c>
      <c r="C11" s="293">
        <v>13982086</v>
      </c>
    </row>
    <row r="12" spans="1:6" s="4" customFormat="1">
      <c r="A12" s="148">
        <v>7</v>
      </c>
      <c r="B12" s="88" t="s">
        <v>38</v>
      </c>
      <c r="C12" s="294">
        <f>SUM(C13:C27)</f>
        <v>4150940</v>
      </c>
    </row>
    <row r="13" spans="1:6" s="4" customFormat="1">
      <c r="A13" s="148">
        <v>8</v>
      </c>
      <c r="B13" s="87" t="s">
        <v>39</v>
      </c>
      <c r="C13" s="295">
        <v>406055</v>
      </c>
    </row>
    <row r="14" spans="1:6" s="4" customFormat="1" ht="25.5">
      <c r="A14" s="148">
        <v>9</v>
      </c>
      <c r="B14" s="80" t="s">
        <v>40</v>
      </c>
      <c r="C14" s="295"/>
    </row>
    <row r="15" spans="1:6" s="4" customFormat="1">
      <c r="A15" s="148">
        <v>10</v>
      </c>
      <c r="B15" s="81" t="s">
        <v>41</v>
      </c>
      <c r="C15" s="295">
        <v>3744885</v>
      </c>
    </row>
    <row r="16" spans="1:6" s="4" customFormat="1">
      <c r="A16" s="148">
        <v>11</v>
      </c>
      <c r="B16" s="82" t="s">
        <v>42</v>
      </c>
      <c r="C16" s="295"/>
    </row>
    <row r="17" spans="1:3" s="4" customFormat="1">
      <c r="A17" s="148">
        <v>12</v>
      </c>
      <c r="B17" s="81" t="s">
        <v>43</v>
      </c>
      <c r="C17" s="295"/>
    </row>
    <row r="18" spans="1:3" s="4" customFormat="1">
      <c r="A18" s="148">
        <v>13</v>
      </c>
      <c r="B18" s="81" t="s">
        <v>44</v>
      </c>
      <c r="C18" s="295"/>
    </row>
    <row r="19" spans="1:3" s="4" customFormat="1">
      <c r="A19" s="148">
        <v>14</v>
      </c>
      <c r="B19" s="81" t="s">
        <v>45</v>
      </c>
      <c r="C19" s="295"/>
    </row>
    <row r="20" spans="1:3" s="4" customFormat="1" ht="25.5">
      <c r="A20" s="148">
        <v>15</v>
      </c>
      <c r="B20" s="81" t="s">
        <v>46</v>
      </c>
      <c r="C20" s="295"/>
    </row>
    <row r="21" spans="1:3" s="4" customFormat="1" ht="25.5">
      <c r="A21" s="148">
        <v>16</v>
      </c>
      <c r="B21" s="80" t="s">
        <v>47</v>
      </c>
      <c r="C21" s="295"/>
    </row>
    <row r="22" spans="1:3" s="4" customFormat="1">
      <c r="A22" s="148">
        <v>17</v>
      </c>
      <c r="B22" s="149" t="s">
        <v>48</v>
      </c>
      <c r="C22" s="295"/>
    </row>
    <row r="23" spans="1:3" s="4" customFormat="1" ht="25.5">
      <c r="A23" s="148">
        <v>18</v>
      </c>
      <c r="B23" s="80" t="s">
        <v>49</v>
      </c>
      <c r="C23" s="295"/>
    </row>
    <row r="24" spans="1:3" s="4" customFormat="1" ht="25.5">
      <c r="A24" s="148">
        <v>19</v>
      </c>
      <c r="B24" s="80" t="s">
        <v>50</v>
      </c>
      <c r="C24" s="295"/>
    </row>
    <row r="25" spans="1:3" s="4" customFormat="1" ht="25.5">
      <c r="A25" s="148">
        <v>20</v>
      </c>
      <c r="B25" s="83" t="s">
        <v>51</v>
      </c>
      <c r="C25" s="295"/>
    </row>
    <row r="26" spans="1:3" s="4" customFormat="1">
      <c r="A26" s="148">
        <v>21</v>
      </c>
      <c r="B26" s="83" t="s">
        <v>52</v>
      </c>
      <c r="C26" s="295"/>
    </row>
    <row r="27" spans="1:3" s="4" customFormat="1" ht="25.5">
      <c r="A27" s="148">
        <v>22</v>
      </c>
      <c r="B27" s="83" t="s">
        <v>53</v>
      </c>
      <c r="C27" s="295"/>
    </row>
    <row r="28" spans="1:3" s="4" customFormat="1">
      <c r="A28" s="148">
        <v>23</v>
      </c>
      <c r="B28" s="89" t="s">
        <v>27</v>
      </c>
      <c r="C28" s="294">
        <f>C6-C12</f>
        <v>58237201</v>
      </c>
    </row>
    <row r="29" spans="1:3" s="4" customFormat="1">
      <c r="A29" s="150"/>
      <c r="B29" s="84"/>
      <c r="C29" s="295"/>
    </row>
    <row r="30" spans="1:3" s="4" customFormat="1">
      <c r="A30" s="150">
        <v>24</v>
      </c>
      <c r="B30" s="89" t="s">
        <v>54</v>
      </c>
      <c r="C30" s="294">
        <f>C31+C34</f>
        <v>0</v>
      </c>
    </row>
    <row r="31" spans="1:3" s="4" customFormat="1">
      <c r="A31" s="150">
        <v>25</v>
      </c>
      <c r="B31" s="79" t="s">
        <v>55</v>
      </c>
      <c r="C31" s="296">
        <f>C32+C33</f>
        <v>0</v>
      </c>
    </row>
    <row r="32" spans="1:3" s="4" customFormat="1">
      <c r="A32" s="150">
        <v>26</v>
      </c>
      <c r="B32" s="190" t="s">
        <v>56</v>
      </c>
      <c r="C32" s="295"/>
    </row>
    <row r="33" spans="1:3" s="4" customFormat="1">
      <c r="A33" s="150">
        <v>27</v>
      </c>
      <c r="B33" s="190" t="s">
        <v>57</v>
      </c>
      <c r="C33" s="295"/>
    </row>
    <row r="34" spans="1:3" s="4" customFormat="1">
      <c r="A34" s="150">
        <v>28</v>
      </c>
      <c r="B34" s="79" t="s">
        <v>58</v>
      </c>
      <c r="C34" s="295"/>
    </row>
    <row r="35" spans="1:3" s="4" customFormat="1">
      <c r="A35" s="150">
        <v>29</v>
      </c>
      <c r="B35" s="89" t="s">
        <v>59</v>
      </c>
      <c r="C35" s="294">
        <f>SUM(C36:C40)</f>
        <v>0</v>
      </c>
    </row>
    <row r="36" spans="1:3" s="4" customFormat="1">
      <c r="A36" s="150">
        <v>30</v>
      </c>
      <c r="B36" s="80" t="s">
        <v>60</v>
      </c>
      <c r="C36" s="295"/>
    </row>
    <row r="37" spans="1:3" s="4" customFormat="1">
      <c r="A37" s="150">
        <v>31</v>
      </c>
      <c r="B37" s="81" t="s">
        <v>61</v>
      </c>
      <c r="C37" s="295"/>
    </row>
    <row r="38" spans="1:3" s="4" customFormat="1" ht="25.5">
      <c r="A38" s="150">
        <v>32</v>
      </c>
      <c r="B38" s="80" t="s">
        <v>62</v>
      </c>
      <c r="C38" s="295"/>
    </row>
    <row r="39" spans="1:3" s="4" customFormat="1" ht="25.5">
      <c r="A39" s="150">
        <v>33</v>
      </c>
      <c r="B39" s="80" t="s">
        <v>50</v>
      </c>
      <c r="C39" s="295"/>
    </row>
    <row r="40" spans="1:3" s="4" customFormat="1" ht="25.5">
      <c r="A40" s="150">
        <v>34</v>
      </c>
      <c r="B40" s="83" t="s">
        <v>63</v>
      </c>
      <c r="C40" s="295"/>
    </row>
    <row r="41" spans="1:3" s="4" customFormat="1">
      <c r="A41" s="150">
        <v>35</v>
      </c>
      <c r="B41" s="89" t="s">
        <v>28</v>
      </c>
      <c r="C41" s="294">
        <f>C30-C35</f>
        <v>0</v>
      </c>
    </row>
    <row r="42" spans="1:3" s="4" customFormat="1">
      <c r="A42" s="150"/>
      <c r="B42" s="84"/>
      <c r="C42" s="295"/>
    </row>
    <row r="43" spans="1:3" s="4" customFormat="1">
      <c r="A43" s="150">
        <v>36</v>
      </c>
      <c r="B43" s="90" t="s">
        <v>64</v>
      </c>
      <c r="C43" s="294">
        <f>SUM(C44:C46)</f>
        <v>25721118.451625001</v>
      </c>
    </row>
    <row r="44" spans="1:3" s="4" customFormat="1">
      <c r="A44" s="150">
        <v>37</v>
      </c>
      <c r="B44" s="79" t="s">
        <v>65</v>
      </c>
      <c r="C44" s="295">
        <v>20737600</v>
      </c>
    </row>
    <row r="45" spans="1:3" s="4" customFormat="1">
      <c r="A45" s="150">
        <v>38</v>
      </c>
      <c r="B45" s="79" t="s">
        <v>66</v>
      </c>
      <c r="C45" s="295"/>
    </row>
    <row r="46" spans="1:3" s="4" customFormat="1">
      <c r="A46" s="150">
        <v>39</v>
      </c>
      <c r="B46" s="79" t="s">
        <v>67</v>
      </c>
      <c r="C46" s="295">
        <v>4983518.4516249998</v>
      </c>
    </row>
    <row r="47" spans="1:3" s="4" customFormat="1">
      <c r="A47" s="150">
        <v>40</v>
      </c>
      <c r="B47" s="90" t="s">
        <v>68</v>
      </c>
      <c r="C47" s="294">
        <f>SUM(C48:C51)</f>
        <v>0</v>
      </c>
    </row>
    <row r="48" spans="1:3" s="4" customFormat="1">
      <c r="A48" s="150">
        <v>41</v>
      </c>
      <c r="B48" s="80" t="s">
        <v>69</v>
      </c>
      <c r="C48" s="295"/>
    </row>
    <row r="49" spans="1:3" s="4" customFormat="1">
      <c r="A49" s="150">
        <v>42</v>
      </c>
      <c r="B49" s="81" t="s">
        <v>70</v>
      </c>
      <c r="C49" s="295"/>
    </row>
    <row r="50" spans="1:3" s="4" customFormat="1" ht="25.5">
      <c r="A50" s="150">
        <v>43</v>
      </c>
      <c r="B50" s="80" t="s">
        <v>71</v>
      </c>
      <c r="C50" s="295"/>
    </row>
    <row r="51" spans="1:3" s="4" customFormat="1" ht="25.5">
      <c r="A51" s="150">
        <v>44</v>
      </c>
      <c r="B51" s="80" t="s">
        <v>50</v>
      </c>
      <c r="C51" s="295"/>
    </row>
    <row r="52" spans="1:3" s="4" customFormat="1" ht="15.75" thickBot="1">
      <c r="A52" s="151">
        <v>45</v>
      </c>
      <c r="B52" s="152" t="s">
        <v>29</v>
      </c>
      <c r="C52" s="297">
        <f>C43-C47</f>
        <v>25721118.451625001</v>
      </c>
    </row>
    <row r="55" spans="1:3">
      <c r="B55" s="2" t="s">
        <v>232</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6" activePane="bottomRight" state="frozen"/>
      <selection pane="topRight" activeCell="B1" sqref="B1"/>
      <selection pane="bottomLeft" activeCell="A5" sqref="A5"/>
      <selection pane="bottomRight" activeCell="C27" sqref="C27"/>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18" t="s">
        <v>194</v>
      </c>
      <c r="B1" s="20" t="str">
        <f>'1. key ratios'!B1</f>
        <v>სს "ხალიკ ბანკი საქართველო"</v>
      </c>
      <c r="E1" s="2"/>
      <c r="F1" s="2"/>
    </row>
    <row r="2" spans="1:6" s="22" customFormat="1" ht="15.75" customHeight="1">
      <c r="A2" s="22" t="s">
        <v>195</v>
      </c>
      <c r="B2" s="423">
        <f>'1. key ratios'!B2</f>
        <v>43100</v>
      </c>
    </row>
    <row r="3" spans="1:6" s="22" customFormat="1" ht="15.75" customHeight="1">
      <c r="A3" s="27"/>
    </row>
    <row r="4" spans="1:6" s="22" customFormat="1" ht="15.75" customHeight="1" thickBot="1">
      <c r="A4" s="22" t="s">
        <v>347</v>
      </c>
      <c r="B4" s="214" t="s">
        <v>279</v>
      </c>
      <c r="D4" s="216" t="s">
        <v>98</v>
      </c>
    </row>
    <row r="5" spans="1:6" ht="38.25">
      <c r="A5" s="163" t="s">
        <v>30</v>
      </c>
      <c r="B5" s="164" t="s">
        <v>238</v>
      </c>
      <c r="C5" s="165" t="s">
        <v>244</v>
      </c>
      <c r="D5" s="215" t="s">
        <v>280</v>
      </c>
    </row>
    <row r="6" spans="1:6">
      <c r="A6" s="153">
        <v>1</v>
      </c>
      <c r="B6" s="91" t="s">
        <v>159</v>
      </c>
      <c r="C6" s="298">
        <v>6634665</v>
      </c>
      <c r="D6" s="154"/>
      <c r="E6" s="8"/>
    </row>
    <row r="7" spans="1:6">
      <c r="A7" s="153">
        <v>2</v>
      </c>
      <c r="B7" s="92" t="s">
        <v>160</v>
      </c>
      <c r="C7" s="299">
        <v>53314640</v>
      </c>
      <c r="D7" s="155"/>
      <c r="E7" s="8"/>
    </row>
    <row r="8" spans="1:6">
      <c r="A8" s="153">
        <v>3</v>
      </c>
      <c r="B8" s="92" t="s">
        <v>161</v>
      </c>
      <c r="C8" s="299">
        <v>6985284</v>
      </c>
      <c r="D8" s="155"/>
      <c r="E8" s="8"/>
    </row>
    <row r="9" spans="1:6">
      <c r="A9" s="153">
        <v>4</v>
      </c>
      <c r="B9" s="92" t="s">
        <v>190</v>
      </c>
      <c r="C9" s="299"/>
      <c r="D9" s="155"/>
      <c r="E9" s="8"/>
    </row>
    <row r="10" spans="1:6">
      <c r="A10" s="153">
        <v>5</v>
      </c>
      <c r="B10" s="92" t="s">
        <v>162</v>
      </c>
      <c r="C10" s="299">
        <v>16166136</v>
      </c>
      <c r="D10" s="155"/>
      <c r="E10" s="8"/>
    </row>
    <row r="11" spans="1:6">
      <c r="A11" s="153">
        <v>6.1</v>
      </c>
      <c r="B11" s="92" t="s">
        <v>163</v>
      </c>
      <c r="C11" s="300">
        <v>330980417</v>
      </c>
      <c r="D11" s="156"/>
      <c r="E11" s="9"/>
    </row>
    <row r="12" spans="1:6">
      <c r="A12" s="153">
        <v>6.2</v>
      </c>
      <c r="B12" s="93" t="s">
        <v>164</v>
      </c>
      <c r="C12" s="300">
        <v>-15417001</v>
      </c>
      <c r="D12" s="156"/>
      <c r="E12" s="9"/>
    </row>
    <row r="13" spans="1:6">
      <c r="A13" s="153" t="s">
        <v>383</v>
      </c>
      <c r="B13" s="94" t="s">
        <v>384</v>
      </c>
      <c r="C13" s="300">
        <v>4983518.4516249998</v>
      </c>
      <c r="D13" s="245" t="s">
        <v>446</v>
      </c>
      <c r="E13" s="9"/>
    </row>
    <row r="14" spans="1:6">
      <c r="A14" s="153">
        <v>6</v>
      </c>
      <c r="B14" s="92" t="s">
        <v>165</v>
      </c>
      <c r="C14" s="306">
        <f>C11+C12</f>
        <v>315563416</v>
      </c>
      <c r="D14" s="156"/>
      <c r="E14" s="8"/>
    </row>
    <row r="15" spans="1:6">
      <c r="A15" s="153">
        <v>7</v>
      </c>
      <c r="B15" s="92" t="s">
        <v>166</v>
      </c>
      <c r="C15" s="299">
        <v>2457314</v>
      </c>
      <c r="D15" s="155"/>
      <c r="E15" s="8"/>
    </row>
    <row r="16" spans="1:6">
      <c r="A16" s="153">
        <v>8</v>
      </c>
      <c r="B16" s="92" t="s">
        <v>167</v>
      </c>
      <c r="C16" s="299">
        <v>310450</v>
      </c>
      <c r="D16" s="155"/>
      <c r="E16" s="8"/>
    </row>
    <row r="17" spans="1:5">
      <c r="A17" s="153">
        <v>9</v>
      </c>
      <c r="B17" s="92" t="s">
        <v>168</v>
      </c>
      <c r="C17" s="299">
        <v>54000</v>
      </c>
      <c r="D17" s="155"/>
      <c r="E17" s="8"/>
    </row>
    <row r="18" spans="1:5">
      <c r="A18" s="153">
        <v>9.1</v>
      </c>
      <c r="B18" s="94" t="s">
        <v>253</v>
      </c>
      <c r="C18" s="300"/>
      <c r="D18" s="155"/>
      <c r="E18" s="8"/>
    </row>
    <row r="19" spans="1:5">
      <c r="A19" s="153">
        <v>9.1999999999999993</v>
      </c>
      <c r="B19" s="94" t="s">
        <v>243</v>
      </c>
      <c r="C19" s="300"/>
      <c r="D19" s="155"/>
      <c r="E19" s="8"/>
    </row>
    <row r="20" spans="1:5">
      <c r="A20" s="153">
        <v>9.3000000000000007</v>
      </c>
      <c r="B20" s="94" t="s">
        <v>242</v>
      </c>
      <c r="C20" s="300"/>
      <c r="D20" s="155"/>
      <c r="E20" s="8"/>
    </row>
    <row r="21" spans="1:5">
      <c r="A21" s="153">
        <v>10</v>
      </c>
      <c r="B21" s="92" t="s">
        <v>169</v>
      </c>
      <c r="C21" s="299">
        <v>15785053</v>
      </c>
      <c r="D21" s="155"/>
      <c r="E21" s="8"/>
    </row>
    <row r="22" spans="1:5">
      <c r="A22" s="153">
        <v>10.1</v>
      </c>
      <c r="B22" s="94" t="s">
        <v>241</v>
      </c>
      <c r="C22" s="299">
        <v>3744885</v>
      </c>
      <c r="D22" s="245" t="s">
        <v>356</v>
      </c>
      <c r="E22" s="8"/>
    </row>
    <row r="23" spans="1:5">
      <c r="A23" s="153">
        <v>11</v>
      </c>
      <c r="B23" s="95" t="s">
        <v>170</v>
      </c>
      <c r="C23" s="301">
        <v>1073261</v>
      </c>
      <c r="D23" s="157"/>
      <c r="E23" s="8"/>
    </row>
    <row r="24" spans="1:5">
      <c r="A24" s="153">
        <v>12</v>
      </c>
      <c r="B24" s="97" t="s">
        <v>171</v>
      </c>
      <c r="C24" s="302">
        <f>SUM(C6:C10,C14:C17,C21,C23)</f>
        <v>418344219</v>
      </c>
      <c r="D24" s="158"/>
      <c r="E24" s="7"/>
    </row>
    <row r="25" spans="1:5">
      <c r="A25" s="153">
        <v>13</v>
      </c>
      <c r="B25" s="92" t="s">
        <v>172</v>
      </c>
      <c r="C25" s="303">
        <v>185342300</v>
      </c>
      <c r="D25" s="159"/>
      <c r="E25" s="8"/>
    </row>
    <row r="26" spans="1:5">
      <c r="A26" s="153">
        <v>14</v>
      </c>
      <c r="B26" s="92" t="s">
        <v>173</v>
      </c>
      <c r="C26" s="299">
        <v>21937069</v>
      </c>
      <c r="D26" s="155"/>
      <c r="E26" s="8"/>
    </row>
    <row r="27" spans="1:5">
      <c r="A27" s="153">
        <v>15</v>
      </c>
      <c r="B27" s="92" t="s">
        <v>174</v>
      </c>
      <c r="C27" s="299">
        <v>5631543</v>
      </c>
      <c r="D27" s="155"/>
      <c r="E27" s="8"/>
    </row>
    <row r="28" spans="1:5">
      <c r="A28" s="153">
        <v>16</v>
      </c>
      <c r="B28" s="92" t="s">
        <v>175</v>
      </c>
      <c r="C28" s="299">
        <v>33331859</v>
      </c>
      <c r="D28" s="155"/>
      <c r="E28" s="8"/>
    </row>
    <row r="29" spans="1:5">
      <c r="A29" s="153">
        <v>17</v>
      </c>
      <c r="B29" s="92" t="s">
        <v>176</v>
      </c>
      <c r="C29" s="299"/>
      <c r="D29" s="155"/>
      <c r="E29" s="8"/>
    </row>
    <row r="30" spans="1:5">
      <c r="A30" s="153">
        <v>18</v>
      </c>
      <c r="B30" s="92" t="s">
        <v>177</v>
      </c>
      <c r="C30" s="299">
        <v>73877700</v>
      </c>
      <c r="D30" s="155"/>
      <c r="E30" s="8"/>
    </row>
    <row r="31" spans="1:5">
      <c r="A31" s="153">
        <v>19</v>
      </c>
      <c r="B31" s="92" t="s">
        <v>178</v>
      </c>
      <c r="C31" s="299">
        <v>4688031</v>
      </c>
      <c r="D31" s="155"/>
      <c r="E31" s="8"/>
    </row>
    <row r="32" spans="1:5">
      <c r="A32" s="153">
        <v>20</v>
      </c>
      <c r="B32" s="92" t="s">
        <v>100</v>
      </c>
      <c r="C32" s="299">
        <v>5225576</v>
      </c>
      <c r="D32" s="155"/>
      <c r="E32" s="8"/>
    </row>
    <row r="33" spans="1:5">
      <c r="A33" s="153">
        <v>20.100000000000001</v>
      </c>
      <c r="B33" s="96" t="s">
        <v>382</v>
      </c>
      <c r="C33" s="301"/>
      <c r="D33" s="157"/>
      <c r="E33" s="8"/>
    </row>
    <row r="34" spans="1:5">
      <c r="A34" s="153">
        <v>21</v>
      </c>
      <c r="B34" s="95" t="s">
        <v>179</v>
      </c>
      <c r="C34" s="301">
        <v>25922000</v>
      </c>
      <c r="D34" s="157"/>
      <c r="E34" s="8"/>
    </row>
    <row r="35" spans="1:5">
      <c r="A35" s="153">
        <v>21.1</v>
      </c>
      <c r="B35" s="96" t="s">
        <v>240</v>
      </c>
      <c r="C35" s="304">
        <v>20737600</v>
      </c>
      <c r="D35" s="245" t="s">
        <v>447</v>
      </c>
      <c r="E35" s="8"/>
    </row>
    <row r="36" spans="1:5">
      <c r="A36" s="153">
        <v>22</v>
      </c>
      <c r="B36" s="97" t="s">
        <v>180</v>
      </c>
      <c r="C36" s="302">
        <f>SUM(C25:C34)</f>
        <v>355956078</v>
      </c>
      <c r="D36" s="158"/>
      <c r="E36" s="7"/>
    </row>
    <row r="37" spans="1:5">
      <c r="A37" s="153">
        <v>23</v>
      </c>
      <c r="B37" s="95" t="s">
        <v>181</v>
      </c>
      <c r="C37" s="299">
        <v>48000000</v>
      </c>
      <c r="D37" s="245" t="s">
        <v>448</v>
      </c>
      <c r="E37" s="8"/>
    </row>
    <row r="38" spans="1:5">
      <c r="A38" s="153">
        <v>24</v>
      </c>
      <c r="B38" s="95" t="s">
        <v>182</v>
      </c>
      <c r="C38" s="299"/>
      <c r="D38" s="155"/>
      <c r="E38" s="8"/>
    </row>
    <row r="39" spans="1:5">
      <c r="A39" s="153">
        <v>25</v>
      </c>
      <c r="B39" s="95" t="s">
        <v>239</v>
      </c>
      <c r="C39" s="299"/>
      <c r="D39" s="155"/>
      <c r="E39" s="8"/>
    </row>
    <row r="40" spans="1:5">
      <c r="A40" s="153">
        <v>26</v>
      </c>
      <c r="B40" s="95" t="s">
        <v>184</v>
      </c>
      <c r="C40" s="299"/>
      <c r="D40" s="155"/>
      <c r="E40" s="8"/>
    </row>
    <row r="41" spans="1:5">
      <c r="A41" s="153">
        <v>27</v>
      </c>
      <c r="B41" s="95" t="s">
        <v>185</v>
      </c>
      <c r="C41" s="299"/>
      <c r="D41" s="155"/>
      <c r="E41" s="8"/>
    </row>
    <row r="42" spans="1:5">
      <c r="A42" s="153">
        <v>28</v>
      </c>
      <c r="B42" s="95" t="s">
        <v>186</v>
      </c>
      <c r="C42" s="299">
        <v>13982086</v>
      </c>
      <c r="D42" s="245" t="s">
        <v>449</v>
      </c>
      <c r="E42" s="8"/>
    </row>
    <row r="43" spans="1:5">
      <c r="A43" s="153">
        <v>29</v>
      </c>
      <c r="B43" s="95" t="s">
        <v>39</v>
      </c>
      <c r="C43" s="299">
        <v>406055</v>
      </c>
      <c r="D43" s="245" t="s">
        <v>450</v>
      </c>
      <c r="E43" s="8"/>
    </row>
    <row r="44" spans="1:5" ht="16.5" thickBot="1">
      <c r="A44" s="160">
        <v>30</v>
      </c>
      <c r="B44" s="161" t="s">
        <v>187</v>
      </c>
      <c r="C44" s="305">
        <f>SUM(C37:C43)</f>
        <v>62388141</v>
      </c>
      <c r="D44" s="162"/>
      <c r="E44" s="7"/>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N8" activePane="bottomRight" state="frozen"/>
      <selection pane="topRight" activeCell="C1" sqref="C1"/>
      <selection pane="bottomLeft" activeCell="A8" sqref="A8"/>
      <selection pane="bottomRight" activeCell="M8" sqref="M8:P21"/>
    </sheetView>
  </sheetViews>
  <sheetFormatPr defaultColWidth="9.140625" defaultRowHeight="12.75"/>
  <cols>
    <col min="1" max="1" width="10.5703125" style="2" bestFit="1" customWidth="1"/>
    <col min="2" max="2" width="95" style="2" customWidth="1"/>
    <col min="3" max="3" width="12.140625" style="2"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12.5703125" style="2" customWidth="1"/>
    <col min="14" max="14" width="13.28515625" style="2" bestFit="1" customWidth="1"/>
    <col min="15" max="15" width="12.140625" style="2"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194</v>
      </c>
      <c r="B1" s="2" t="str">
        <f>'1. key ratios'!B1</f>
        <v>სს "ხალიკ ბანკი საქართველო"</v>
      </c>
    </row>
    <row r="2" spans="1:19">
      <c r="A2" s="2" t="s">
        <v>195</v>
      </c>
      <c r="B2" s="421">
        <f>'1. key ratios'!B2</f>
        <v>43100</v>
      </c>
    </row>
    <row r="4" spans="1:19" ht="39" thickBot="1">
      <c r="A4" s="74" t="s">
        <v>348</v>
      </c>
      <c r="B4" s="334" t="s">
        <v>372</v>
      </c>
    </row>
    <row r="5" spans="1:19">
      <c r="A5" s="141"/>
      <c r="B5" s="144"/>
      <c r="C5" s="123" t="s">
        <v>0</v>
      </c>
      <c r="D5" s="123" t="s">
        <v>1</v>
      </c>
      <c r="E5" s="123" t="s">
        <v>2</v>
      </c>
      <c r="F5" s="123" t="s">
        <v>3</v>
      </c>
      <c r="G5" s="123" t="s">
        <v>4</v>
      </c>
      <c r="H5" s="123" t="s">
        <v>8</v>
      </c>
      <c r="I5" s="123" t="s">
        <v>245</v>
      </c>
      <c r="J5" s="123" t="s">
        <v>246</v>
      </c>
      <c r="K5" s="123" t="s">
        <v>247</v>
      </c>
      <c r="L5" s="123" t="s">
        <v>248</v>
      </c>
      <c r="M5" s="123" t="s">
        <v>249</v>
      </c>
      <c r="N5" s="123" t="s">
        <v>250</v>
      </c>
      <c r="O5" s="123" t="s">
        <v>359</v>
      </c>
      <c r="P5" s="123" t="s">
        <v>360</v>
      </c>
      <c r="Q5" s="123" t="s">
        <v>361</v>
      </c>
      <c r="R5" s="325" t="s">
        <v>362</v>
      </c>
      <c r="S5" s="124" t="s">
        <v>363</v>
      </c>
    </row>
    <row r="6" spans="1:19" ht="46.5" customHeight="1">
      <c r="A6" s="167"/>
      <c r="B6" s="481" t="s">
        <v>364</v>
      </c>
      <c r="C6" s="479">
        <v>0</v>
      </c>
      <c r="D6" s="480"/>
      <c r="E6" s="479">
        <v>0.2</v>
      </c>
      <c r="F6" s="480"/>
      <c r="G6" s="479">
        <v>0.35</v>
      </c>
      <c r="H6" s="480"/>
      <c r="I6" s="479">
        <v>0.5</v>
      </c>
      <c r="J6" s="480"/>
      <c r="K6" s="479">
        <v>0.75</v>
      </c>
      <c r="L6" s="480"/>
      <c r="M6" s="479">
        <v>1</v>
      </c>
      <c r="N6" s="480"/>
      <c r="O6" s="479">
        <v>1.5</v>
      </c>
      <c r="P6" s="480"/>
      <c r="Q6" s="479">
        <v>2.5</v>
      </c>
      <c r="R6" s="480"/>
      <c r="S6" s="477" t="s">
        <v>258</v>
      </c>
    </row>
    <row r="7" spans="1:19">
      <c r="A7" s="167"/>
      <c r="B7" s="482"/>
      <c r="C7" s="333" t="s">
        <v>357</v>
      </c>
      <c r="D7" s="333" t="s">
        <v>358</v>
      </c>
      <c r="E7" s="333" t="s">
        <v>357</v>
      </c>
      <c r="F7" s="333" t="s">
        <v>358</v>
      </c>
      <c r="G7" s="333" t="s">
        <v>357</v>
      </c>
      <c r="H7" s="333" t="s">
        <v>358</v>
      </c>
      <c r="I7" s="333" t="s">
        <v>357</v>
      </c>
      <c r="J7" s="333" t="s">
        <v>358</v>
      </c>
      <c r="K7" s="333" t="s">
        <v>357</v>
      </c>
      <c r="L7" s="333" t="s">
        <v>358</v>
      </c>
      <c r="M7" s="333" t="s">
        <v>357</v>
      </c>
      <c r="N7" s="333" t="s">
        <v>358</v>
      </c>
      <c r="O7" s="333" t="s">
        <v>357</v>
      </c>
      <c r="P7" s="333" t="s">
        <v>358</v>
      </c>
      <c r="Q7" s="333" t="s">
        <v>357</v>
      </c>
      <c r="R7" s="333" t="s">
        <v>358</v>
      </c>
      <c r="S7" s="478"/>
    </row>
    <row r="8" spans="1:19" s="171" customFormat="1">
      <c r="A8" s="127">
        <v>1</v>
      </c>
      <c r="B8" s="189" t="s">
        <v>223</v>
      </c>
      <c r="C8" s="307">
        <v>24157217</v>
      </c>
      <c r="D8" s="307"/>
      <c r="E8" s="307"/>
      <c r="F8" s="326"/>
      <c r="G8" s="307"/>
      <c r="H8" s="307"/>
      <c r="I8" s="307"/>
      <c r="J8" s="307"/>
      <c r="K8" s="307"/>
      <c r="L8" s="307"/>
      <c r="M8" s="307">
        <v>45323559</v>
      </c>
      <c r="N8" s="307"/>
      <c r="O8" s="307"/>
      <c r="P8" s="307"/>
      <c r="Q8" s="307"/>
      <c r="R8" s="326"/>
      <c r="S8" s="339">
        <f>$C$6*SUM(C8:D8)+$E$6*SUM(E8:F8)+$G$6*SUM(G8:H8)+$I$6*SUM(I8:J8)+$K$6*SUM(K8:L8)+$M$6*SUM(M8:N8)+$O$6*SUM(O8:P8)+$Q$6*SUM(Q8:R8)</f>
        <v>45323559</v>
      </c>
    </row>
    <row r="9" spans="1:19" s="171" customFormat="1">
      <c r="A9" s="127">
        <v>2</v>
      </c>
      <c r="B9" s="189" t="s">
        <v>224</v>
      </c>
      <c r="C9" s="307"/>
      <c r="D9" s="307"/>
      <c r="E9" s="307"/>
      <c r="F9" s="307"/>
      <c r="G9" s="307"/>
      <c r="H9" s="307"/>
      <c r="I9" s="307"/>
      <c r="J9" s="307"/>
      <c r="K9" s="307"/>
      <c r="L9" s="307"/>
      <c r="M9" s="307"/>
      <c r="N9" s="307"/>
      <c r="O9" s="307"/>
      <c r="P9" s="307"/>
      <c r="Q9" s="307"/>
      <c r="R9" s="326"/>
      <c r="S9" s="339">
        <f t="shared" ref="S9:S21" si="0">$C$6*SUM(C9:D9)+$E$6*SUM(E9:F9)+$G$6*SUM(G9:H9)+$I$6*SUM(I9:J9)+$K$6*SUM(K9:L9)+$M$6*SUM(M9:N9)+$O$6*SUM(O9:P9)+$Q$6*SUM(Q9:R9)</f>
        <v>0</v>
      </c>
    </row>
    <row r="10" spans="1:19" s="171" customFormat="1">
      <c r="A10" s="127">
        <v>3</v>
      </c>
      <c r="B10" s="189" t="s">
        <v>225</v>
      </c>
      <c r="C10" s="307"/>
      <c r="D10" s="307"/>
      <c r="E10" s="307"/>
      <c r="F10" s="307"/>
      <c r="G10" s="307"/>
      <c r="H10" s="307"/>
      <c r="I10" s="307"/>
      <c r="J10" s="307"/>
      <c r="K10" s="307"/>
      <c r="L10" s="307"/>
      <c r="M10" s="307"/>
      <c r="N10" s="307"/>
      <c r="O10" s="307"/>
      <c r="P10" s="307"/>
      <c r="Q10" s="307"/>
      <c r="R10" s="326"/>
      <c r="S10" s="339">
        <f t="shared" si="0"/>
        <v>0</v>
      </c>
    </row>
    <row r="11" spans="1:19" s="171" customFormat="1">
      <c r="A11" s="127">
        <v>4</v>
      </c>
      <c r="B11" s="189" t="s">
        <v>226</v>
      </c>
      <c r="C11" s="307"/>
      <c r="D11" s="307"/>
      <c r="E11" s="307"/>
      <c r="F11" s="307"/>
      <c r="G11" s="307"/>
      <c r="H11" s="307"/>
      <c r="I11" s="307"/>
      <c r="J11" s="307"/>
      <c r="K11" s="307"/>
      <c r="L11" s="307"/>
      <c r="M11" s="307"/>
      <c r="N11" s="307"/>
      <c r="O11" s="307"/>
      <c r="P11" s="307"/>
      <c r="Q11" s="307"/>
      <c r="R11" s="326"/>
      <c r="S11" s="339">
        <f t="shared" si="0"/>
        <v>0</v>
      </c>
    </row>
    <row r="12" spans="1:19" s="171" customFormat="1">
      <c r="A12" s="127">
        <v>5</v>
      </c>
      <c r="B12" s="189" t="s">
        <v>227</v>
      </c>
      <c r="C12" s="307"/>
      <c r="D12" s="307"/>
      <c r="E12" s="307"/>
      <c r="F12" s="307"/>
      <c r="G12" s="307"/>
      <c r="H12" s="307"/>
      <c r="I12" s="307"/>
      <c r="J12" s="307"/>
      <c r="K12" s="307"/>
      <c r="L12" s="307"/>
      <c r="M12" s="307"/>
      <c r="N12" s="307"/>
      <c r="O12" s="307"/>
      <c r="P12" s="307"/>
      <c r="Q12" s="307"/>
      <c r="R12" s="326"/>
      <c r="S12" s="339">
        <f t="shared" si="0"/>
        <v>0</v>
      </c>
    </row>
    <row r="13" spans="1:19" s="171" customFormat="1">
      <c r="A13" s="127">
        <v>6</v>
      </c>
      <c r="B13" s="189" t="s">
        <v>228</v>
      </c>
      <c r="C13" s="307"/>
      <c r="D13" s="307"/>
      <c r="E13" s="307"/>
      <c r="F13" s="307"/>
      <c r="G13" s="307"/>
      <c r="H13" s="307"/>
      <c r="I13" s="307"/>
      <c r="J13" s="307"/>
      <c r="K13" s="307"/>
      <c r="L13" s="307"/>
      <c r="M13" s="307">
        <v>6985284</v>
      </c>
      <c r="N13" s="307"/>
      <c r="O13" s="307"/>
      <c r="P13" s="307"/>
      <c r="Q13" s="307"/>
      <c r="R13" s="326"/>
      <c r="S13" s="339">
        <f t="shared" si="0"/>
        <v>6985284</v>
      </c>
    </row>
    <row r="14" spans="1:19" s="171" customFormat="1">
      <c r="A14" s="127">
        <v>7</v>
      </c>
      <c r="B14" s="189" t="s">
        <v>77</v>
      </c>
      <c r="C14" s="307"/>
      <c r="D14" s="307"/>
      <c r="E14" s="307"/>
      <c r="F14" s="307"/>
      <c r="G14" s="307"/>
      <c r="H14" s="307"/>
      <c r="I14" s="307"/>
      <c r="J14" s="307"/>
      <c r="K14" s="307"/>
      <c r="L14" s="307"/>
      <c r="M14" s="307">
        <v>251969344</v>
      </c>
      <c r="N14" s="307">
        <v>16110569.5</v>
      </c>
      <c r="O14" s="307"/>
      <c r="P14" s="307"/>
      <c r="Q14" s="307"/>
      <c r="R14" s="326"/>
      <c r="S14" s="339">
        <f t="shared" si="0"/>
        <v>268079913.5</v>
      </c>
    </row>
    <row r="15" spans="1:19" s="171" customFormat="1">
      <c r="A15" s="127">
        <v>8</v>
      </c>
      <c r="B15" s="189" t="s">
        <v>78</v>
      </c>
      <c r="C15" s="307"/>
      <c r="D15" s="307"/>
      <c r="E15" s="307"/>
      <c r="F15" s="307"/>
      <c r="G15" s="307"/>
      <c r="H15" s="307"/>
      <c r="I15" s="307" t="s">
        <v>7</v>
      </c>
      <c r="J15" s="307"/>
      <c r="K15" s="307"/>
      <c r="L15" s="307"/>
      <c r="M15" s="307"/>
      <c r="N15" s="307"/>
      <c r="O15" s="307"/>
      <c r="P15" s="307"/>
      <c r="Q15" s="307"/>
      <c r="R15" s="326"/>
      <c r="S15" s="339">
        <f t="shared" si="0"/>
        <v>0</v>
      </c>
    </row>
    <row r="16" spans="1:19" s="171" customFormat="1">
      <c r="A16" s="127">
        <v>9</v>
      </c>
      <c r="B16" s="189" t="s">
        <v>79</v>
      </c>
      <c r="C16" s="307"/>
      <c r="D16" s="307"/>
      <c r="E16" s="307"/>
      <c r="F16" s="307"/>
      <c r="G16" s="307"/>
      <c r="H16" s="307"/>
      <c r="I16" s="307"/>
      <c r="J16" s="307"/>
      <c r="K16" s="307"/>
      <c r="L16" s="307"/>
      <c r="M16" s="307"/>
      <c r="N16" s="307"/>
      <c r="O16" s="307"/>
      <c r="P16" s="307"/>
      <c r="Q16" s="307"/>
      <c r="R16" s="326"/>
      <c r="S16" s="339">
        <f t="shared" si="0"/>
        <v>0</v>
      </c>
    </row>
    <row r="17" spans="1:19" s="171" customFormat="1">
      <c r="A17" s="127">
        <v>10</v>
      </c>
      <c r="B17" s="189" t="s">
        <v>73</v>
      </c>
      <c r="C17" s="307"/>
      <c r="D17" s="307"/>
      <c r="E17" s="307"/>
      <c r="F17" s="307"/>
      <c r="G17" s="307"/>
      <c r="H17" s="307"/>
      <c r="I17" s="307"/>
      <c r="J17" s="307"/>
      <c r="K17" s="307"/>
      <c r="L17" s="307"/>
      <c r="M17" s="307">
        <v>5352034</v>
      </c>
      <c r="N17" s="307">
        <v>875</v>
      </c>
      <c r="O17" s="307"/>
      <c r="P17" s="307"/>
      <c r="Q17" s="307"/>
      <c r="R17" s="326"/>
      <c r="S17" s="339">
        <f t="shared" si="0"/>
        <v>5352909</v>
      </c>
    </row>
    <row r="18" spans="1:19" s="171" customFormat="1">
      <c r="A18" s="127">
        <v>11</v>
      </c>
      <c r="B18" s="189" t="s">
        <v>74</v>
      </c>
      <c r="C18" s="307"/>
      <c r="D18" s="307"/>
      <c r="E18" s="307"/>
      <c r="F18" s="307"/>
      <c r="G18" s="307"/>
      <c r="H18" s="307"/>
      <c r="I18" s="307"/>
      <c r="J18" s="307"/>
      <c r="K18" s="307"/>
      <c r="L18" s="307"/>
      <c r="M18" s="307">
        <v>774112</v>
      </c>
      <c r="N18" s="307"/>
      <c r="O18" s="307">
        <v>35375</v>
      </c>
      <c r="P18" s="307"/>
      <c r="Q18" s="307"/>
      <c r="R18" s="326"/>
      <c r="S18" s="339">
        <f t="shared" si="0"/>
        <v>827174.5</v>
      </c>
    </row>
    <row r="19" spans="1:19" s="171" customFormat="1">
      <c r="A19" s="127">
        <v>12</v>
      </c>
      <c r="B19" s="189" t="s">
        <v>75</v>
      </c>
      <c r="C19" s="307"/>
      <c r="D19" s="307"/>
      <c r="E19" s="307"/>
      <c r="F19" s="307"/>
      <c r="G19" s="307"/>
      <c r="H19" s="307"/>
      <c r="I19" s="307"/>
      <c r="J19" s="307"/>
      <c r="K19" s="307"/>
      <c r="L19" s="307"/>
      <c r="M19" s="307"/>
      <c r="N19" s="307"/>
      <c r="O19" s="307"/>
      <c r="P19" s="307"/>
      <c r="Q19" s="307"/>
      <c r="R19" s="326"/>
      <c r="S19" s="339">
        <f t="shared" si="0"/>
        <v>0</v>
      </c>
    </row>
    <row r="20" spans="1:19" s="171" customFormat="1">
      <c r="A20" s="127">
        <v>13</v>
      </c>
      <c r="B20" s="189" t="s">
        <v>76</v>
      </c>
      <c r="C20" s="307"/>
      <c r="D20" s="307"/>
      <c r="E20" s="307"/>
      <c r="F20" s="307"/>
      <c r="G20" s="307"/>
      <c r="H20" s="307"/>
      <c r="I20" s="307"/>
      <c r="J20" s="307"/>
      <c r="K20" s="307"/>
      <c r="L20" s="307"/>
      <c r="M20" s="307"/>
      <c r="N20" s="307"/>
      <c r="O20" s="307"/>
      <c r="P20" s="307"/>
      <c r="Q20" s="307"/>
      <c r="R20" s="326"/>
      <c r="S20" s="339">
        <f t="shared" si="0"/>
        <v>0</v>
      </c>
    </row>
    <row r="21" spans="1:19" s="171" customFormat="1">
      <c r="A21" s="127">
        <v>14</v>
      </c>
      <c r="B21" s="189" t="s">
        <v>256</v>
      </c>
      <c r="C21" s="307">
        <v>6634665</v>
      </c>
      <c r="D21" s="307"/>
      <c r="E21" s="307"/>
      <c r="F21" s="307"/>
      <c r="G21" s="307"/>
      <c r="H21" s="307"/>
      <c r="I21" s="307"/>
      <c r="J21" s="307"/>
      <c r="K21" s="307"/>
      <c r="L21" s="307"/>
      <c r="M21" s="307">
        <v>79076073</v>
      </c>
      <c r="N21" s="307">
        <v>1284288</v>
      </c>
      <c r="O21" s="307"/>
      <c r="P21" s="307"/>
      <c r="Q21" s="307"/>
      <c r="R21" s="326"/>
      <c r="S21" s="339">
        <f t="shared" si="0"/>
        <v>80360361</v>
      </c>
    </row>
    <row r="22" spans="1:19" ht="13.5" thickBot="1">
      <c r="A22" s="109"/>
      <c r="B22" s="173" t="s">
        <v>72</v>
      </c>
      <c r="C22" s="308">
        <f>SUM(C8:C21)</f>
        <v>30791882</v>
      </c>
      <c r="D22" s="308">
        <f t="shared" ref="D22:S22" si="1">SUM(D8:D21)</f>
        <v>0</v>
      </c>
      <c r="E22" s="308">
        <f t="shared" si="1"/>
        <v>0</v>
      </c>
      <c r="F22" s="308">
        <f t="shared" si="1"/>
        <v>0</v>
      </c>
      <c r="G22" s="308">
        <f t="shared" si="1"/>
        <v>0</v>
      </c>
      <c r="H22" s="308">
        <f t="shared" si="1"/>
        <v>0</v>
      </c>
      <c r="I22" s="308">
        <f t="shared" si="1"/>
        <v>0</v>
      </c>
      <c r="J22" s="308">
        <f t="shared" si="1"/>
        <v>0</v>
      </c>
      <c r="K22" s="308">
        <f t="shared" si="1"/>
        <v>0</v>
      </c>
      <c r="L22" s="308">
        <f t="shared" si="1"/>
        <v>0</v>
      </c>
      <c r="M22" s="308">
        <f t="shared" si="1"/>
        <v>389480406</v>
      </c>
      <c r="N22" s="308">
        <f t="shared" si="1"/>
        <v>17395732.5</v>
      </c>
      <c r="O22" s="308">
        <f t="shared" si="1"/>
        <v>35375</v>
      </c>
      <c r="P22" s="308">
        <f t="shared" si="1"/>
        <v>0</v>
      </c>
      <c r="Q22" s="308">
        <f t="shared" si="1"/>
        <v>0</v>
      </c>
      <c r="R22" s="308">
        <f t="shared" si="1"/>
        <v>0</v>
      </c>
      <c r="S22" s="340">
        <f t="shared" si="1"/>
        <v>406929201</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S7" activePane="bottomRight" state="frozen"/>
      <selection pane="topRight" activeCell="C1" sqref="C1"/>
      <selection pane="bottomLeft" activeCell="A6" sqref="A6"/>
      <selection pane="bottomRight" activeCell="T7" sqref="T7: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194</v>
      </c>
      <c r="B1" s="2" t="str">
        <f>'1. key ratios'!B1</f>
        <v>სს "ხალიკ ბანკი საქართველო"</v>
      </c>
    </row>
    <row r="2" spans="1:22">
      <c r="A2" s="2" t="s">
        <v>195</v>
      </c>
      <c r="B2" s="421">
        <f>'1. key ratios'!B2</f>
        <v>43100</v>
      </c>
    </row>
    <row r="4" spans="1:22" ht="27.75" thickBot="1">
      <c r="A4" s="2" t="s">
        <v>349</v>
      </c>
      <c r="B4" s="335" t="s">
        <v>373</v>
      </c>
      <c r="V4" s="216" t="s">
        <v>98</v>
      </c>
    </row>
    <row r="5" spans="1:22">
      <c r="A5" s="107"/>
      <c r="B5" s="108"/>
      <c r="C5" s="483" t="s">
        <v>205</v>
      </c>
      <c r="D5" s="484"/>
      <c r="E5" s="484"/>
      <c r="F5" s="484"/>
      <c r="G5" s="484"/>
      <c r="H5" s="484"/>
      <c r="I5" s="484"/>
      <c r="J5" s="484"/>
      <c r="K5" s="484"/>
      <c r="L5" s="485"/>
      <c r="M5" s="483" t="s">
        <v>206</v>
      </c>
      <c r="N5" s="484"/>
      <c r="O5" s="484"/>
      <c r="P5" s="484"/>
      <c r="Q5" s="484"/>
      <c r="R5" s="484"/>
      <c r="S5" s="485"/>
      <c r="T5" s="488" t="s">
        <v>371</v>
      </c>
      <c r="U5" s="488" t="s">
        <v>370</v>
      </c>
      <c r="V5" s="486" t="s">
        <v>207</v>
      </c>
    </row>
    <row r="6" spans="1:22" s="74" customFormat="1" ht="140.25">
      <c r="A6" s="125"/>
      <c r="B6" s="191"/>
      <c r="C6" s="105" t="s">
        <v>208</v>
      </c>
      <c r="D6" s="104" t="s">
        <v>209</v>
      </c>
      <c r="E6" s="101" t="s">
        <v>210</v>
      </c>
      <c r="F6" s="336" t="s">
        <v>365</v>
      </c>
      <c r="G6" s="104" t="s">
        <v>211</v>
      </c>
      <c r="H6" s="104" t="s">
        <v>212</v>
      </c>
      <c r="I6" s="104" t="s">
        <v>213</v>
      </c>
      <c r="J6" s="104" t="s">
        <v>255</v>
      </c>
      <c r="K6" s="104" t="s">
        <v>214</v>
      </c>
      <c r="L6" s="106" t="s">
        <v>215</v>
      </c>
      <c r="M6" s="105" t="s">
        <v>216</v>
      </c>
      <c r="N6" s="104" t="s">
        <v>217</v>
      </c>
      <c r="O6" s="104" t="s">
        <v>218</v>
      </c>
      <c r="P6" s="104" t="s">
        <v>219</v>
      </c>
      <c r="Q6" s="104" t="s">
        <v>220</v>
      </c>
      <c r="R6" s="104" t="s">
        <v>221</v>
      </c>
      <c r="S6" s="106" t="s">
        <v>222</v>
      </c>
      <c r="T6" s="489"/>
      <c r="U6" s="489"/>
      <c r="V6" s="487"/>
    </row>
    <row r="7" spans="1:22" s="171" customFormat="1">
      <c r="A7" s="172">
        <v>1</v>
      </c>
      <c r="B7" s="170" t="s">
        <v>223</v>
      </c>
      <c r="C7" s="309"/>
      <c r="D7" s="307"/>
      <c r="E7" s="307"/>
      <c r="F7" s="307"/>
      <c r="G7" s="307"/>
      <c r="H7" s="307"/>
      <c r="I7" s="307"/>
      <c r="J7" s="307"/>
      <c r="K7" s="307"/>
      <c r="L7" s="310"/>
      <c r="M7" s="309"/>
      <c r="N7" s="307"/>
      <c r="O7" s="307"/>
      <c r="P7" s="307"/>
      <c r="Q7" s="307"/>
      <c r="R7" s="307"/>
      <c r="S7" s="310"/>
      <c r="T7" s="330">
        <v>0</v>
      </c>
      <c r="U7" s="329"/>
      <c r="V7" s="311">
        <f>SUM(C7:S7)</f>
        <v>0</v>
      </c>
    </row>
    <row r="8" spans="1:22" s="171" customFormat="1">
      <c r="A8" s="172">
        <v>2</v>
      </c>
      <c r="B8" s="170" t="s">
        <v>224</v>
      </c>
      <c r="C8" s="309"/>
      <c r="D8" s="307"/>
      <c r="E8" s="307"/>
      <c r="F8" s="307"/>
      <c r="G8" s="307"/>
      <c r="H8" s="307"/>
      <c r="I8" s="307"/>
      <c r="J8" s="307"/>
      <c r="K8" s="307"/>
      <c r="L8" s="310"/>
      <c r="M8" s="309"/>
      <c r="N8" s="307"/>
      <c r="O8" s="307"/>
      <c r="P8" s="307"/>
      <c r="Q8" s="307"/>
      <c r="R8" s="307"/>
      <c r="S8" s="310"/>
      <c r="T8" s="329">
        <v>0</v>
      </c>
      <c r="U8" s="329"/>
      <c r="V8" s="311">
        <f t="shared" ref="V8:V20" si="0">SUM(C8:S8)</f>
        <v>0</v>
      </c>
    </row>
    <row r="9" spans="1:22" s="171" customFormat="1">
      <c r="A9" s="172">
        <v>3</v>
      </c>
      <c r="B9" s="170" t="s">
        <v>225</v>
      </c>
      <c r="C9" s="309"/>
      <c r="D9" s="307"/>
      <c r="E9" s="307"/>
      <c r="F9" s="307"/>
      <c r="G9" s="307"/>
      <c r="H9" s="307"/>
      <c r="I9" s="307"/>
      <c r="J9" s="307"/>
      <c r="K9" s="307"/>
      <c r="L9" s="310"/>
      <c r="M9" s="309"/>
      <c r="N9" s="307"/>
      <c r="O9" s="307"/>
      <c r="P9" s="307"/>
      <c r="Q9" s="307"/>
      <c r="R9" s="307"/>
      <c r="S9" s="310"/>
      <c r="T9" s="329">
        <v>0</v>
      </c>
      <c r="U9" s="329"/>
      <c r="V9" s="311">
        <f>SUM(C9:S9)</f>
        <v>0</v>
      </c>
    </row>
    <row r="10" spans="1:22" s="171" customFormat="1">
      <c r="A10" s="172">
        <v>4</v>
      </c>
      <c r="B10" s="170" t="s">
        <v>226</v>
      </c>
      <c r="C10" s="309"/>
      <c r="D10" s="307"/>
      <c r="E10" s="307"/>
      <c r="F10" s="307"/>
      <c r="G10" s="307"/>
      <c r="H10" s="307"/>
      <c r="I10" s="307"/>
      <c r="J10" s="307"/>
      <c r="K10" s="307"/>
      <c r="L10" s="310"/>
      <c r="M10" s="309"/>
      <c r="N10" s="307"/>
      <c r="O10" s="307"/>
      <c r="P10" s="307"/>
      <c r="Q10" s="307"/>
      <c r="R10" s="307"/>
      <c r="S10" s="310"/>
      <c r="T10" s="329">
        <v>0</v>
      </c>
      <c r="U10" s="329"/>
      <c r="V10" s="311">
        <f t="shared" si="0"/>
        <v>0</v>
      </c>
    </row>
    <row r="11" spans="1:22" s="171" customFormat="1">
      <c r="A11" s="172">
        <v>5</v>
      </c>
      <c r="B11" s="170" t="s">
        <v>227</v>
      </c>
      <c r="C11" s="309"/>
      <c r="D11" s="307"/>
      <c r="E11" s="307"/>
      <c r="F11" s="307"/>
      <c r="G11" s="307"/>
      <c r="H11" s="307"/>
      <c r="I11" s="307"/>
      <c r="J11" s="307"/>
      <c r="K11" s="307"/>
      <c r="L11" s="310"/>
      <c r="M11" s="309"/>
      <c r="N11" s="307"/>
      <c r="O11" s="307"/>
      <c r="P11" s="307"/>
      <c r="Q11" s="307"/>
      <c r="R11" s="307"/>
      <c r="S11" s="310"/>
      <c r="T11" s="329">
        <v>0</v>
      </c>
      <c r="U11" s="329"/>
      <c r="V11" s="311">
        <f t="shared" si="0"/>
        <v>0</v>
      </c>
    </row>
    <row r="12" spans="1:22" s="171" customFormat="1">
      <c r="A12" s="172">
        <v>6</v>
      </c>
      <c r="B12" s="170" t="s">
        <v>228</v>
      </c>
      <c r="C12" s="309"/>
      <c r="D12" s="307"/>
      <c r="E12" s="307"/>
      <c r="F12" s="307"/>
      <c r="G12" s="307"/>
      <c r="H12" s="307"/>
      <c r="I12" s="307"/>
      <c r="J12" s="307"/>
      <c r="K12" s="307"/>
      <c r="L12" s="310"/>
      <c r="M12" s="309"/>
      <c r="N12" s="307"/>
      <c r="O12" s="307"/>
      <c r="P12" s="307"/>
      <c r="Q12" s="307"/>
      <c r="R12" s="307"/>
      <c r="S12" s="310"/>
      <c r="T12" s="329">
        <v>0</v>
      </c>
      <c r="U12" s="329"/>
      <c r="V12" s="311">
        <f t="shared" si="0"/>
        <v>0</v>
      </c>
    </row>
    <row r="13" spans="1:22" s="171" customFormat="1">
      <c r="A13" s="172">
        <v>7</v>
      </c>
      <c r="B13" s="170" t="s">
        <v>77</v>
      </c>
      <c r="C13" s="309"/>
      <c r="D13" s="307">
        <v>8195235.5</v>
      </c>
      <c r="E13" s="307"/>
      <c r="F13" s="307"/>
      <c r="G13" s="307"/>
      <c r="H13" s="307"/>
      <c r="I13" s="307"/>
      <c r="J13" s="307"/>
      <c r="K13" s="307"/>
      <c r="L13" s="310"/>
      <c r="M13" s="309"/>
      <c r="N13" s="307"/>
      <c r="O13" s="307"/>
      <c r="P13" s="307"/>
      <c r="Q13" s="307"/>
      <c r="R13" s="307"/>
      <c r="S13" s="310"/>
      <c r="T13" s="329">
        <v>5743440</v>
      </c>
      <c r="U13" s="329">
        <v>2451795.5</v>
      </c>
      <c r="V13" s="311">
        <f t="shared" si="0"/>
        <v>8195235.5</v>
      </c>
    </row>
    <row r="14" spans="1:22" s="171" customFormat="1">
      <c r="A14" s="172">
        <v>8</v>
      </c>
      <c r="B14" s="170" t="s">
        <v>78</v>
      </c>
      <c r="C14" s="309"/>
      <c r="D14" s="307"/>
      <c r="E14" s="307"/>
      <c r="F14" s="307"/>
      <c r="G14" s="307"/>
      <c r="H14" s="307"/>
      <c r="I14" s="307"/>
      <c r="J14" s="307"/>
      <c r="K14" s="307"/>
      <c r="L14" s="310"/>
      <c r="M14" s="309"/>
      <c r="N14" s="307"/>
      <c r="O14" s="307"/>
      <c r="P14" s="307"/>
      <c r="Q14" s="307"/>
      <c r="R14" s="307"/>
      <c r="S14" s="310"/>
      <c r="T14" s="329">
        <v>0</v>
      </c>
      <c r="U14" s="329"/>
      <c r="V14" s="311">
        <f t="shared" si="0"/>
        <v>0</v>
      </c>
    </row>
    <row r="15" spans="1:22" s="171" customFormat="1">
      <c r="A15" s="172">
        <v>9</v>
      </c>
      <c r="B15" s="170" t="s">
        <v>79</v>
      </c>
      <c r="C15" s="309"/>
      <c r="D15" s="307"/>
      <c r="E15" s="307"/>
      <c r="F15" s="307"/>
      <c r="G15" s="307"/>
      <c r="H15" s="307"/>
      <c r="I15" s="307"/>
      <c r="J15" s="307"/>
      <c r="K15" s="307"/>
      <c r="L15" s="310"/>
      <c r="M15" s="309"/>
      <c r="N15" s="307"/>
      <c r="O15" s="307"/>
      <c r="P15" s="307"/>
      <c r="Q15" s="307"/>
      <c r="R15" s="307"/>
      <c r="S15" s="310"/>
      <c r="T15" s="329">
        <v>0</v>
      </c>
      <c r="U15" s="329"/>
      <c r="V15" s="311">
        <f t="shared" si="0"/>
        <v>0</v>
      </c>
    </row>
    <row r="16" spans="1:22" s="171" customFormat="1">
      <c r="A16" s="172">
        <v>10</v>
      </c>
      <c r="B16" s="170" t="s">
        <v>73</v>
      </c>
      <c r="C16" s="309"/>
      <c r="D16" s="307"/>
      <c r="E16" s="307"/>
      <c r="F16" s="307"/>
      <c r="G16" s="307"/>
      <c r="H16" s="307"/>
      <c r="I16" s="307"/>
      <c r="J16" s="307"/>
      <c r="K16" s="307"/>
      <c r="L16" s="310"/>
      <c r="M16" s="309"/>
      <c r="N16" s="307"/>
      <c r="O16" s="307"/>
      <c r="P16" s="307"/>
      <c r="Q16" s="307"/>
      <c r="R16" s="307"/>
      <c r="S16" s="310"/>
      <c r="T16" s="329">
        <v>0</v>
      </c>
      <c r="U16" s="329"/>
      <c r="V16" s="311">
        <f t="shared" si="0"/>
        <v>0</v>
      </c>
    </row>
    <row r="17" spans="1:22" s="171" customFormat="1">
      <c r="A17" s="172">
        <v>11</v>
      </c>
      <c r="B17" s="170" t="s">
        <v>74</v>
      </c>
      <c r="C17" s="309"/>
      <c r="D17" s="307"/>
      <c r="E17" s="307"/>
      <c r="F17" s="307"/>
      <c r="G17" s="307"/>
      <c r="H17" s="307"/>
      <c r="I17" s="307"/>
      <c r="J17" s="307"/>
      <c r="K17" s="307"/>
      <c r="L17" s="310"/>
      <c r="M17" s="309"/>
      <c r="N17" s="307"/>
      <c r="O17" s="307"/>
      <c r="P17" s="307"/>
      <c r="Q17" s="307"/>
      <c r="R17" s="307"/>
      <c r="S17" s="310"/>
      <c r="T17" s="329">
        <v>0</v>
      </c>
      <c r="U17" s="329"/>
      <c r="V17" s="311">
        <f t="shared" si="0"/>
        <v>0</v>
      </c>
    </row>
    <row r="18" spans="1:22" s="171" customFormat="1">
      <c r="A18" s="172">
        <v>12</v>
      </c>
      <c r="B18" s="170" t="s">
        <v>75</v>
      </c>
      <c r="C18" s="309"/>
      <c r="D18" s="307"/>
      <c r="E18" s="307"/>
      <c r="F18" s="307"/>
      <c r="G18" s="307"/>
      <c r="H18" s="307"/>
      <c r="I18" s="307"/>
      <c r="J18" s="307"/>
      <c r="K18" s="307"/>
      <c r="L18" s="310"/>
      <c r="M18" s="309"/>
      <c r="N18" s="307"/>
      <c r="O18" s="307"/>
      <c r="P18" s="307"/>
      <c r="Q18" s="307"/>
      <c r="R18" s="307"/>
      <c r="S18" s="310"/>
      <c r="T18" s="329">
        <v>0</v>
      </c>
      <c r="U18" s="329"/>
      <c r="V18" s="311">
        <f t="shared" si="0"/>
        <v>0</v>
      </c>
    </row>
    <row r="19" spans="1:22" s="171" customFormat="1">
      <c r="A19" s="172">
        <v>13</v>
      </c>
      <c r="B19" s="170" t="s">
        <v>76</v>
      </c>
      <c r="C19" s="309"/>
      <c r="D19" s="307"/>
      <c r="E19" s="307"/>
      <c r="F19" s="307"/>
      <c r="G19" s="307"/>
      <c r="H19" s="307"/>
      <c r="I19" s="307"/>
      <c r="J19" s="307"/>
      <c r="K19" s="307"/>
      <c r="L19" s="310"/>
      <c r="M19" s="309"/>
      <c r="N19" s="307"/>
      <c r="O19" s="307"/>
      <c r="P19" s="307"/>
      <c r="Q19" s="307"/>
      <c r="R19" s="307"/>
      <c r="S19" s="310"/>
      <c r="T19" s="329">
        <v>0</v>
      </c>
      <c r="U19" s="329"/>
      <c r="V19" s="311">
        <f t="shared" si="0"/>
        <v>0</v>
      </c>
    </row>
    <row r="20" spans="1:22" s="171" customFormat="1">
      <c r="A20" s="172">
        <v>14</v>
      </c>
      <c r="B20" s="170" t="s">
        <v>256</v>
      </c>
      <c r="C20" s="309"/>
      <c r="D20" s="307">
        <v>52489.17</v>
      </c>
      <c r="E20" s="307"/>
      <c r="F20" s="307"/>
      <c r="G20" s="307"/>
      <c r="H20" s="307"/>
      <c r="I20" s="307"/>
      <c r="J20" s="307"/>
      <c r="K20" s="307"/>
      <c r="L20" s="310"/>
      <c r="M20" s="309"/>
      <c r="N20" s="307"/>
      <c r="O20" s="307"/>
      <c r="P20" s="307"/>
      <c r="Q20" s="307"/>
      <c r="R20" s="307"/>
      <c r="S20" s="310"/>
      <c r="T20" s="329">
        <v>52489.17</v>
      </c>
      <c r="U20" s="329"/>
      <c r="V20" s="311">
        <f t="shared" si="0"/>
        <v>52489.17</v>
      </c>
    </row>
    <row r="21" spans="1:22" ht="13.5" thickBot="1">
      <c r="A21" s="109"/>
      <c r="B21" s="110" t="s">
        <v>72</v>
      </c>
      <c r="C21" s="312">
        <f>SUM(C7:C20)</f>
        <v>0</v>
      </c>
      <c r="D21" s="308">
        <f t="shared" ref="D21:V21" si="1">SUM(D7:D20)</f>
        <v>8247724.6699999999</v>
      </c>
      <c r="E21" s="308">
        <f t="shared" si="1"/>
        <v>0</v>
      </c>
      <c r="F21" s="308">
        <f t="shared" si="1"/>
        <v>0</v>
      </c>
      <c r="G21" s="308">
        <f t="shared" si="1"/>
        <v>0</v>
      </c>
      <c r="H21" s="308">
        <f t="shared" si="1"/>
        <v>0</v>
      </c>
      <c r="I21" s="308">
        <f t="shared" si="1"/>
        <v>0</v>
      </c>
      <c r="J21" s="308">
        <f t="shared" si="1"/>
        <v>0</v>
      </c>
      <c r="K21" s="308">
        <f t="shared" si="1"/>
        <v>0</v>
      </c>
      <c r="L21" s="313">
        <f t="shared" si="1"/>
        <v>0</v>
      </c>
      <c r="M21" s="312">
        <f t="shared" si="1"/>
        <v>0</v>
      </c>
      <c r="N21" s="308">
        <f t="shared" si="1"/>
        <v>0</v>
      </c>
      <c r="O21" s="308">
        <f t="shared" si="1"/>
        <v>0</v>
      </c>
      <c r="P21" s="308">
        <f t="shared" si="1"/>
        <v>0</v>
      </c>
      <c r="Q21" s="308">
        <f t="shared" si="1"/>
        <v>0</v>
      </c>
      <c r="R21" s="308">
        <f t="shared" si="1"/>
        <v>0</v>
      </c>
      <c r="S21" s="313">
        <f t="shared" si="1"/>
        <v>0</v>
      </c>
      <c r="T21" s="313">
        <f>SUM(T7:T20)</f>
        <v>5795929.1699999999</v>
      </c>
      <c r="U21" s="313">
        <f t="shared" si="1"/>
        <v>2451795.5</v>
      </c>
      <c r="V21" s="314">
        <f t="shared" si="1"/>
        <v>8247724.6699999999</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H26" sqref="H26"/>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194</v>
      </c>
      <c r="B1" s="2" t="str">
        <f>'1. key ratios'!B1</f>
        <v>სს "ხალიკ ბანკი საქართველო"</v>
      </c>
    </row>
    <row r="2" spans="1:9">
      <c r="A2" s="2" t="s">
        <v>195</v>
      </c>
      <c r="B2" s="421">
        <f>'1. key ratios'!B2</f>
        <v>43100</v>
      </c>
    </row>
    <row r="4" spans="1:9" ht="13.5" thickBot="1">
      <c r="A4" s="2" t="s">
        <v>350</v>
      </c>
      <c r="B4" s="332" t="s">
        <v>374</v>
      </c>
    </row>
    <row r="5" spans="1:9">
      <c r="A5" s="107"/>
      <c r="B5" s="168"/>
      <c r="C5" s="174" t="s">
        <v>0</v>
      </c>
      <c r="D5" s="174" t="s">
        <v>1</v>
      </c>
      <c r="E5" s="174" t="s">
        <v>2</v>
      </c>
      <c r="F5" s="174" t="s">
        <v>3</v>
      </c>
      <c r="G5" s="327" t="s">
        <v>4</v>
      </c>
      <c r="H5" s="175" t="s">
        <v>8</v>
      </c>
      <c r="I5" s="25"/>
    </row>
    <row r="6" spans="1:9" ht="15" customHeight="1">
      <c r="A6" s="167"/>
      <c r="B6" s="23"/>
      <c r="C6" s="490" t="s">
        <v>366</v>
      </c>
      <c r="D6" s="494" t="s">
        <v>376</v>
      </c>
      <c r="E6" s="495"/>
      <c r="F6" s="490" t="s">
        <v>377</v>
      </c>
      <c r="G6" s="490" t="s">
        <v>378</v>
      </c>
      <c r="H6" s="492" t="s">
        <v>368</v>
      </c>
      <c r="I6" s="25"/>
    </row>
    <row r="7" spans="1:9" ht="76.5">
      <c r="A7" s="167"/>
      <c r="B7" s="23"/>
      <c r="C7" s="491"/>
      <c r="D7" s="331" t="s">
        <v>369</v>
      </c>
      <c r="E7" s="331" t="s">
        <v>367</v>
      </c>
      <c r="F7" s="491"/>
      <c r="G7" s="491"/>
      <c r="H7" s="493"/>
      <c r="I7" s="25"/>
    </row>
    <row r="8" spans="1:9">
      <c r="A8" s="98">
        <v>1</v>
      </c>
      <c r="B8" s="80" t="s">
        <v>223</v>
      </c>
      <c r="C8" s="315">
        <v>69480776</v>
      </c>
      <c r="D8" s="316"/>
      <c r="E8" s="315"/>
      <c r="F8" s="315">
        <v>45323559</v>
      </c>
      <c r="G8" s="328">
        <v>45323559</v>
      </c>
      <c r="H8" s="337">
        <f>G8/(C8+E8)</f>
        <v>0.65231797353558629</v>
      </c>
    </row>
    <row r="9" spans="1:9" ht="15" customHeight="1">
      <c r="A9" s="98">
        <v>2</v>
      </c>
      <c r="B9" s="80" t="s">
        <v>224</v>
      </c>
      <c r="C9" s="315">
        <v>0</v>
      </c>
      <c r="D9" s="316">
        <v>0</v>
      </c>
      <c r="E9" s="315">
        <v>0</v>
      </c>
      <c r="F9" s="315">
        <v>0</v>
      </c>
      <c r="G9" s="328">
        <v>0</v>
      </c>
      <c r="H9" s="337"/>
    </row>
    <row r="10" spans="1:9">
      <c r="A10" s="98">
        <v>3</v>
      </c>
      <c r="B10" s="80" t="s">
        <v>225</v>
      </c>
      <c r="C10" s="315">
        <v>0</v>
      </c>
      <c r="D10" s="315">
        <v>0</v>
      </c>
      <c r="E10" s="315">
        <v>0</v>
      </c>
      <c r="F10" s="315">
        <v>0</v>
      </c>
      <c r="G10" s="315">
        <v>0</v>
      </c>
      <c r="H10" s="337"/>
    </row>
    <row r="11" spans="1:9">
      <c r="A11" s="98">
        <v>4</v>
      </c>
      <c r="B11" s="80" t="s">
        <v>226</v>
      </c>
      <c r="C11" s="315"/>
      <c r="D11" s="316"/>
      <c r="E11" s="315"/>
      <c r="F11" s="315">
        <v>0</v>
      </c>
      <c r="G11" s="328"/>
      <c r="H11" s="337"/>
    </row>
    <row r="12" spans="1:9">
      <c r="A12" s="98">
        <v>5</v>
      </c>
      <c r="B12" s="80" t="s">
        <v>227</v>
      </c>
      <c r="C12" s="315"/>
      <c r="D12" s="316"/>
      <c r="E12" s="315"/>
      <c r="F12" s="315">
        <v>0</v>
      </c>
      <c r="G12" s="328"/>
      <c r="H12" s="337"/>
    </row>
    <row r="13" spans="1:9">
      <c r="A13" s="98">
        <v>6</v>
      </c>
      <c r="B13" s="80" t="s">
        <v>228</v>
      </c>
      <c r="C13" s="315">
        <v>6985284</v>
      </c>
      <c r="D13" s="316"/>
      <c r="E13" s="315"/>
      <c r="F13" s="315">
        <v>6985284</v>
      </c>
      <c r="G13" s="328">
        <v>6985284</v>
      </c>
      <c r="H13" s="337">
        <f t="shared" ref="H13:H21" si="0">G13/(C13+E13)</f>
        <v>1</v>
      </c>
    </row>
    <row r="14" spans="1:9">
      <c r="A14" s="98">
        <v>7</v>
      </c>
      <c r="B14" s="80" t="s">
        <v>77</v>
      </c>
      <c r="C14" s="315">
        <v>251969344</v>
      </c>
      <c r="D14" s="316">
        <v>32516866.549999997</v>
      </c>
      <c r="E14" s="315">
        <v>16110569.5</v>
      </c>
      <c r="F14" s="316">
        <v>268079913.5</v>
      </c>
      <c r="G14" s="384">
        <v>259884678</v>
      </c>
      <c r="H14" s="337">
        <f t="shared" si="0"/>
        <v>0.96942987860222507</v>
      </c>
    </row>
    <row r="15" spans="1:9">
      <c r="A15" s="98">
        <v>8</v>
      </c>
      <c r="B15" s="80" t="s">
        <v>78</v>
      </c>
      <c r="C15" s="315"/>
      <c r="D15" s="316"/>
      <c r="E15" s="315"/>
      <c r="F15" s="316">
        <v>0</v>
      </c>
      <c r="G15" s="384"/>
      <c r="H15" s="337"/>
    </row>
    <row r="16" spans="1:9">
      <c r="A16" s="98">
        <v>9</v>
      </c>
      <c r="B16" s="80" t="s">
        <v>79</v>
      </c>
      <c r="C16" s="315"/>
      <c r="D16" s="316"/>
      <c r="E16" s="315"/>
      <c r="F16" s="316">
        <v>0</v>
      </c>
      <c r="G16" s="384"/>
      <c r="H16" s="337"/>
    </row>
    <row r="17" spans="1:8">
      <c r="A17" s="98">
        <v>10</v>
      </c>
      <c r="B17" s="80" t="s">
        <v>73</v>
      </c>
      <c r="C17" s="315">
        <v>5352034</v>
      </c>
      <c r="D17" s="316">
        <v>1750.86</v>
      </c>
      <c r="E17" s="315">
        <v>875</v>
      </c>
      <c r="F17" s="316">
        <v>5352909</v>
      </c>
      <c r="G17" s="384">
        <v>5352909</v>
      </c>
      <c r="H17" s="337">
        <f t="shared" si="0"/>
        <v>1</v>
      </c>
    </row>
    <row r="18" spans="1:8">
      <c r="A18" s="98">
        <v>11</v>
      </c>
      <c r="B18" s="80" t="s">
        <v>74</v>
      </c>
      <c r="C18" s="315">
        <v>809487</v>
      </c>
      <c r="D18" s="316"/>
      <c r="E18" s="315"/>
      <c r="F18" s="316">
        <v>827174.5</v>
      </c>
      <c r="G18" s="384">
        <v>827174.5</v>
      </c>
      <c r="H18" s="337">
        <f t="shared" si="0"/>
        <v>1.021850258249978</v>
      </c>
    </row>
    <row r="19" spans="1:8">
      <c r="A19" s="98">
        <v>12</v>
      </c>
      <c r="B19" s="80" t="s">
        <v>75</v>
      </c>
      <c r="C19" s="315"/>
      <c r="D19" s="316"/>
      <c r="E19" s="315"/>
      <c r="F19" s="316">
        <v>0</v>
      </c>
      <c r="G19" s="384"/>
      <c r="H19" s="337"/>
    </row>
    <row r="20" spans="1:8">
      <c r="A20" s="98">
        <v>13</v>
      </c>
      <c r="B20" s="80" t="s">
        <v>76</v>
      </c>
      <c r="C20" s="315"/>
      <c r="D20" s="316"/>
      <c r="E20" s="315"/>
      <c r="F20" s="316">
        <v>0</v>
      </c>
      <c r="G20" s="384"/>
      <c r="H20" s="337"/>
    </row>
    <row r="21" spans="1:8">
      <c r="A21" s="98">
        <v>14</v>
      </c>
      <c r="B21" s="80" t="s">
        <v>256</v>
      </c>
      <c r="C21" s="315">
        <v>85710738</v>
      </c>
      <c r="D21" s="316">
        <v>2957251.8800000008</v>
      </c>
      <c r="E21" s="315">
        <v>1284288</v>
      </c>
      <c r="F21" s="316">
        <v>80360361</v>
      </c>
      <c r="G21" s="384">
        <v>80307871.829999998</v>
      </c>
      <c r="H21" s="337">
        <f t="shared" si="0"/>
        <v>0.92313176422293386</v>
      </c>
    </row>
    <row r="22" spans="1:8" ht="13.5" thickBot="1">
      <c r="A22" s="169"/>
      <c r="B22" s="176" t="s">
        <v>72</v>
      </c>
      <c r="C22" s="308">
        <f t="shared" ref="C22:H22" si="1">SUM(C8:C21)</f>
        <v>420307663</v>
      </c>
      <c r="D22" s="308">
        <f t="shared" si="1"/>
        <v>35475869.289999999</v>
      </c>
      <c r="E22" s="308">
        <f t="shared" si="1"/>
        <v>17395732.5</v>
      </c>
      <c r="F22" s="308">
        <f t="shared" si="1"/>
        <v>406929201</v>
      </c>
      <c r="G22" s="308">
        <f t="shared" si="1"/>
        <v>398681476.32999998</v>
      </c>
      <c r="H22" s="338">
        <f t="shared" si="1"/>
        <v>5.566729874610723</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9"/>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372" bestFit="1" customWidth="1"/>
    <col min="2" max="2" width="93.85546875" style="372" customWidth="1"/>
    <col min="3" max="3" width="14.5703125" style="372" customWidth="1"/>
    <col min="4" max="4" width="14.28515625" style="372" customWidth="1"/>
    <col min="5" max="5" width="15.42578125" style="372" customWidth="1"/>
    <col min="6" max="6" width="13.7109375" style="372" customWidth="1"/>
    <col min="7" max="7" width="13.5703125" style="372" customWidth="1"/>
    <col min="8" max="8" width="15" style="372" customWidth="1"/>
    <col min="9" max="9" width="13.85546875" style="372" customWidth="1"/>
    <col min="10" max="10" width="14.42578125" style="372" customWidth="1"/>
    <col min="11" max="11" width="14.85546875" style="372" customWidth="1"/>
    <col min="12" max="16384" width="9.140625" style="372"/>
  </cols>
  <sheetData>
    <row r="1" spans="1:11">
      <c r="A1" s="372" t="s">
        <v>194</v>
      </c>
      <c r="B1" s="372" t="str">
        <f>'1. key ratios'!B1</f>
        <v>სს "ხალიკ ბანკი საქართველო"</v>
      </c>
    </row>
    <row r="2" spans="1:11">
      <c r="A2" s="372" t="s">
        <v>195</v>
      </c>
      <c r="B2" s="437">
        <f>'1. key ratios'!B2</f>
        <v>43100</v>
      </c>
      <c r="C2" s="373"/>
      <c r="D2" s="373"/>
    </row>
    <row r="3" spans="1:11">
      <c r="B3" s="373"/>
      <c r="C3" s="373"/>
      <c r="D3" s="373"/>
    </row>
    <row r="4" spans="1:11" ht="13.5" thickBot="1">
      <c r="A4" s="372" t="s">
        <v>407</v>
      </c>
      <c r="B4" s="332" t="s">
        <v>406</v>
      </c>
      <c r="C4" s="373"/>
      <c r="D4" s="373"/>
    </row>
    <row r="5" spans="1:11" ht="30" customHeight="1">
      <c r="A5" s="499"/>
      <c r="B5" s="500"/>
      <c r="C5" s="497" t="s">
        <v>422</v>
      </c>
      <c r="D5" s="497"/>
      <c r="E5" s="497"/>
      <c r="F5" s="497" t="s">
        <v>423</v>
      </c>
      <c r="G5" s="497"/>
      <c r="H5" s="497"/>
      <c r="I5" s="497" t="s">
        <v>424</v>
      </c>
      <c r="J5" s="497"/>
      <c r="K5" s="498"/>
    </row>
    <row r="6" spans="1:11">
      <c r="A6" s="370"/>
      <c r="B6" s="371"/>
      <c r="C6" s="374" t="s">
        <v>31</v>
      </c>
      <c r="D6" s="374" t="s">
        <v>101</v>
      </c>
      <c r="E6" s="374" t="s">
        <v>72</v>
      </c>
      <c r="F6" s="374" t="s">
        <v>31</v>
      </c>
      <c r="G6" s="374" t="s">
        <v>101</v>
      </c>
      <c r="H6" s="374" t="s">
        <v>72</v>
      </c>
      <c r="I6" s="374" t="s">
        <v>31</v>
      </c>
      <c r="J6" s="374" t="s">
        <v>101</v>
      </c>
      <c r="K6" s="375" t="s">
        <v>72</v>
      </c>
    </row>
    <row r="7" spans="1:11">
      <c r="A7" s="376" t="s">
        <v>386</v>
      </c>
      <c r="B7" s="369"/>
      <c r="C7" s="369"/>
      <c r="D7" s="369"/>
      <c r="E7" s="369"/>
      <c r="F7" s="369"/>
      <c r="G7" s="369"/>
      <c r="H7" s="369"/>
      <c r="I7" s="369"/>
      <c r="J7" s="369"/>
      <c r="K7" s="377"/>
    </row>
    <row r="8" spans="1:11" ht="18.75" customHeight="1">
      <c r="A8" s="368">
        <v>1</v>
      </c>
      <c r="B8" s="353" t="s">
        <v>386</v>
      </c>
      <c r="C8" s="349"/>
      <c r="D8" s="349"/>
      <c r="E8" s="349"/>
      <c r="F8" s="434">
        <v>26643727</v>
      </c>
      <c r="G8" s="434">
        <v>42511555.287500009</v>
      </c>
      <c r="H8" s="440">
        <f>F8+G8</f>
        <v>69155282.287500009</v>
      </c>
      <c r="I8" s="434">
        <v>25951494.289999999</v>
      </c>
      <c r="J8" s="434">
        <v>37968247.947500005</v>
      </c>
      <c r="K8" s="441">
        <f>I8+J8</f>
        <v>63919742.237500004</v>
      </c>
    </row>
    <row r="9" spans="1:11">
      <c r="A9" s="376" t="s">
        <v>387</v>
      </c>
      <c r="B9" s="369"/>
      <c r="C9" s="369"/>
      <c r="D9" s="369"/>
      <c r="E9" s="369"/>
      <c r="F9" s="435"/>
      <c r="G9" s="435"/>
      <c r="H9" s="444"/>
      <c r="I9" s="435"/>
      <c r="J9" s="435"/>
      <c r="K9" s="445"/>
    </row>
    <row r="10" spans="1:11">
      <c r="A10" s="378">
        <v>2</v>
      </c>
      <c r="B10" s="354" t="s">
        <v>388</v>
      </c>
      <c r="C10" s="438">
        <v>5002015.1000000006</v>
      </c>
      <c r="D10" s="436">
        <v>17432745.800000001</v>
      </c>
      <c r="E10" s="442">
        <f>C10+D10</f>
        <v>22434760.900000002</v>
      </c>
      <c r="F10" s="436">
        <v>1188364</v>
      </c>
      <c r="G10" s="436">
        <v>4687275.7699999996</v>
      </c>
      <c r="H10" s="440">
        <f t="shared" ref="H10:H16" si="0">F10+G10</f>
        <v>5875639.7699999996</v>
      </c>
      <c r="I10" s="436">
        <v>308821</v>
      </c>
      <c r="J10" s="436">
        <v>1155181</v>
      </c>
      <c r="K10" s="441">
        <f>I10+J10</f>
        <v>1464002</v>
      </c>
    </row>
    <row r="11" spans="1:11">
      <c r="A11" s="378">
        <v>3</v>
      </c>
      <c r="B11" s="354" t="s">
        <v>389</v>
      </c>
      <c r="C11" s="438">
        <v>21221711.809999999</v>
      </c>
      <c r="D11" s="436">
        <v>302385996.72999996</v>
      </c>
      <c r="E11" s="442">
        <f t="shared" ref="E11:E19" si="1">C11+D11</f>
        <v>323607708.53999996</v>
      </c>
      <c r="F11" s="436">
        <v>10705256.2248</v>
      </c>
      <c r="G11" s="436">
        <v>12027350.23</v>
      </c>
      <c r="H11" s="440">
        <f t="shared" si="0"/>
        <v>22732606.454800002</v>
      </c>
      <c r="I11" s="436">
        <v>8096735</v>
      </c>
      <c r="J11" s="436">
        <v>13450520</v>
      </c>
      <c r="K11" s="441">
        <f t="shared" ref="K11:K21" si="2">I11+J11</f>
        <v>21547255</v>
      </c>
    </row>
    <row r="12" spans="1:11">
      <c r="A12" s="378">
        <v>4</v>
      </c>
      <c r="B12" s="354" t="s">
        <v>390</v>
      </c>
      <c r="C12" s="438">
        <v>0</v>
      </c>
      <c r="D12" s="436">
        <v>0</v>
      </c>
      <c r="E12" s="442">
        <f t="shared" si="1"/>
        <v>0</v>
      </c>
      <c r="F12" s="436">
        <v>0</v>
      </c>
      <c r="G12" s="436">
        <v>0</v>
      </c>
      <c r="H12" s="440">
        <f t="shared" si="0"/>
        <v>0</v>
      </c>
      <c r="I12" s="436">
        <v>0</v>
      </c>
      <c r="J12" s="436">
        <v>0</v>
      </c>
      <c r="K12" s="441">
        <f t="shared" si="2"/>
        <v>0</v>
      </c>
    </row>
    <row r="13" spans="1:11">
      <c r="A13" s="378">
        <v>5</v>
      </c>
      <c r="B13" s="354" t="s">
        <v>391</v>
      </c>
      <c r="C13" s="438">
        <v>15722533.18</v>
      </c>
      <c r="D13" s="436">
        <v>19918345.650000002</v>
      </c>
      <c r="E13" s="442">
        <f t="shared" si="1"/>
        <v>35640878.829999998</v>
      </c>
      <c r="F13" s="436">
        <v>3868010.1450000005</v>
      </c>
      <c r="G13" s="436">
        <v>7753958.4304</v>
      </c>
      <c r="H13" s="440">
        <f t="shared" si="0"/>
        <v>11621968.5754</v>
      </c>
      <c r="I13" s="436">
        <v>1090116.5625</v>
      </c>
      <c r="J13" s="436">
        <v>1820899.6600000001</v>
      </c>
      <c r="K13" s="441">
        <f t="shared" si="2"/>
        <v>2911016.2225000001</v>
      </c>
    </row>
    <row r="14" spans="1:11">
      <c r="A14" s="378">
        <v>6</v>
      </c>
      <c r="B14" s="354" t="s">
        <v>405</v>
      </c>
      <c r="C14" s="438">
        <v>0</v>
      </c>
      <c r="D14" s="436">
        <v>0</v>
      </c>
      <c r="E14" s="442">
        <f t="shared" si="1"/>
        <v>0</v>
      </c>
      <c r="F14" s="436">
        <v>0</v>
      </c>
      <c r="G14" s="436">
        <v>0</v>
      </c>
      <c r="H14" s="440">
        <f t="shared" si="0"/>
        <v>0</v>
      </c>
      <c r="I14" s="436">
        <v>0</v>
      </c>
      <c r="J14" s="436">
        <v>0</v>
      </c>
      <c r="K14" s="441">
        <f t="shared" si="2"/>
        <v>0</v>
      </c>
    </row>
    <row r="15" spans="1:11">
      <c r="A15" s="378">
        <v>7</v>
      </c>
      <c r="B15" s="354" t="s">
        <v>392</v>
      </c>
      <c r="C15" s="438">
        <v>3328599.61</v>
      </c>
      <c r="D15" s="436">
        <v>4713553.54</v>
      </c>
      <c r="E15" s="442">
        <f t="shared" si="1"/>
        <v>8042153.1500000004</v>
      </c>
      <c r="F15" s="436">
        <v>227825</v>
      </c>
      <c r="G15" s="436">
        <v>294298</v>
      </c>
      <c r="H15" s="440">
        <f t="shared" si="0"/>
        <v>522123</v>
      </c>
      <c r="I15" s="436">
        <v>227825</v>
      </c>
      <c r="J15" s="436">
        <v>294298</v>
      </c>
      <c r="K15" s="441">
        <f t="shared" si="2"/>
        <v>522123</v>
      </c>
    </row>
    <row r="16" spans="1:11">
      <c r="A16" s="378">
        <v>8</v>
      </c>
      <c r="B16" s="355" t="s">
        <v>393</v>
      </c>
      <c r="C16" s="442">
        <f t="shared" ref="C16:D16" si="3">C10+C11+C12+C13+C14+C15</f>
        <v>45274859.700000003</v>
      </c>
      <c r="D16" s="442">
        <f t="shared" si="3"/>
        <v>344450641.71999997</v>
      </c>
      <c r="E16" s="442">
        <f t="shared" si="1"/>
        <v>389725501.41999996</v>
      </c>
      <c r="F16" s="442">
        <f>F10+F11+F12+F13+F14+F15</f>
        <v>15989455.369800001</v>
      </c>
      <c r="G16" s="442">
        <f>G10+G11+G12+G13+G14+G15</f>
        <v>24762882.430399999</v>
      </c>
      <c r="H16" s="440">
        <f t="shared" si="0"/>
        <v>40752337.8002</v>
      </c>
      <c r="I16" s="442">
        <f>I10+I11+I12+I13+I14+I15</f>
        <v>9723497.5625</v>
      </c>
      <c r="J16" s="442">
        <f>J10+J11+J12+J13+J14+J15</f>
        <v>16720898.66</v>
      </c>
      <c r="K16" s="441">
        <f t="shared" si="2"/>
        <v>26444396.2225</v>
      </c>
    </row>
    <row r="17" spans="1:11">
      <c r="A17" s="376" t="s">
        <v>394</v>
      </c>
      <c r="B17" s="369"/>
      <c r="C17" s="369"/>
      <c r="D17" s="369"/>
      <c r="E17" s="443"/>
      <c r="F17" s="435"/>
      <c r="G17" s="435"/>
      <c r="H17" s="444"/>
      <c r="I17" s="369"/>
      <c r="J17" s="369"/>
      <c r="K17" s="446"/>
    </row>
    <row r="18" spans="1:11">
      <c r="A18" s="378">
        <v>9</v>
      </c>
      <c r="B18" s="354" t="s">
        <v>395</v>
      </c>
      <c r="C18" s="438">
        <v>0</v>
      </c>
      <c r="D18" s="436">
        <v>0</v>
      </c>
      <c r="E18" s="442">
        <f t="shared" si="1"/>
        <v>0</v>
      </c>
      <c r="F18" s="436">
        <v>0</v>
      </c>
      <c r="G18" s="436">
        <v>0</v>
      </c>
      <c r="H18" s="440">
        <f t="shared" ref="H18:H21" si="4">F18+G18</f>
        <v>0</v>
      </c>
      <c r="I18" s="436">
        <v>0</v>
      </c>
      <c r="J18" s="436">
        <v>0</v>
      </c>
      <c r="K18" s="441">
        <f t="shared" si="2"/>
        <v>0</v>
      </c>
    </row>
    <row r="19" spans="1:11">
      <c r="A19" s="378">
        <v>10</v>
      </c>
      <c r="B19" s="354" t="s">
        <v>396</v>
      </c>
      <c r="C19" s="438">
        <v>55615683.219999999</v>
      </c>
      <c r="D19" s="436">
        <v>236687159.13999999</v>
      </c>
      <c r="E19" s="442">
        <f t="shared" si="1"/>
        <v>292302842.36000001</v>
      </c>
      <c r="F19" s="436">
        <v>2857640.4350000001</v>
      </c>
      <c r="G19" s="436">
        <v>4790277.5500000007</v>
      </c>
      <c r="H19" s="440">
        <f t="shared" si="4"/>
        <v>7647917.9850000013</v>
      </c>
      <c r="I19" s="436">
        <v>3549873.1450000005</v>
      </c>
      <c r="J19" s="436">
        <v>9438705.9400000013</v>
      </c>
      <c r="K19" s="441">
        <f t="shared" si="2"/>
        <v>12988579.085000001</v>
      </c>
    </row>
    <row r="20" spans="1:11">
      <c r="A20" s="378">
        <v>11</v>
      </c>
      <c r="B20" s="354" t="s">
        <v>397</v>
      </c>
      <c r="C20" s="438">
        <v>1759435.28</v>
      </c>
      <c r="D20" s="436">
        <v>1968012.71</v>
      </c>
      <c r="E20" s="442">
        <f>C20+D20</f>
        <v>3727447.99</v>
      </c>
      <c r="F20" s="436">
        <v>63376.2</v>
      </c>
      <c r="G20" s="436">
        <v>0</v>
      </c>
      <c r="H20" s="440">
        <f t="shared" si="4"/>
        <v>63376.2</v>
      </c>
      <c r="I20" s="436">
        <v>63376.2</v>
      </c>
      <c r="J20" s="436">
        <v>0</v>
      </c>
      <c r="K20" s="441">
        <f t="shared" si="2"/>
        <v>63376.2</v>
      </c>
    </row>
    <row r="21" spans="1:11" ht="13.5" thickBot="1">
      <c r="A21" s="237">
        <v>12</v>
      </c>
      <c r="B21" s="379" t="s">
        <v>398</v>
      </c>
      <c r="C21" s="439">
        <f>C18+C19+C20</f>
        <v>57375118.5</v>
      </c>
      <c r="D21" s="439">
        <f>D18+D19+D20</f>
        <v>238655171.84999999</v>
      </c>
      <c r="E21" s="442">
        <f>C21+D21</f>
        <v>296030290.35000002</v>
      </c>
      <c r="F21" s="439">
        <f>F18+F19+F20</f>
        <v>2921016.6350000002</v>
      </c>
      <c r="G21" s="439">
        <f>G18+G19+G20</f>
        <v>4790277.5500000007</v>
      </c>
      <c r="H21" s="440">
        <f t="shared" si="4"/>
        <v>7711294.1850000005</v>
      </c>
      <c r="I21" s="439">
        <f>I18+I19+I20</f>
        <v>3613249.3450000007</v>
      </c>
      <c r="J21" s="439">
        <f>J18+J19+J20</f>
        <v>9438705.9400000013</v>
      </c>
      <c r="K21" s="441">
        <f t="shared" si="2"/>
        <v>13051955.285000002</v>
      </c>
    </row>
    <row r="22" spans="1:11" ht="38.25" customHeight="1" thickBot="1">
      <c r="A22" s="366"/>
      <c r="B22" s="367"/>
      <c r="C22" s="367"/>
      <c r="D22" s="367"/>
      <c r="E22" s="367"/>
      <c r="F22" s="496" t="s">
        <v>399</v>
      </c>
      <c r="G22" s="497"/>
      <c r="H22" s="497"/>
      <c r="I22" s="496" t="s">
        <v>400</v>
      </c>
      <c r="J22" s="497"/>
      <c r="K22" s="498"/>
    </row>
    <row r="23" spans="1:11" ht="13.5" thickBot="1">
      <c r="A23" s="359">
        <v>13</v>
      </c>
      <c r="B23" s="356" t="s">
        <v>386</v>
      </c>
      <c r="C23" s="365"/>
      <c r="D23" s="365"/>
      <c r="E23" s="365"/>
      <c r="F23" s="447">
        <v>26643727</v>
      </c>
      <c r="G23" s="447">
        <v>42511555.287500009</v>
      </c>
      <c r="H23" s="450">
        <f>F23+G23</f>
        <v>69155282.287500009</v>
      </c>
      <c r="I23" s="447">
        <v>25951494.289999999</v>
      </c>
      <c r="J23" s="447">
        <v>37968247.947500005</v>
      </c>
      <c r="K23" s="451">
        <f>I23+J23</f>
        <v>63919742.237500004</v>
      </c>
    </row>
    <row r="24" spans="1:11" ht="13.5" thickBot="1">
      <c r="A24" s="360">
        <v>14</v>
      </c>
      <c r="B24" s="357" t="s">
        <v>401</v>
      </c>
      <c r="C24" s="380"/>
      <c r="D24" s="363"/>
      <c r="E24" s="364"/>
      <c r="F24" s="448">
        <v>13068438.734800002</v>
      </c>
      <c r="G24" s="448">
        <v>19972604.387100004</v>
      </c>
      <c r="H24" s="450">
        <f>F24+G24</f>
        <v>33041043.121900007</v>
      </c>
      <c r="I24" s="448">
        <v>6110248.8385000005</v>
      </c>
      <c r="J24" s="448">
        <v>7282193.4375</v>
      </c>
      <c r="K24" s="451">
        <f>I24+J24</f>
        <v>13392442.276000001</v>
      </c>
    </row>
    <row r="25" spans="1:11" ht="13.5" thickBot="1">
      <c r="A25" s="361">
        <v>15</v>
      </c>
      <c r="B25" s="358" t="s">
        <v>402</v>
      </c>
      <c r="C25" s="362"/>
      <c r="D25" s="362"/>
      <c r="E25" s="362"/>
      <c r="F25" s="449">
        <v>2.0387842450567799</v>
      </c>
      <c r="G25" s="449">
        <v>2.1284933333460292</v>
      </c>
      <c r="H25" s="449">
        <v>2.093</v>
      </c>
      <c r="I25" s="449">
        <v>4.2472074339235597</v>
      </c>
      <c r="J25" s="449">
        <v>5.2138477607558062</v>
      </c>
      <c r="K25" s="449">
        <v>4.7728000000000002</v>
      </c>
    </row>
    <row r="28" spans="1:11" ht="38.25">
      <c r="B28" s="24" t="s">
        <v>421</v>
      </c>
    </row>
    <row r="29" spans="1:11">
      <c r="B29" s="372" t="s">
        <v>425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194</v>
      </c>
      <c r="B1" s="75" t="str">
        <f>'1. key ratios'!B1</f>
        <v>სს "ხალიკ ბანკი საქართველო"</v>
      </c>
    </row>
    <row r="2" spans="1:14" ht="14.25" customHeight="1">
      <c r="A2" s="75" t="s">
        <v>195</v>
      </c>
      <c r="B2" s="424">
        <f>'1. key ratios'!B2</f>
        <v>43100</v>
      </c>
    </row>
    <row r="3" spans="1:14" ht="14.25" customHeight="1"/>
    <row r="4" spans="1:14" ht="15.75" thickBot="1">
      <c r="A4" s="2" t="s">
        <v>351</v>
      </c>
      <c r="B4" s="100" t="s">
        <v>81</v>
      </c>
    </row>
    <row r="5" spans="1:14" s="26" customFormat="1" ht="12.75">
      <c r="A5" s="185"/>
      <c r="B5" s="186"/>
      <c r="C5" s="187" t="s">
        <v>0</v>
      </c>
      <c r="D5" s="187" t="s">
        <v>1</v>
      </c>
      <c r="E5" s="187" t="s">
        <v>2</v>
      </c>
      <c r="F5" s="187" t="s">
        <v>3</v>
      </c>
      <c r="G5" s="187" t="s">
        <v>4</v>
      </c>
      <c r="H5" s="187" t="s">
        <v>8</v>
      </c>
      <c r="I5" s="187" t="s">
        <v>245</v>
      </c>
      <c r="J5" s="187" t="s">
        <v>246</v>
      </c>
      <c r="K5" s="187" t="s">
        <v>247</v>
      </c>
      <c r="L5" s="187" t="s">
        <v>248</v>
      </c>
      <c r="M5" s="187" t="s">
        <v>249</v>
      </c>
      <c r="N5" s="188" t="s">
        <v>250</v>
      </c>
    </row>
    <row r="6" spans="1:14" ht="45">
      <c r="A6" s="177"/>
      <c r="B6" s="112"/>
      <c r="C6" s="113" t="s">
        <v>91</v>
      </c>
      <c r="D6" s="114" t="s">
        <v>80</v>
      </c>
      <c r="E6" s="115" t="s">
        <v>90</v>
      </c>
      <c r="F6" s="116">
        <v>0</v>
      </c>
      <c r="G6" s="116">
        <v>0.2</v>
      </c>
      <c r="H6" s="116">
        <v>0.35</v>
      </c>
      <c r="I6" s="116">
        <v>0.5</v>
      </c>
      <c r="J6" s="116">
        <v>0.75</v>
      </c>
      <c r="K6" s="116">
        <v>1</v>
      </c>
      <c r="L6" s="116">
        <v>1.5</v>
      </c>
      <c r="M6" s="116">
        <v>2.5</v>
      </c>
      <c r="N6" s="178" t="s">
        <v>81</v>
      </c>
    </row>
    <row r="7" spans="1:14">
      <c r="A7" s="179">
        <v>1</v>
      </c>
      <c r="B7" s="117" t="s">
        <v>82</v>
      </c>
      <c r="C7" s="317">
        <f>SUM(C8:C13)</f>
        <v>0</v>
      </c>
      <c r="D7" s="112"/>
      <c r="E7" s="320">
        <f t="shared" ref="E7:M7" si="0">SUM(E8:E13)</f>
        <v>0</v>
      </c>
      <c r="F7" s="317">
        <f>SUM(F8:F13)</f>
        <v>0</v>
      </c>
      <c r="G7" s="317">
        <f t="shared" si="0"/>
        <v>0</v>
      </c>
      <c r="H7" s="317">
        <f t="shared" si="0"/>
        <v>0</v>
      </c>
      <c r="I7" s="317">
        <f t="shared" si="0"/>
        <v>0</v>
      </c>
      <c r="J7" s="317">
        <f t="shared" si="0"/>
        <v>0</v>
      </c>
      <c r="K7" s="317">
        <f t="shared" si="0"/>
        <v>0</v>
      </c>
      <c r="L7" s="317">
        <f t="shared" si="0"/>
        <v>0</v>
      </c>
      <c r="M7" s="317">
        <f t="shared" si="0"/>
        <v>0</v>
      </c>
      <c r="N7" s="180">
        <f>SUM(N8:N13)</f>
        <v>0</v>
      </c>
    </row>
    <row r="8" spans="1:14">
      <c r="A8" s="179">
        <v>1.1000000000000001</v>
      </c>
      <c r="B8" s="118" t="s">
        <v>83</v>
      </c>
      <c r="C8" s="318">
        <v>0</v>
      </c>
      <c r="D8" s="119">
        <v>0.02</v>
      </c>
      <c r="E8" s="320">
        <f>C8*D8</f>
        <v>0</v>
      </c>
      <c r="F8" s="318"/>
      <c r="G8" s="318"/>
      <c r="H8" s="318"/>
      <c r="I8" s="318"/>
      <c r="J8" s="318"/>
      <c r="K8" s="318"/>
      <c r="L8" s="318"/>
      <c r="M8" s="318"/>
      <c r="N8" s="180">
        <f>SUMPRODUCT($F$6:$M$6,F8:M8)</f>
        <v>0</v>
      </c>
    </row>
    <row r="9" spans="1:14">
      <c r="A9" s="179">
        <v>1.2</v>
      </c>
      <c r="B9" s="118" t="s">
        <v>84</v>
      </c>
      <c r="C9" s="318">
        <v>0</v>
      </c>
      <c r="D9" s="119">
        <v>0.05</v>
      </c>
      <c r="E9" s="320">
        <f>C9*D9</f>
        <v>0</v>
      </c>
      <c r="F9" s="318"/>
      <c r="G9" s="318"/>
      <c r="H9" s="318"/>
      <c r="I9" s="318"/>
      <c r="J9" s="318"/>
      <c r="K9" s="318"/>
      <c r="L9" s="318"/>
      <c r="M9" s="318"/>
      <c r="N9" s="180">
        <f t="shared" ref="N9:N12" si="1">SUMPRODUCT($F$6:$M$6,F9:M9)</f>
        <v>0</v>
      </c>
    </row>
    <row r="10" spans="1:14">
      <c r="A10" s="179">
        <v>1.3</v>
      </c>
      <c r="B10" s="118" t="s">
        <v>85</v>
      </c>
      <c r="C10" s="318">
        <v>0</v>
      </c>
      <c r="D10" s="119">
        <v>0.08</v>
      </c>
      <c r="E10" s="320">
        <f>C10*D10</f>
        <v>0</v>
      </c>
      <c r="F10" s="318"/>
      <c r="G10" s="318"/>
      <c r="H10" s="318"/>
      <c r="I10" s="318"/>
      <c r="J10" s="318"/>
      <c r="K10" s="318"/>
      <c r="L10" s="318"/>
      <c r="M10" s="318"/>
      <c r="N10" s="180">
        <f>SUMPRODUCT($F$6:$M$6,F10:M10)</f>
        <v>0</v>
      </c>
    </row>
    <row r="11" spans="1:14">
      <c r="A11" s="179">
        <v>1.4</v>
      </c>
      <c r="B11" s="118" t="s">
        <v>86</v>
      </c>
      <c r="C11" s="318">
        <v>0</v>
      </c>
      <c r="D11" s="119">
        <v>0.11</v>
      </c>
      <c r="E11" s="320">
        <f>C11*D11</f>
        <v>0</v>
      </c>
      <c r="F11" s="318"/>
      <c r="G11" s="318"/>
      <c r="H11" s="318"/>
      <c r="I11" s="318"/>
      <c r="J11" s="318"/>
      <c r="K11" s="318"/>
      <c r="L11" s="318"/>
      <c r="M11" s="318"/>
      <c r="N11" s="180">
        <f t="shared" si="1"/>
        <v>0</v>
      </c>
    </row>
    <row r="12" spans="1:14">
      <c r="A12" s="179">
        <v>1.5</v>
      </c>
      <c r="B12" s="118" t="s">
        <v>87</v>
      </c>
      <c r="C12" s="318">
        <v>0</v>
      </c>
      <c r="D12" s="119">
        <v>0.14000000000000001</v>
      </c>
      <c r="E12" s="320">
        <f>C12*D12</f>
        <v>0</v>
      </c>
      <c r="F12" s="318"/>
      <c r="G12" s="318"/>
      <c r="H12" s="318"/>
      <c r="I12" s="318"/>
      <c r="J12" s="318"/>
      <c r="K12" s="318"/>
      <c r="L12" s="318"/>
      <c r="M12" s="318"/>
      <c r="N12" s="180">
        <f t="shared" si="1"/>
        <v>0</v>
      </c>
    </row>
    <row r="13" spans="1:14">
      <c r="A13" s="179">
        <v>1.6</v>
      </c>
      <c r="B13" s="120" t="s">
        <v>88</v>
      </c>
      <c r="C13" s="318">
        <v>0</v>
      </c>
      <c r="D13" s="121"/>
      <c r="E13" s="318"/>
      <c r="F13" s="318"/>
      <c r="G13" s="318"/>
      <c r="H13" s="318"/>
      <c r="I13" s="318"/>
      <c r="J13" s="318"/>
      <c r="K13" s="318"/>
      <c r="L13" s="318"/>
      <c r="M13" s="318"/>
      <c r="N13" s="180">
        <f>SUMPRODUCT($F$6:$M$6,F13:M13)</f>
        <v>0</v>
      </c>
    </row>
    <row r="14" spans="1:14">
      <c r="A14" s="179">
        <v>2</v>
      </c>
      <c r="B14" s="122" t="s">
        <v>89</v>
      </c>
      <c r="C14" s="317">
        <f>SUM(C15:C20)</f>
        <v>0</v>
      </c>
      <c r="D14" s="112"/>
      <c r="E14" s="320">
        <f t="shared" ref="E14:M14" si="2">SUM(E15:E20)</f>
        <v>0</v>
      </c>
      <c r="F14" s="318">
        <f t="shared" si="2"/>
        <v>0</v>
      </c>
      <c r="G14" s="318">
        <f t="shared" si="2"/>
        <v>0</v>
      </c>
      <c r="H14" s="318">
        <f t="shared" si="2"/>
        <v>0</v>
      </c>
      <c r="I14" s="318">
        <f t="shared" si="2"/>
        <v>0</v>
      </c>
      <c r="J14" s="318">
        <f t="shared" si="2"/>
        <v>0</v>
      </c>
      <c r="K14" s="318">
        <f t="shared" si="2"/>
        <v>0</v>
      </c>
      <c r="L14" s="318">
        <f t="shared" si="2"/>
        <v>0</v>
      </c>
      <c r="M14" s="318">
        <f t="shared" si="2"/>
        <v>0</v>
      </c>
      <c r="N14" s="180">
        <f>SUM(N15:N20)</f>
        <v>0</v>
      </c>
    </row>
    <row r="15" spans="1:14">
      <c r="A15" s="179">
        <v>2.1</v>
      </c>
      <c r="B15" s="120" t="s">
        <v>83</v>
      </c>
      <c r="C15" s="318"/>
      <c r="D15" s="119">
        <v>5.0000000000000001E-3</v>
      </c>
      <c r="E15" s="320">
        <f>C15*D15</f>
        <v>0</v>
      </c>
      <c r="F15" s="318"/>
      <c r="G15" s="318"/>
      <c r="H15" s="318"/>
      <c r="I15" s="318"/>
      <c r="J15" s="318"/>
      <c r="K15" s="318"/>
      <c r="L15" s="318"/>
      <c r="M15" s="318"/>
      <c r="N15" s="180">
        <f>SUMPRODUCT($F$6:$M$6,F15:M15)</f>
        <v>0</v>
      </c>
    </row>
    <row r="16" spans="1:14">
      <c r="A16" s="179">
        <v>2.2000000000000002</v>
      </c>
      <c r="B16" s="120" t="s">
        <v>84</v>
      </c>
      <c r="C16" s="318"/>
      <c r="D16" s="119">
        <v>0.01</v>
      </c>
      <c r="E16" s="320">
        <f>C16*D16</f>
        <v>0</v>
      </c>
      <c r="F16" s="318"/>
      <c r="G16" s="318"/>
      <c r="H16" s="318"/>
      <c r="I16" s="318"/>
      <c r="J16" s="318"/>
      <c r="K16" s="318"/>
      <c r="L16" s="318"/>
      <c r="M16" s="318"/>
      <c r="N16" s="180">
        <f t="shared" ref="N16:N20" si="3">SUMPRODUCT($F$6:$M$6,F16:M16)</f>
        <v>0</v>
      </c>
    </row>
    <row r="17" spans="1:14">
      <c r="A17" s="179">
        <v>2.2999999999999998</v>
      </c>
      <c r="B17" s="120" t="s">
        <v>85</v>
      </c>
      <c r="C17" s="318"/>
      <c r="D17" s="119">
        <v>0.02</v>
      </c>
      <c r="E17" s="320">
        <f>C17*D17</f>
        <v>0</v>
      </c>
      <c r="F17" s="318"/>
      <c r="G17" s="318"/>
      <c r="H17" s="318"/>
      <c r="I17" s="318"/>
      <c r="J17" s="318"/>
      <c r="K17" s="318"/>
      <c r="L17" s="318"/>
      <c r="M17" s="318"/>
      <c r="N17" s="180">
        <f t="shared" si="3"/>
        <v>0</v>
      </c>
    </row>
    <row r="18" spans="1:14">
      <c r="A18" s="179">
        <v>2.4</v>
      </c>
      <c r="B18" s="120" t="s">
        <v>86</v>
      </c>
      <c r="C18" s="318"/>
      <c r="D18" s="119">
        <v>0.03</v>
      </c>
      <c r="E18" s="320">
        <f>C18*D18</f>
        <v>0</v>
      </c>
      <c r="F18" s="318"/>
      <c r="G18" s="318"/>
      <c r="H18" s="318"/>
      <c r="I18" s="318"/>
      <c r="J18" s="318"/>
      <c r="K18" s="318"/>
      <c r="L18" s="318"/>
      <c r="M18" s="318"/>
      <c r="N18" s="180">
        <f t="shared" si="3"/>
        <v>0</v>
      </c>
    </row>
    <row r="19" spans="1:14">
      <c r="A19" s="179">
        <v>2.5</v>
      </c>
      <c r="B19" s="120" t="s">
        <v>87</v>
      </c>
      <c r="C19" s="318"/>
      <c r="D19" s="119">
        <v>0.04</v>
      </c>
      <c r="E19" s="320">
        <f>C19*D19</f>
        <v>0</v>
      </c>
      <c r="F19" s="318"/>
      <c r="G19" s="318"/>
      <c r="H19" s="318"/>
      <c r="I19" s="318"/>
      <c r="J19" s="318"/>
      <c r="K19" s="318"/>
      <c r="L19" s="318"/>
      <c r="M19" s="318"/>
      <c r="N19" s="180">
        <f t="shared" si="3"/>
        <v>0</v>
      </c>
    </row>
    <row r="20" spans="1:14">
      <c r="A20" s="179">
        <v>2.6</v>
      </c>
      <c r="B20" s="120" t="s">
        <v>88</v>
      </c>
      <c r="C20" s="318"/>
      <c r="D20" s="121"/>
      <c r="E20" s="321"/>
      <c r="F20" s="318"/>
      <c r="G20" s="318"/>
      <c r="H20" s="318"/>
      <c r="I20" s="318"/>
      <c r="J20" s="318"/>
      <c r="K20" s="318"/>
      <c r="L20" s="318"/>
      <c r="M20" s="318"/>
      <c r="N20" s="180">
        <f t="shared" si="3"/>
        <v>0</v>
      </c>
    </row>
    <row r="21" spans="1:14" ht="15.75" thickBot="1">
      <c r="A21" s="181">
        <v>3</v>
      </c>
      <c r="B21" s="182" t="s">
        <v>72</v>
      </c>
      <c r="C21" s="319">
        <f>C14+C7</f>
        <v>0</v>
      </c>
      <c r="D21" s="183"/>
      <c r="E21" s="322">
        <f>E14+E7</f>
        <v>0</v>
      </c>
      <c r="F21" s="323">
        <f>F7+F14</f>
        <v>0</v>
      </c>
      <c r="G21" s="323">
        <f t="shared" ref="G21:L21" si="4">G7+G14</f>
        <v>0</v>
      </c>
      <c r="H21" s="323">
        <f t="shared" si="4"/>
        <v>0</v>
      </c>
      <c r="I21" s="323">
        <f t="shared" si="4"/>
        <v>0</v>
      </c>
      <c r="J21" s="323">
        <f t="shared" si="4"/>
        <v>0</v>
      </c>
      <c r="K21" s="323">
        <f t="shared" si="4"/>
        <v>0</v>
      </c>
      <c r="L21" s="323">
        <f t="shared" si="4"/>
        <v>0</v>
      </c>
      <c r="M21" s="323">
        <f>M7+M14</f>
        <v>0</v>
      </c>
      <c r="N21" s="184">
        <f>N14+N7</f>
        <v>0</v>
      </c>
    </row>
    <row r="22" spans="1:14">
      <c r="E22" s="324"/>
      <c r="F22" s="324"/>
      <c r="G22" s="324"/>
      <c r="H22" s="324"/>
      <c r="I22" s="324"/>
      <c r="J22" s="324"/>
      <c r="K22" s="324"/>
      <c r="L22" s="324"/>
      <c r="M22" s="324"/>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6"/>
  <sheetViews>
    <sheetView zoomScaleNormal="100" workbookViewId="0">
      <pane xSplit="1" ySplit="5" topLeftCell="B12" activePane="bottomRight" state="frozen"/>
      <selection pane="topRight" activeCell="B1" sqref="B1"/>
      <selection pane="bottomLeft" activeCell="A6" sqref="A6"/>
      <selection pane="bottomRight" activeCell="C40" sqref="C40:C42"/>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194</v>
      </c>
      <c r="B1" s="17" t="s">
        <v>426</v>
      </c>
    </row>
    <row r="2" spans="1:8">
      <c r="A2" s="18" t="s">
        <v>195</v>
      </c>
      <c r="B2" s="420">
        <v>43100</v>
      </c>
      <c r="C2" s="30"/>
      <c r="D2" s="19"/>
      <c r="E2" s="19"/>
      <c r="F2" s="19"/>
      <c r="G2" s="19"/>
      <c r="H2" s="1"/>
    </row>
    <row r="3" spans="1:8">
      <c r="A3" s="18"/>
      <c r="C3" s="30"/>
      <c r="D3" s="19"/>
      <c r="E3" s="19"/>
      <c r="F3" s="19"/>
      <c r="G3" s="19"/>
      <c r="H3" s="1"/>
    </row>
    <row r="4" spans="1:8" ht="16.5" thickBot="1">
      <c r="A4" s="76" t="s">
        <v>338</v>
      </c>
      <c r="B4" s="219" t="s">
        <v>230</v>
      </c>
      <c r="C4" s="220"/>
      <c r="D4" s="221"/>
      <c r="E4" s="221"/>
      <c r="F4" s="221"/>
      <c r="G4" s="221"/>
      <c r="H4" s="1"/>
    </row>
    <row r="5" spans="1:8" ht="15">
      <c r="A5" s="344" t="s">
        <v>30</v>
      </c>
      <c r="B5" s="345"/>
      <c r="C5" s="346" t="s">
        <v>427</v>
      </c>
      <c r="D5" s="347" t="s">
        <v>428</v>
      </c>
      <c r="E5" s="347" t="s">
        <v>429</v>
      </c>
      <c r="F5" s="347" t="s">
        <v>430</v>
      </c>
      <c r="G5" s="348" t="s">
        <v>431</v>
      </c>
    </row>
    <row r="6" spans="1:8" ht="15">
      <c r="A6" s="129"/>
      <c r="B6" s="33" t="s">
        <v>191</v>
      </c>
      <c r="C6" s="349"/>
      <c r="D6" s="349"/>
      <c r="E6" s="349"/>
      <c r="F6" s="349"/>
      <c r="G6" s="350"/>
    </row>
    <row r="7" spans="1:8" ht="15">
      <c r="A7" s="129"/>
      <c r="B7" s="34" t="s">
        <v>196</v>
      </c>
      <c r="C7" s="349"/>
      <c r="D7" s="349"/>
      <c r="E7" s="349"/>
      <c r="F7" s="349"/>
      <c r="G7" s="350"/>
    </row>
    <row r="8" spans="1:8" ht="15">
      <c r="A8" s="130">
        <v>1</v>
      </c>
      <c r="B8" s="244" t="s">
        <v>27</v>
      </c>
      <c r="C8" s="246">
        <v>58237201</v>
      </c>
      <c r="D8" s="247">
        <v>56500030</v>
      </c>
      <c r="E8" s="247">
        <v>54408404</v>
      </c>
      <c r="F8" s="247">
        <v>51062881</v>
      </c>
      <c r="G8" s="248">
        <v>47439140</v>
      </c>
    </row>
    <row r="9" spans="1:8" ht="15">
      <c r="A9" s="130">
        <v>2</v>
      </c>
      <c r="B9" s="244" t="s">
        <v>93</v>
      </c>
      <c r="C9" s="246">
        <v>58237201</v>
      </c>
      <c r="D9" s="247">
        <v>56500030</v>
      </c>
      <c r="E9" s="247">
        <v>54408404</v>
      </c>
      <c r="F9" s="247">
        <v>51062881</v>
      </c>
      <c r="G9" s="248">
        <v>47439140</v>
      </c>
    </row>
    <row r="10" spans="1:8" ht="15">
      <c r="A10" s="130">
        <v>3</v>
      </c>
      <c r="B10" s="244" t="s">
        <v>92</v>
      </c>
      <c r="C10" s="246">
        <v>83958319.451625004</v>
      </c>
      <c r="D10" s="247">
        <v>81597521</v>
      </c>
      <c r="E10" s="247">
        <v>83155104</v>
      </c>
      <c r="F10" s="247">
        <v>80094545</v>
      </c>
      <c r="G10" s="248">
        <v>78736330</v>
      </c>
    </row>
    <row r="11" spans="1:8" ht="15">
      <c r="A11" s="129"/>
      <c r="B11" s="33" t="s">
        <v>192</v>
      </c>
      <c r="C11" s="349"/>
      <c r="D11" s="349"/>
      <c r="E11" s="349"/>
      <c r="F11" s="349"/>
      <c r="G11" s="350"/>
    </row>
    <row r="12" spans="1:8" ht="15" customHeight="1">
      <c r="A12" s="130">
        <v>4</v>
      </c>
      <c r="B12" s="244" t="s">
        <v>352</v>
      </c>
      <c r="C12" s="383">
        <v>421310158.13</v>
      </c>
      <c r="D12" s="247">
        <v>541429394.91083312</v>
      </c>
      <c r="E12" s="247">
        <v>502078315</v>
      </c>
      <c r="F12" s="247">
        <v>499467595</v>
      </c>
      <c r="G12" s="248">
        <v>547248012</v>
      </c>
    </row>
    <row r="13" spans="1:8" ht="15" customHeight="1">
      <c r="A13" s="130">
        <v>5</v>
      </c>
      <c r="B13" s="244" t="s">
        <v>353</v>
      </c>
      <c r="C13" s="246">
        <v>552470489.89999998</v>
      </c>
      <c r="D13" s="247">
        <v>491700055.25</v>
      </c>
      <c r="E13" s="247">
        <v>442212575</v>
      </c>
      <c r="F13" s="247">
        <v>440750203</v>
      </c>
      <c r="G13" s="248">
        <v>468533505</v>
      </c>
    </row>
    <row r="14" spans="1:8" ht="15">
      <c r="A14" s="129"/>
      <c r="B14" s="33" t="s">
        <v>94</v>
      </c>
      <c r="C14" s="349"/>
      <c r="D14" s="349"/>
      <c r="E14" s="349"/>
      <c r="F14" s="349"/>
      <c r="G14" s="350"/>
    </row>
    <row r="15" spans="1:8" s="3" customFormat="1" ht="15">
      <c r="A15" s="130"/>
      <c r="B15" s="34" t="s">
        <v>412</v>
      </c>
      <c r="C15" s="349"/>
      <c r="D15" s="349"/>
      <c r="E15" s="349"/>
      <c r="F15" s="349"/>
      <c r="G15" s="350"/>
    </row>
    <row r="16" spans="1:8" ht="15">
      <c r="A16" s="128">
        <v>6</v>
      </c>
      <c r="B16" s="32" t="s">
        <v>413</v>
      </c>
      <c r="C16" s="425">
        <v>0.13822880814566071</v>
      </c>
      <c r="D16" s="426">
        <v>0.10440000000000001</v>
      </c>
      <c r="E16" s="426">
        <v>0.10836636909921114</v>
      </c>
      <c r="F16" s="426">
        <v>0.1022346224483292</v>
      </c>
      <c r="G16" s="427">
        <v>8.6686728795279749E-2</v>
      </c>
    </row>
    <row r="17" spans="1:7" ht="15" customHeight="1">
      <c r="A17" s="128">
        <v>7</v>
      </c>
      <c r="B17" s="32" t="s">
        <v>414</v>
      </c>
      <c r="C17" s="425">
        <v>0.13822880814566071</v>
      </c>
      <c r="D17" s="426">
        <v>0.10440000000000001</v>
      </c>
      <c r="E17" s="426">
        <v>0.10836636909921114</v>
      </c>
      <c r="F17" s="426">
        <v>0.1022346224483292</v>
      </c>
      <c r="G17" s="427">
        <v>8.6686728795279749E-2</v>
      </c>
    </row>
    <row r="18" spans="1:7" ht="15">
      <c r="A18" s="128">
        <v>8</v>
      </c>
      <c r="B18" s="32" t="s">
        <v>415</v>
      </c>
      <c r="C18" s="425">
        <v>0.19927912348128099</v>
      </c>
      <c r="D18" s="426">
        <v>0.1507</v>
      </c>
      <c r="E18" s="426">
        <v>0.16562177954250026</v>
      </c>
      <c r="F18" s="426">
        <v>0.16035984276417373</v>
      </c>
      <c r="G18" s="427">
        <v>0.14387686802597283</v>
      </c>
    </row>
    <row r="19" spans="1:7" s="3" customFormat="1" ht="15">
      <c r="A19" s="130"/>
      <c r="B19" s="34" t="s">
        <v>197</v>
      </c>
      <c r="C19" s="249"/>
      <c r="D19" s="247"/>
      <c r="E19" s="247"/>
      <c r="F19" s="247"/>
      <c r="G19" s="248"/>
    </row>
    <row r="20" spans="1:7" ht="15">
      <c r="A20" s="128">
        <v>9</v>
      </c>
      <c r="B20" s="32" t="s">
        <v>259</v>
      </c>
      <c r="C20" s="428">
        <v>8.4229691616650879E-2</v>
      </c>
      <c r="D20" s="426">
        <v>9.6199999999999994E-2</v>
      </c>
      <c r="E20" s="426">
        <v>0.10682894307110104</v>
      </c>
      <c r="F20" s="426">
        <v>0.1072478462363862</v>
      </c>
      <c r="G20" s="427">
        <v>9.2585647636874976E-2</v>
      </c>
    </row>
    <row r="21" spans="1:7" ht="15">
      <c r="A21" s="128">
        <v>10</v>
      </c>
      <c r="B21" s="32" t="s">
        <v>260</v>
      </c>
      <c r="C21" s="428">
        <v>0.15361736334550646</v>
      </c>
      <c r="D21" s="426">
        <v>0.16589999999999999</v>
      </c>
      <c r="E21" s="426">
        <v>0.18702239528127396</v>
      </c>
      <c r="F21" s="426">
        <v>0.1798690039400844</v>
      </c>
      <c r="G21" s="427">
        <v>0.15785011789071521</v>
      </c>
    </row>
    <row r="22" spans="1:7" ht="15">
      <c r="A22" s="129"/>
      <c r="B22" s="33" t="s">
        <v>9</v>
      </c>
      <c r="C22" s="349"/>
      <c r="D22" s="349"/>
      <c r="E22" s="349"/>
      <c r="F22" s="349"/>
      <c r="G22" s="350"/>
    </row>
    <row r="23" spans="1:7" ht="15" customHeight="1">
      <c r="A23" s="131">
        <v>11</v>
      </c>
      <c r="B23" s="35" t="s">
        <v>10</v>
      </c>
      <c r="C23" s="429">
        <v>8.3861222919565007E-2</v>
      </c>
      <c r="D23" s="430">
        <v>8.3549139432636074E-2</v>
      </c>
      <c r="E23" s="430">
        <v>8.3959138594764712E-2</v>
      </c>
      <c r="F23" s="430">
        <v>8.4362986530446799E-2</v>
      </c>
      <c r="G23" s="431">
        <v>9.1566282881960656E-2</v>
      </c>
    </row>
    <row r="24" spans="1:7" ht="15">
      <c r="A24" s="131">
        <v>12</v>
      </c>
      <c r="B24" s="35" t="s">
        <v>11</v>
      </c>
      <c r="C24" s="429">
        <v>2.2519720402095159E-2</v>
      </c>
      <c r="D24" s="430">
        <v>2.2000165259270031E-2</v>
      </c>
      <c r="E24" s="430">
        <v>2.1799000286650889E-2</v>
      </c>
      <c r="F24" s="430">
        <v>2.2577717147436165E-2</v>
      </c>
      <c r="G24" s="431">
        <v>2.93061368429887E-2</v>
      </c>
    </row>
    <row r="25" spans="1:7" ht="15">
      <c r="A25" s="131">
        <v>13</v>
      </c>
      <c r="B25" s="35" t="s">
        <v>12</v>
      </c>
      <c r="C25" s="429">
        <v>3.9180243809566619E-2</v>
      </c>
      <c r="D25" s="430">
        <v>4.2947192222522405E-2</v>
      </c>
      <c r="E25" s="430">
        <v>4.6417826350472348E-2</v>
      </c>
      <c r="F25" s="430">
        <v>5.0368265557977375E-2</v>
      </c>
      <c r="G25" s="431">
        <v>4.0239715243133377E-2</v>
      </c>
    </row>
    <row r="26" spans="1:7" ht="15">
      <c r="A26" s="131">
        <v>14</v>
      </c>
      <c r="B26" s="35" t="s">
        <v>231</v>
      </c>
      <c r="C26" s="429">
        <v>6.1341502517469844E-2</v>
      </c>
      <c r="D26" s="430">
        <v>6.1548974173366043E-2</v>
      </c>
      <c r="E26" s="430">
        <v>6.216013830811383E-2</v>
      </c>
      <c r="F26" s="430">
        <v>6.1785269383010627E-2</v>
      </c>
      <c r="G26" s="431">
        <v>6.226014603897196E-2</v>
      </c>
    </row>
    <row r="27" spans="1:7" ht="15">
      <c r="A27" s="131">
        <v>15</v>
      </c>
      <c r="B27" s="35" t="s">
        <v>13</v>
      </c>
      <c r="C27" s="429">
        <v>3.1524991263772062E-2</v>
      </c>
      <c r="D27" s="430">
        <v>3.43600789326493E-2</v>
      </c>
      <c r="E27" s="430">
        <v>4.0563300797327735E-2</v>
      </c>
      <c r="F27" s="430">
        <v>4.1912612530322524E-2</v>
      </c>
      <c r="G27" s="431">
        <v>1.3552897179808936E-2</v>
      </c>
    </row>
    <row r="28" spans="1:7" ht="15">
      <c r="A28" s="131">
        <v>16</v>
      </c>
      <c r="B28" s="35" t="s">
        <v>14</v>
      </c>
      <c r="C28" s="429">
        <v>0.2046359474363868</v>
      </c>
      <c r="D28" s="430">
        <v>0.21947848890626029</v>
      </c>
      <c r="E28" s="430">
        <v>0.26326772716409663</v>
      </c>
      <c r="F28" s="430">
        <v>0.29008106252961652</v>
      </c>
      <c r="G28" s="431">
        <v>8.271109963848762E-2</v>
      </c>
    </row>
    <row r="29" spans="1:7" ht="15">
      <c r="A29" s="129"/>
      <c r="B29" s="33" t="s">
        <v>15</v>
      </c>
      <c r="C29" s="349"/>
      <c r="D29" s="349"/>
      <c r="E29" s="349"/>
      <c r="F29" s="349"/>
      <c r="G29" s="350"/>
    </row>
    <row r="30" spans="1:7" ht="15">
      <c r="A30" s="131">
        <v>17</v>
      </c>
      <c r="B30" s="35" t="s">
        <v>16</v>
      </c>
      <c r="C30" s="429">
        <v>4.7981881054914494E-2</v>
      </c>
      <c r="D30" s="430">
        <v>5.5595060073961512E-2</v>
      </c>
      <c r="E30" s="430">
        <v>5.5456057389133388E-2</v>
      </c>
      <c r="F30" s="430">
        <v>5.4969558520899728E-2</v>
      </c>
      <c r="G30" s="431">
        <v>5.4524503906490426E-2</v>
      </c>
    </row>
    <row r="31" spans="1:7" ht="15" customHeight="1">
      <c r="A31" s="131">
        <v>18</v>
      </c>
      <c r="B31" s="35" t="s">
        <v>17</v>
      </c>
      <c r="C31" s="429">
        <v>4.6579798103281743E-2</v>
      </c>
      <c r="D31" s="430">
        <v>5.1152634472533876E-2</v>
      </c>
      <c r="E31" s="430">
        <v>5.3483782628382548E-2</v>
      </c>
      <c r="F31" s="430">
        <v>5.5617026583733048E-2</v>
      </c>
      <c r="G31" s="431">
        <v>5.2956073564767253E-2</v>
      </c>
    </row>
    <row r="32" spans="1:7" ht="15">
      <c r="A32" s="131">
        <v>19</v>
      </c>
      <c r="B32" s="35" t="s">
        <v>18</v>
      </c>
      <c r="C32" s="429">
        <v>0.81673757453752927</v>
      </c>
      <c r="D32" s="430">
        <v>0.82887401695643859</v>
      </c>
      <c r="E32" s="430">
        <v>0.82582519662613119</v>
      </c>
      <c r="F32" s="430">
        <v>0.85025328760927421</v>
      </c>
      <c r="G32" s="431">
        <v>0.84141720452203095</v>
      </c>
    </row>
    <row r="33" spans="1:7" ht="15" customHeight="1">
      <c r="A33" s="131">
        <v>20</v>
      </c>
      <c r="B33" s="35" t="s">
        <v>19</v>
      </c>
      <c r="C33" s="429">
        <v>0.75373826069292471</v>
      </c>
      <c r="D33" s="430">
        <v>0.73334516025843166</v>
      </c>
      <c r="E33" s="430">
        <v>0.73475638643165508</v>
      </c>
      <c r="F33" s="430">
        <v>0.7534133998416942</v>
      </c>
      <c r="G33" s="431">
        <v>0.7563978852203096</v>
      </c>
    </row>
    <row r="34" spans="1:7" ht="15">
      <c r="A34" s="131">
        <v>21</v>
      </c>
      <c r="B34" s="35" t="s">
        <v>20</v>
      </c>
      <c r="C34" s="429">
        <v>0.19521959924248494</v>
      </c>
      <c r="D34" s="430">
        <v>5.1689058607113675E-2</v>
      </c>
      <c r="E34" s="430">
        <v>-6.5963435845330903E-2</v>
      </c>
      <c r="F34" s="430">
        <v>-8.2719008277952394E-2</v>
      </c>
      <c r="G34" s="431">
        <v>0.36466030040120606</v>
      </c>
    </row>
    <row r="35" spans="1:7" ht="15" customHeight="1">
      <c r="A35" s="129"/>
      <c r="B35" s="33" t="s">
        <v>21</v>
      </c>
      <c r="C35" s="349"/>
      <c r="D35" s="349"/>
      <c r="E35" s="349"/>
      <c r="F35" s="349"/>
      <c r="G35" s="350"/>
    </row>
    <row r="36" spans="1:7" ht="15" customHeight="1">
      <c r="A36" s="131">
        <v>22</v>
      </c>
      <c r="B36" s="35" t="s">
        <v>22</v>
      </c>
      <c r="C36" s="429">
        <v>0.19631735606701428</v>
      </c>
      <c r="D36" s="429">
        <v>0.20098402131511242</v>
      </c>
      <c r="E36" s="429">
        <v>0.21800366678736396</v>
      </c>
      <c r="F36" s="429">
        <v>0.22957908841807118</v>
      </c>
      <c r="G36" s="432">
        <v>0.22379445261087588</v>
      </c>
    </row>
    <row r="37" spans="1:7" ht="15" customHeight="1">
      <c r="A37" s="131">
        <v>23</v>
      </c>
      <c r="B37" s="35" t="s">
        <v>23</v>
      </c>
      <c r="C37" s="429">
        <v>0.91420839005873078</v>
      </c>
      <c r="D37" s="429">
        <v>0.91059704264586017</v>
      </c>
      <c r="E37" s="429">
        <v>0.92076738144461623</v>
      </c>
      <c r="F37" s="429">
        <v>0.92893394617750769</v>
      </c>
      <c r="G37" s="432">
        <v>0.90719465707302716</v>
      </c>
    </row>
    <row r="38" spans="1:7" ht="15" customHeight="1">
      <c r="A38" s="131">
        <v>24</v>
      </c>
      <c r="B38" s="250" t="s">
        <v>24</v>
      </c>
      <c r="C38" s="429">
        <v>6.5899349740984464E-2</v>
      </c>
      <c r="D38" s="429">
        <v>8.8522154007095663E-2</v>
      </c>
      <c r="E38" s="429">
        <v>0.10534099117210194</v>
      </c>
      <c r="F38" s="429">
        <v>9.4292461172866299E-2</v>
      </c>
      <c r="G38" s="432">
        <v>0.11627238492075433</v>
      </c>
    </row>
    <row r="39" spans="1:7" ht="15" customHeight="1">
      <c r="A39" s="352"/>
      <c r="B39" s="33" t="s">
        <v>411</v>
      </c>
      <c r="C39" s="349"/>
      <c r="D39" s="349"/>
      <c r="E39" s="349"/>
      <c r="F39" s="349"/>
      <c r="G39" s="350"/>
    </row>
    <row r="40" spans="1:7" ht="15" customHeight="1">
      <c r="A40" s="131">
        <v>25</v>
      </c>
      <c r="B40" s="343" t="s">
        <v>403</v>
      </c>
      <c r="C40" s="250">
        <v>69155282.287500009</v>
      </c>
      <c r="D40" s="250"/>
      <c r="E40" s="250"/>
      <c r="F40" s="250"/>
      <c r="G40" s="351"/>
    </row>
    <row r="41" spans="1:7" ht="15">
      <c r="A41" s="131">
        <v>26</v>
      </c>
      <c r="B41" s="35" t="s">
        <v>404</v>
      </c>
      <c r="C41" s="250">
        <v>33041043.121900007</v>
      </c>
      <c r="D41" s="251"/>
      <c r="E41" s="251"/>
      <c r="F41" s="251"/>
      <c r="G41" s="252"/>
    </row>
    <row r="42" spans="1:7" thickBot="1">
      <c r="A42" s="132">
        <v>27</v>
      </c>
      <c r="B42" s="253" t="s">
        <v>402</v>
      </c>
      <c r="C42" s="429">
        <v>2.093</v>
      </c>
      <c r="D42" s="254"/>
      <c r="E42" s="254"/>
      <c r="F42" s="254"/>
      <c r="G42" s="255"/>
    </row>
    <row r="43" spans="1:7">
      <c r="A43" s="21"/>
    </row>
    <row r="44" spans="1:7" ht="90.75">
      <c r="B44" s="342" t="s">
        <v>409</v>
      </c>
    </row>
    <row r="45" spans="1:7" ht="39.75">
      <c r="B45" s="342" t="s">
        <v>416</v>
      </c>
      <c r="D45" s="372"/>
      <c r="E45" s="372"/>
      <c r="F45" s="372"/>
      <c r="G45" s="372"/>
    </row>
    <row r="46" spans="1:7" ht="65.25">
      <c r="B46" s="399" t="s">
        <v>410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24" activePane="bottomRight" state="frozen"/>
      <selection pane="topRight" activeCell="B1" sqref="B1"/>
      <selection pane="bottomLeft" activeCell="A5" sqref="A5"/>
      <selection pane="bottomRight" activeCell="E14" sqref="E14"/>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194</v>
      </c>
      <c r="B1" s="2" t="str">
        <f>'1. key ratios'!B1</f>
        <v>სს "ხალიკ ბანკი საქართველო"</v>
      </c>
    </row>
    <row r="2" spans="1:8" ht="15.75">
      <c r="A2" s="18" t="s">
        <v>195</v>
      </c>
      <c r="B2" s="421">
        <f>'1. key ratios'!B2</f>
        <v>43100</v>
      </c>
    </row>
    <row r="3" spans="1:8" ht="15.75">
      <c r="A3" s="18"/>
    </row>
    <row r="4" spans="1:8" ht="16.5" thickBot="1">
      <c r="A4" s="36" t="s">
        <v>339</v>
      </c>
      <c r="B4" s="77" t="s">
        <v>251</v>
      </c>
      <c r="C4" s="36"/>
      <c r="D4" s="37"/>
      <c r="E4" s="37"/>
      <c r="F4" s="38"/>
      <c r="G4" s="38"/>
      <c r="H4" s="39" t="s">
        <v>98</v>
      </c>
    </row>
    <row r="5" spans="1:8" ht="15.75">
      <c r="A5" s="40"/>
      <c r="B5" s="41"/>
      <c r="C5" s="456" t="s">
        <v>201</v>
      </c>
      <c r="D5" s="457"/>
      <c r="E5" s="458"/>
      <c r="F5" s="456" t="s">
        <v>202</v>
      </c>
      <c r="G5" s="457"/>
      <c r="H5" s="459"/>
    </row>
    <row r="6" spans="1:8" ht="15.75">
      <c r="A6" s="42" t="s">
        <v>30</v>
      </c>
      <c r="B6" s="43" t="s">
        <v>158</v>
      </c>
      <c r="C6" s="44" t="s">
        <v>31</v>
      </c>
      <c r="D6" s="44" t="s">
        <v>99</v>
      </c>
      <c r="E6" s="44" t="s">
        <v>72</v>
      </c>
      <c r="F6" s="44" t="s">
        <v>31</v>
      </c>
      <c r="G6" s="44" t="s">
        <v>99</v>
      </c>
      <c r="H6" s="45" t="s">
        <v>72</v>
      </c>
    </row>
    <row r="7" spans="1:8" ht="15.75">
      <c r="A7" s="42">
        <v>1</v>
      </c>
      <c r="B7" s="46" t="s">
        <v>159</v>
      </c>
      <c r="C7" s="256">
        <v>2522316</v>
      </c>
      <c r="D7" s="256">
        <v>4112349</v>
      </c>
      <c r="E7" s="257">
        <f>C7+D7</f>
        <v>6634665</v>
      </c>
      <c r="F7" s="258">
        <v>3921541</v>
      </c>
      <c r="G7" s="259">
        <v>2587675</v>
      </c>
      <c r="H7" s="260">
        <f>F7+G7</f>
        <v>6509216</v>
      </c>
    </row>
    <row r="8" spans="1:8" ht="15.75">
      <c r="A8" s="42">
        <v>2</v>
      </c>
      <c r="B8" s="46" t="s">
        <v>160</v>
      </c>
      <c r="C8" s="256">
        <v>7991081</v>
      </c>
      <c r="D8" s="256">
        <v>45323559</v>
      </c>
      <c r="E8" s="257">
        <f t="shared" ref="E8:E20" si="0">C8+D8</f>
        <v>53314640</v>
      </c>
      <c r="F8" s="258">
        <v>1580564</v>
      </c>
      <c r="G8" s="259">
        <v>39356963</v>
      </c>
      <c r="H8" s="260">
        <f t="shared" ref="H8:H40" si="1">F8+G8</f>
        <v>40937527</v>
      </c>
    </row>
    <row r="9" spans="1:8" ht="15.75">
      <c r="A9" s="42">
        <v>3</v>
      </c>
      <c r="B9" s="46" t="s">
        <v>161</v>
      </c>
      <c r="C9" s="256">
        <v>692233</v>
      </c>
      <c r="D9" s="256">
        <v>6293051</v>
      </c>
      <c r="E9" s="257">
        <f t="shared" si="0"/>
        <v>6985284</v>
      </c>
      <c r="F9" s="258">
        <v>8507426</v>
      </c>
      <c r="G9" s="259">
        <v>13296277</v>
      </c>
      <c r="H9" s="260">
        <f t="shared" si="1"/>
        <v>21803703</v>
      </c>
    </row>
    <row r="10" spans="1:8" ht="15.75">
      <c r="A10" s="42">
        <v>4</v>
      </c>
      <c r="B10" s="46" t="s">
        <v>190</v>
      </c>
      <c r="C10" s="256">
        <v>0</v>
      </c>
      <c r="D10" s="256">
        <v>0</v>
      </c>
      <c r="E10" s="257">
        <f t="shared" si="0"/>
        <v>0</v>
      </c>
      <c r="F10" s="258">
        <v>0</v>
      </c>
      <c r="G10" s="259">
        <v>0</v>
      </c>
      <c r="H10" s="260">
        <f t="shared" si="1"/>
        <v>0</v>
      </c>
    </row>
    <row r="11" spans="1:8" ht="15.75">
      <c r="A11" s="42">
        <v>5</v>
      </c>
      <c r="B11" s="46" t="s">
        <v>162</v>
      </c>
      <c r="C11" s="256">
        <v>16166136</v>
      </c>
      <c r="D11" s="256">
        <v>0</v>
      </c>
      <c r="E11" s="257">
        <f t="shared" si="0"/>
        <v>16166136</v>
      </c>
      <c r="F11" s="258">
        <v>16089335</v>
      </c>
      <c r="G11" s="259">
        <v>0</v>
      </c>
      <c r="H11" s="260">
        <f t="shared" si="1"/>
        <v>16089335</v>
      </c>
    </row>
    <row r="12" spans="1:8" ht="15.75">
      <c r="A12" s="42">
        <v>6.1</v>
      </c>
      <c r="B12" s="47" t="s">
        <v>163</v>
      </c>
      <c r="C12" s="256">
        <v>60656274</v>
      </c>
      <c r="D12" s="256">
        <v>270324143</v>
      </c>
      <c r="E12" s="257">
        <f t="shared" si="0"/>
        <v>330980417</v>
      </c>
      <c r="F12" s="258">
        <v>43914775</v>
      </c>
      <c r="G12" s="259">
        <v>233005397</v>
      </c>
      <c r="H12" s="260">
        <f t="shared" si="1"/>
        <v>276920172</v>
      </c>
    </row>
    <row r="13" spans="1:8" ht="15.75">
      <c r="A13" s="42">
        <v>6.2</v>
      </c>
      <c r="B13" s="47" t="s">
        <v>164</v>
      </c>
      <c r="C13" s="256">
        <v>-3005284</v>
      </c>
      <c r="D13" s="256">
        <v>-12411717</v>
      </c>
      <c r="E13" s="257">
        <f t="shared" si="0"/>
        <v>-15417001</v>
      </c>
      <c r="F13" s="258">
        <v>-2210699.5</v>
      </c>
      <c r="G13" s="259">
        <v>-12453905.5</v>
      </c>
      <c r="H13" s="260">
        <f t="shared" si="1"/>
        <v>-14664605</v>
      </c>
    </row>
    <row r="14" spans="1:8" ht="15.75">
      <c r="A14" s="42">
        <v>6</v>
      </c>
      <c r="B14" s="46" t="s">
        <v>165</v>
      </c>
      <c r="C14" s="257">
        <f>C12+C13</f>
        <v>57650990</v>
      </c>
      <c r="D14" s="257">
        <f>D12+D13</f>
        <v>257912426</v>
      </c>
      <c r="E14" s="257">
        <f t="shared" si="0"/>
        <v>315563416</v>
      </c>
      <c r="F14" s="257">
        <f>F12+F13</f>
        <v>41704075.5</v>
      </c>
      <c r="G14" s="257">
        <f>G12+G13</f>
        <v>220551491.5</v>
      </c>
      <c r="H14" s="260">
        <f t="shared" si="1"/>
        <v>262255567</v>
      </c>
    </row>
    <row r="15" spans="1:8" ht="15.75">
      <c r="A15" s="42">
        <v>7</v>
      </c>
      <c r="B15" s="46" t="s">
        <v>166</v>
      </c>
      <c r="C15" s="256">
        <v>1167553</v>
      </c>
      <c r="D15" s="256">
        <v>1289761</v>
      </c>
      <c r="E15" s="257">
        <f t="shared" si="0"/>
        <v>2457314</v>
      </c>
      <c r="F15" s="258">
        <v>1384365</v>
      </c>
      <c r="G15" s="259">
        <v>1284604</v>
      </c>
      <c r="H15" s="260">
        <f t="shared" si="1"/>
        <v>2668969</v>
      </c>
    </row>
    <row r="16" spans="1:8" ht="15.75">
      <c r="A16" s="42">
        <v>8</v>
      </c>
      <c r="B16" s="46" t="s">
        <v>167</v>
      </c>
      <c r="C16" s="256">
        <v>310450</v>
      </c>
      <c r="D16" s="256"/>
      <c r="E16" s="257">
        <f t="shared" si="0"/>
        <v>310450</v>
      </c>
      <c r="F16" s="258">
        <v>273945</v>
      </c>
      <c r="G16" s="259"/>
      <c r="H16" s="260">
        <f t="shared" si="1"/>
        <v>273945</v>
      </c>
    </row>
    <row r="17" spans="1:8" ht="15.75">
      <c r="A17" s="42">
        <v>9</v>
      </c>
      <c r="B17" s="46" t="s">
        <v>168</v>
      </c>
      <c r="C17" s="256">
        <v>54000</v>
      </c>
      <c r="D17" s="256">
        <v>0</v>
      </c>
      <c r="E17" s="257">
        <f t="shared" si="0"/>
        <v>54000</v>
      </c>
      <c r="F17" s="258">
        <v>54000</v>
      </c>
      <c r="G17" s="259">
        <v>0</v>
      </c>
      <c r="H17" s="260">
        <f t="shared" si="1"/>
        <v>54000</v>
      </c>
    </row>
    <row r="18" spans="1:8" ht="15.75">
      <c r="A18" s="42">
        <v>10</v>
      </c>
      <c r="B18" s="46" t="s">
        <v>169</v>
      </c>
      <c r="C18" s="256">
        <v>15785053</v>
      </c>
      <c r="D18" s="256"/>
      <c r="E18" s="257">
        <f t="shared" si="0"/>
        <v>15785053</v>
      </c>
      <c r="F18" s="258">
        <v>15326030</v>
      </c>
      <c r="G18" s="259"/>
      <c r="H18" s="260">
        <f t="shared" si="1"/>
        <v>15326030</v>
      </c>
    </row>
    <row r="19" spans="1:8" ht="15.75">
      <c r="A19" s="42">
        <v>11</v>
      </c>
      <c r="B19" s="46" t="s">
        <v>170</v>
      </c>
      <c r="C19" s="256">
        <v>682363</v>
      </c>
      <c r="D19" s="256">
        <v>390898</v>
      </c>
      <c r="E19" s="257">
        <f t="shared" si="0"/>
        <v>1073261</v>
      </c>
      <c r="F19" s="258">
        <v>555978</v>
      </c>
      <c r="G19" s="259">
        <v>506368</v>
      </c>
      <c r="H19" s="260">
        <f t="shared" si="1"/>
        <v>1062346</v>
      </c>
    </row>
    <row r="20" spans="1:8" ht="15.75">
      <c r="A20" s="42">
        <v>12</v>
      </c>
      <c r="B20" s="48" t="s">
        <v>171</v>
      </c>
      <c r="C20" s="257">
        <f>SUM(C7:C11)+SUM(C14:C19)</f>
        <v>103022175</v>
      </c>
      <c r="D20" s="257">
        <f>SUM(D7:D11)+SUM(D14:D19)</f>
        <v>315322044</v>
      </c>
      <c r="E20" s="257">
        <f t="shared" si="0"/>
        <v>418344219</v>
      </c>
      <c r="F20" s="257">
        <f>SUM(F7:F11)+SUM(F14:F19)</f>
        <v>89397259.5</v>
      </c>
      <c r="G20" s="257">
        <f>SUM(G7:G11)+SUM(G14:G19)</f>
        <v>277583378.5</v>
      </c>
      <c r="H20" s="260">
        <f t="shared" si="1"/>
        <v>366980638</v>
      </c>
    </row>
    <row r="21" spans="1:8" ht="15.75">
      <c r="A21" s="42"/>
      <c r="B21" s="43" t="s">
        <v>188</v>
      </c>
      <c r="C21" s="261"/>
      <c r="D21" s="261"/>
      <c r="E21" s="261"/>
      <c r="F21" s="262"/>
      <c r="G21" s="263"/>
      <c r="H21" s="264"/>
    </row>
    <row r="22" spans="1:8" ht="15.75">
      <c r="A22" s="42">
        <v>13</v>
      </c>
      <c r="B22" s="46" t="s">
        <v>172</v>
      </c>
      <c r="C22" s="256">
        <v>0</v>
      </c>
      <c r="D22" s="256">
        <v>185342300</v>
      </c>
      <c r="E22" s="257">
        <f>C22+D22</f>
        <v>185342300</v>
      </c>
      <c r="F22" s="258">
        <v>0</v>
      </c>
      <c r="G22" s="259">
        <v>136310200</v>
      </c>
      <c r="H22" s="260">
        <f t="shared" si="1"/>
        <v>136310200</v>
      </c>
    </row>
    <row r="23" spans="1:8" ht="15.75">
      <c r="A23" s="42">
        <v>14</v>
      </c>
      <c r="B23" s="46" t="s">
        <v>173</v>
      </c>
      <c r="C23" s="256">
        <v>10497376</v>
      </c>
      <c r="D23" s="256">
        <v>11439693</v>
      </c>
      <c r="E23" s="257">
        <f t="shared" ref="E23:E40" si="2">C23+D23</f>
        <v>21937069</v>
      </c>
      <c r="F23" s="258">
        <v>7781292</v>
      </c>
      <c r="G23" s="259">
        <v>28221305</v>
      </c>
      <c r="H23" s="260">
        <f t="shared" si="1"/>
        <v>36002597</v>
      </c>
    </row>
    <row r="24" spans="1:8" ht="15.75">
      <c r="A24" s="42">
        <v>15</v>
      </c>
      <c r="B24" s="46" t="s">
        <v>174</v>
      </c>
      <c r="C24" s="256">
        <v>2794973</v>
      </c>
      <c r="D24" s="256">
        <v>2836570</v>
      </c>
      <c r="E24" s="257">
        <f t="shared" si="2"/>
        <v>5631543</v>
      </c>
      <c r="F24" s="258">
        <v>2332754</v>
      </c>
      <c r="G24" s="259">
        <v>4334363</v>
      </c>
      <c r="H24" s="260">
        <f t="shared" si="1"/>
        <v>6667117</v>
      </c>
    </row>
    <row r="25" spans="1:8" ht="15.75">
      <c r="A25" s="42">
        <v>16</v>
      </c>
      <c r="B25" s="46" t="s">
        <v>175</v>
      </c>
      <c r="C25" s="256">
        <v>12931378</v>
      </c>
      <c r="D25" s="256">
        <v>20400481</v>
      </c>
      <c r="E25" s="257">
        <f t="shared" si="2"/>
        <v>33331859</v>
      </c>
      <c r="F25" s="258">
        <v>15801495</v>
      </c>
      <c r="G25" s="259">
        <v>18518157</v>
      </c>
      <c r="H25" s="260">
        <f t="shared" si="1"/>
        <v>34319652</v>
      </c>
    </row>
    <row r="26" spans="1:8" ht="15.75">
      <c r="A26" s="42">
        <v>17</v>
      </c>
      <c r="B26" s="46" t="s">
        <v>176</v>
      </c>
      <c r="C26" s="261"/>
      <c r="D26" s="261"/>
      <c r="E26" s="257">
        <f t="shared" si="2"/>
        <v>0</v>
      </c>
      <c r="F26" s="262"/>
      <c r="G26" s="263"/>
      <c r="H26" s="260">
        <f t="shared" si="1"/>
        <v>0</v>
      </c>
    </row>
    <row r="27" spans="1:8" ht="15.75">
      <c r="A27" s="42">
        <v>18</v>
      </c>
      <c r="B27" s="46" t="s">
        <v>177</v>
      </c>
      <c r="C27" s="256">
        <v>0</v>
      </c>
      <c r="D27" s="256">
        <v>73877700</v>
      </c>
      <c r="E27" s="257">
        <f t="shared" si="2"/>
        <v>73877700</v>
      </c>
      <c r="F27" s="258">
        <v>0</v>
      </c>
      <c r="G27" s="259">
        <v>68816800</v>
      </c>
      <c r="H27" s="260">
        <f t="shared" si="1"/>
        <v>68816800</v>
      </c>
    </row>
    <row r="28" spans="1:8" ht="15.75">
      <c r="A28" s="42">
        <v>19</v>
      </c>
      <c r="B28" s="46" t="s">
        <v>178</v>
      </c>
      <c r="C28" s="256">
        <v>375490</v>
      </c>
      <c r="D28" s="256">
        <v>4312541</v>
      </c>
      <c r="E28" s="257">
        <f t="shared" si="2"/>
        <v>4688031</v>
      </c>
      <c r="F28" s="258">
        <v>663867</v>
      </c>
      <c r="G28" s="259">
        <v>1034293</v>
      </c>
      <c r="H28" s="260">
        <f t="shared" si="1"/>
        <v>1698160</v>
      </c>
    </row>
    <row r="29" spans="1:8" ht="15.75">
      <c r="A29" s="42">
        <v>20</v>
      </c>
      <c r="B29" s="46" t="s">
        <v>100</v>
      </c>
      <c r="C29" s="256">
        <v>3938828</v>
      </c>
      <c r="D29" s="256">
        <v>1286748</v>
      </c>
      <c r="E29" s="257">
        <f t="shared" si="2"/>
        <v>5225576</v>
      </c>
      <c r="F29" s="258">
        <v>2774314</v>
      </c>
      <c r="G29" s="259">
        <v>3236609</v>
      </c>
      <c r="H29" s="260">
        <f t="shared" si="1"/>
        <v>6010923</v>
      </c>
    </row>
    <row r="30" spans="1:8" ht="15.75">
      <c r="A30" s="42">
        <v>21</v>
      </c>
      <c r="B30" s="46" t="s">
        <v>179</v>
      </c>
      <c r="C30" s="256">
        <v>0</v>
      </c>
      <c r="D30" s="256">
        <v>25922000</v>
      </c>
      <c r="E30" s="257">
        <f t="shared" si="2"/>
        <v>25922000</v>
      </c>
      <c r="F30" s="258">
        <v>0</v>
      </c>
      <c r="G30" s="259">
        <v>26468000</v>
      </c>
      <c r="H30" s="260">
        <f t="shared" si="1"/>
        <v>26468000</v>
      </c>
    </row>
    <row r="31" spans="1:8" ht="15.75">
      <c r="A31" s="42">
        <v>22</v>
      </c>
      <c r="B31" s="48" t="s">
        <v>180</v>
      </c>
      <c r="C31" s="257">
        <f>SUM(C22:C30)</f>
        <v>30538045</v>
      </c>
      <c r="D31" s="257">
        <f>SUM(D22:D30)</f>
        <v>325418033</v>
      </c>
      <c r="E31" s="257">
        <f>C31+D31</f>
        <v>355956078</v>
      </c>
      <c r="F31" s="257">
        <f>SUM(F22:F30)</f>
        <v>29353722</v>
      </c>
      <c r="G31" s="257">
        <f>SUM(G22:G30)</f>
        <v>286939727</v>
      </c>
      <c r="H31" s="260">
        <f t="shared" si="1"/>
        <v>316293449</v>
      </c>
    </row>
    <row r="32" spans="1:8" ht="15.75">
      <c r="A32" s="42"/>
      <c r="B32" s="43" t="s">
        <v>189</v>
      </c>
      <c r="C32" s="261"/>
      <c r="D32" s="261"/>
      <c r="E32" s="256"/>
      <c r="F32" s="262"/>
      <c r="G32" s="263"/>
      <c r="H32" s="264"/>
    </row>
    <row r="33" spans="1:8" ht="15.75">
      <c r="A33" s="42">
        <v>23</v>
      </c>
      <c r="B33" s="46" t="s">
        <v>181</v>
      </c>
      <c r="C33" s="256">
        <v>48000000</v>
      </c>
      <c r="D33" s="261"/>
      <c r="E33" s="257">
        <f t="shared" si="2"/>
        <v>48000000</v>
      </c>
      <c r="F33" s="258">
        <v>48000000</v>
      </c>
      <c r="G33" s="263"/>
      <c r="H33" s="260">
        <f t="shared" si="1"/>
        <v>48000000</v>
      </c>
    </row>
    <row r="34" spans="1:8" ht="15.75">
      <c r="A34" s="42">
        <v>24</v>
      </c>
      <c r="B34" s="46" t="s">
        <v>182</v>
      </c>
      <c r="C34" s="256">
        <v>0</v>
      </c>
      <c r="D34" s="261"/>
      <c r="E34" s="257">
        <f t="shared" si="2"/>
        <v>0</v>
      </c>
      <c r="F34" s="258">
        <v>0</v>
      </c>
      <c r="G34" s="263"/>
      <c r="H34" s="260">
        <f t="shared" si="1"/>
        <v>0</v>
      </c>
    </row>
    <row r="35" spans="1:8" ht="15.75">
      <c r="A35" s="42">
        <v>25</v>
      </c>
      <c r="B35" s="47" t="s">
        <v>183</v>
      </c>
      <c r="C35" s="256">
        <v>0</v>
      </c>
      <c r="D35" s="261"/>
      <c r="E35" s="257">
        <f t="shared" si="2"/>
        <v>0</v>
      </c>
      <c r="F35" s="258">
        <v>0</v>
      </c>
      <c r="G35" s="263"/>
      <c r="H35" s="260">
        <f t="shared" si="1"/>
        <v>0</v>
      </c>
    </row>
    <row r="36" spans="1:8" ht="15.75">
      <c r="A36" s="42">
        <v>26</v>
      </c>
      <c r="B36" s="46" t="s">
        <v>184</v>
      </c>
      <c r="C36" s="256">
        <v>0</v>
      </c>
      <c r="D36" s="261"/>
      <c r="E36" s="257">
        <f t="shared" si="2"/>
        <v>0</v>
      </c>
      <c r="F36" s="258">
        <v>0</v>
      </c>
      <c r="G36" s="263"/>
      <c r="H36" s="260">
        <f t="shared" si="1"/>
        <v>0</v>
      </c>
    </row>
    <row r="37" spans="1:8" ht="15.75">
      <c r="A37" s="42">
        <v>27</v>
      </c>
      <c r="B37" s="46" t="s">
        <v>185</v>
      </c>
      <c r="C37" s="256">
        <v>0</v>
      </c>
      <c r="D37" s="261"/>
      <c r="E37" s="257">
        <f t="shared" si="2"/>
        <v>0</v>
      </c>
      <c r="F37" s="258">
        <v>0</v>
      </c>
      <c r="G37" s="263"/>
      <c r="H37" s="260">
        <f t="shared" si="1"/>
        <v>0</v>
      </c>
    </row>
    <row r="38" spans="1:8" ht="15.75">
      <c r="A38" s="42">
        <v>28</v>
      </c>
      <c r="B38" s="46" t="s">
        <v>186</v>
      </c>
      <c r="C38" s="256">
        <v>13982086</v>
      </c>
      <c r="D38" s="261"/>
      <c r="E38" s="257">
        <f t="shared" si="2"/>
        <v>13982086</v>
      </c>
      <c r="F38" s="258">
        <v>2276867</v>
      </c>
      <c r="G38" s="263"/>
      <c r="H38" s="260">
        <f t="shared" si="1"/>
        <v>2276867</v>
      </c>
    </row>
    <row r="39" spans="1:8" ht="15.75">
      <c r="A39" s="42">
        <v>29</v>
      </c>
      <c r="B39" s="46" t="s">
        <v>203</v>
      </c>
      <c r="C39" s="256">
        <v>406055</v>
      </c>
      <c r="D39" s="261"/>
      <c r="E39" s="257">
        <f t="shared" si="2"/>
        <v>406055</v>
      </c>
      <c r="F39" s="258">
        <v>410322</v>
      </c>
      <c r="G39" s="263"/>
      <c r="H39" s="260">
        <f t="shared" si="1"/>
        <v>410322</v>
      </c>
    </row>
    <row r="40" spans="1:8" ht="15.75">
      <c r="A40" s="42">
        <v>30</v>
      </c>
      <c r="B40" s="48" t="s">
        <v>187</v>
      </c>
      <c r="C40" s="256">
        <v>62388141</v>
      </c>
      <c r="D40" s="261"/>
      <c r="E40" s="257">
        <f t="shared" si="2"/>
        <v>62388141</v>
      </c>
      <c r="F40" s="258">
        <v>50687189</v>
      </c>
      <c r="G40" s="263"/>
      <c r="H40" s="260">
        <f t="shared" si="1"/>
        <v>50687189</v>
      </c>
    </row>
    <row r="41" spans="1:8" ht="16.5" thickBot="1">
      <c r="A41" s="49">
        <v>31</v>
      </c>
      <c r="B41" s="50" t="s">
        <v>204</v>
      </c>
      <c r="C41" s="265">
        <f>C31+C40</f>
        <v>92926186</v>
      </c>
      <c r="D41" s="265">
        <f>D31+D40</f>
        <v>325418033</v>
      </c>
      <c r="E41" s="265">
        <f>C41+D41</f>
        <v>418344219</v>
      </c>
      <c r="F41" s="265">
        <f>F31+F40</f>
        <v>80040911</v>
      </c>
      <c r="G41" s="265">
        <f>G31+G40</f>
        <v>286939727</v>
      </c>
      <c r="H41" s="266">
        <f>F41+G41</f>
        <v>366980638</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5" activePane="bottomRight" state="frozen"/>
      <selection pane="topRight" activeCell="B1" sqref="B1"/>
      <selection pane="bottomLeft" activeCell="A6" sqref="A6"/>
      <selection pane="bottomRight" activeCell="C34" sqref="C3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194</v>
      </c>
      <c r="B1" s="17" t="str">
        <f>'1. key ratios'!B1</f>
        <v>სს "ხალიკ ბანკი საქართველო"</v>
      </c>
      <c r="C1" s="17"/>
    </row>
    <row r="2" spans="1:8" ht="15.75">
      <c r="A2" s="18" t="s">
        <v>195</v>
      </c>
      <c r="B2" s="420">
        <f>'1. key ratios'!B2</f>
        <v>43100</v>
      </c>
      <c r="C2" s="30"/>
      <c r="D2" s="19"/>
      <c r="E2" s="19"/>
      <c r="F2" s="19"/>
      <c r="G2" s="19"/>
      <c r="H2" s="19"/>
    </row>
    <row r="3" spans="1:8" ht="15.75">
      <c r="A3" s="18"/>
      <c r="B3" s="17"/>
      <c r="C3" s="30"/>
      <c r="D3" s="19"/>
      <c r="E3" s="19"/>
      <c r="F3" s="19"/>
      <c r="G3" s="19"/>
      <c r="H3" s="19"/>
    </row>
    <row r="4" spans="1:8" ht="16.5" thickBot="1">
      <c r="A4" s="52" t="s">
        <v>340</v>
      </c>
      <c r="B4" s="31" t="s">
        <v>229</v>
      </c>
      <c r="C4" s="38"/>
      <c r="D4" s="38"/>
      <c r="E4" s="38"/>
      <c r="F4" s="52"/>
      <c r="G4" s="52"/>
      <c r="H4" s="53" t="s">
        <v>98</v>
      </c>
    </row>
    <row r="5" spans="1:8" ht="15.75">
      <c r="A5" s="133"/>
      <c r="B5" s="134"/>
      <c r="C5" s="456" t="s">
        <v>201</v>
      </c>
      <c r="D5" s="457"/>
      <c r="E5" s="458"/>
      <c r="F5" s="456" t="s">
        <v>202</v>
      </c>
      <c r="G5" s="457"/>
      <c r="H5" s="459"/>
    </row>
    <row r="6" spans="1:8">
      <c r="A6" s="135" t="s">
        <v>30</v>
      </c>
      <c r="B6" s="54"/>
      <c r="C6" s="55" t="s">
        <v>31</v>
      </c>
      <c r="D6" s="55" t="s">
        <v>101</v>
      </c>
      <c r="E6" s="55" t="s">
        <v>72</v>
      </c>
      <c r="F6" s="55" t="s">
        <v>31</v>
      </c>
      <c r="G6" s="55" t="s">
        <v>101</v>
      </c>
      <c r="H6" s="136" t="s">
        <v>72</v>
      </c>
    </row>
    <row r="7" spans="1:8">
      <c r="A7" s="137"/>
      <c r="B7" s="57" t="s">
        <v>97</v>
      </c>
      <c r="C7" s="58"/>
      <c r="D7" s="58"/>
      <c r="E7" s="58"/>
      <c r="F7" s="58"/>
      <c r="G7" s="58"/>
      <c r="H7" s="138"/>
    </row>
    <row r="8" spans="1:8" ht="15.75">
      <c r="A8" s="137">
        <v>1</v>
      </c>
      <c r="B8" s="59" t="s">
        <v>102</v>
      </c>
      <c r="C8" s="267">
        <v>462132</v>
      </c>
      <c r="D8" s="267">
        <v>284893</v>
      </c>
      <c r="E8" s="257">
        <f>C8+D8</f>
        <v>747025</v>
      </c>
      <c r="F8" s="267">
        <v>375155</v>
      </c>
      <c r="G8" s="267">
        <v>207210</v>
      </c>
      <c r="H8" s="268">
        <f>F8+G8</f>
        <v>582365</v>
      </c>
    </row>
    <row r="9" spans="1:8" ht="15.75">
      <c r="A9" s="137">
        <v>2</v>
      </c>
      <c r="B9" s="59" t="s">
        <v>103</v>
      </c>
      <c r="C9" s="269">
        <f>SUM(C10:C18)</f>
        <v>5774526</v>
      </c>
      <c r="D9" s="269">
        <f>SUM(D10:D18)</f>
        <v>21475680</v>
      </c>
      <c r="E9" s="257">
        <f t="shared" ref="E9:E67" si="0">C9+D9</f>
        <v>27250206</v>
      </c>
      <c r="F9" s="269">
        <f>SUM(F10:F18)</f>
        <v>5551277</v>
      </c>
      <c r="G9" s="269">
        <f>SUM(G10:G18)</f>
        <v>18317412</v>
      </c>
      <c r="H9" s="268">
        <f t="shared" ref="H9:H67" si="1">F9+G9</f>
        <v>23868689</v>
      </c>
    </row>
    <row r="10" spans="1:8" ht="15.75">
      <c r="A10" s="137">
        <v>2.1</v>
      </c>
      <c r="B10" s="60" t="s">
        <v>104</v>
      </c>
      <c r="C10" s="267">
        <v>0</v>
      </c>
      <c r="D10" s="267">
        <v>0</v>
      </c>
      <c r="E10" s="257">
        <f t="shared" si="0"/>
        <v>0</v>
      </c>
      <c r="F10" s="267">
        <v>0</v>
      </c>
      <c r="G10" s="267">
        <v>0</v>
      </c>
      <c r="H10" s="268">
        <f t="shared" si="1"/>
        <v>0</v>
      </c>
    </row>
    <row r="11" spans="1:8" ht="15.75">
      <c r="A11" s="137">
        <v>2.2000000000000002</v>
      </c>
      <c r="B11" s="60" t="s">
        <v>105</v>
      </c>
      <c r="C11" s="267">
        <v>2038431</v>
      </c>
      <c r="D11" s="267">
        <v>11292168</v>
      </c>
      <c r="E11" s="257">
        <f t="shared" si="0"/>
        <v>13330599</v>
      </c>
      <c r="F11" s="267">
        <v>3018331</v>
      </c>
      <c r="G11" s="267">
        <v>9706090</v>
      </c>
      <c r="H11" s="268">
        <f t="shared" si="1"/>
        <v>12724421</v>
      </c>
    </row>
    <row r="12" spans="1:8" ht="15.75">
      <c r="A12" s="137">
        <v>2.2999999999999998</v>
      </c>
      <c r="B12" s="60" t="s">
        <v>106</v>
      </c>
      <c r="C12" s="267"/>
      <c r="D12" s="267">
        <v>404710</v>
      </c>
      <c r="E12" s="257">
        <f t="shared" si="0"/>
        <v>404710</v>
      </c>
      <c r="F12" s="267"/>
      <c r="G12" s="267">
        <v>341100</v>
      </c>
      <c r="H12" s="268">
        <f t="shared" si="1"/>
        <v>341100</v>
      </c>
    </row>
    <row r="13" spans="1:8" ht="15.75">
      <c r="A13" s="137">
        <v>2.4</v>
      </c>
      <c r="B13" s="60" t="s">
        <v>107</v>
      </c>
      <c r="C13" s="267">
        <v>179391</v>
      </c>
      <c r="D13" s="267">
        <v>595051</v>
      </c>
      <c r="E13" s="257">
        <f t="shared" si="0"/>
        <v>774442</v>
      </c>
      <c r="F13" s="267">
        <v>5973</v>
      </c>
      <c r="G13" s="267">
        <v>528807</v>
      </c>
      <c r="H13" s="268">
        <f t="shared" si="1"/>
        <v>534780</v>
      </c>
    </row>
    <row r="14" spans="1:8" ht="15.75">
      <c r="A14" s="137">
        <v>2.5</v>
      </c>
      <c r="B14" s="60" t="s">
        <v>108</v>
      </c>
      <c r="C14" s="267">
        <v>454150</v>
      </c>
      <c r="D14" s="267">
        <v>2765296</v>
      </c>
      <c r="E14" s="257">
        <f t="shared" si="0"/>
        <v>3219446</v>
      </c>
      <c r="F14" s="267">
        <v>331993</v>
      </c>
      <c r="G14" s="267">
        <v>1862514</v>
      </c>
      <c r="H14" s="268">
        <f t="shared" si="1"/>
        <v>2194507</v>
      </c>
    </row>
    <row r="15" spans="1:8" ht="15.75">
      <c r="A15" s="137">
        <v>2.6</v>
      </c>
      <c r="B15" s="60" t="s">
        <v>109</v>
      </c>
      <c r="C15" s="267">
        <v>7550</v>
      </c>
      <c r="D15" s="267">
        <v>976954</v>
      </c>
      <c r="E15" s="257">
        <f t="shared" si="0"/>
        <v>984504</v>
      </c>
      <c r="F15" s="267">
        <v>20270</v>
      </c>
      <c r="G15" s="267">
        <v>710477</v>
      </c>
      <c r="H15" s="268">
        <f t="shared" si="1"/>
        <v>730747</v>
      </c>
    </row>
    <row r="16" spans="1:8" ht="15.75">
      <c r="A16" s="137">
        <v>2.7</v>
      </c>
      <c r="B16" s="60" t="s">
        <v>110</v>
      </c>
      <c r="C16" s="267"/>
      <c r="D16" s="267">
        <v>1025</v>
      </c>
      <c r="E16" s="257">
        <f t="shared" si="0"/>
        <v>1025</v>
      </c>
      <c r="F16" s="267"/>
      <c r="G16" s="267"/>
      <c r="H16" s="268">
        <f t="shared" si="1"/>
        <v>0</v>
      </c>
    </row>
    <row r="17" spans="1:8" ht="15.75">
      <c r="A17" s="137">
        <v>2.8</v>
      </c>
      <c r="B17" s="60" t="s">
        <v>111</v>
      </c>
      <c r="C17" s="267">
        <v>2906048</v>
      </c>
      <c r="D17" s="267">
        <v>4843175</v>
      </c>
      <c r="E17" s="257">
        <f t="shared" si="0"/>
        <v>7749223</v>
      </c>
      <c r="F17" s="267">
        <v>2013161</v>
      </c>
      <c r="G17" s="267">
        <v>4616147</v>
      </c>
      <c r="H17" s="268">
        <f t="shared" si="1"/>
        <v>6629308</v>
      </c>
    </row>
    <row r="18" spans="1:8" ht="15.75">
      <c r="A18" s="137">
        <v>2.9</v>
      </c>
      <c r="B18" s="60" t="s">
        <v>112</v>
      </c>
      <c r="C18" s="267">
        <v>188956</v>
      </c>
      <c r="D18" s="267">
        <v>597301</v>
      </c>
      <c r="E18" s="257">
        <f t="shared" si="0"/>
        <v>786257</v>
      </c>
      <c r="F18" s="267">
        <v>161549</v>
      </c>
      <c r="G18" s="267">
        <v>552277</v>
      </c>
      <c r="H18" s="268">
        <f t="shared" si="1"/>
        <v>713826</v>
      </c>
    </row>
    <row r="19" spans="1:8" ht="15.75">
      <c r="A19" s="137">
        <v>3</v>
      </c>
      <c r="B19" s="59" t="s">
        <v>113</v>
      </c>
      <c r="C19" s="267">
        <v>278479</v>
      </c>
      <c r="D19" s="267">
        <v>775268</v>
      </c>
      <c r="E19" s="257">
        <f t="shared" si="0"/>
        <v>1053747</v>
      </c>
      <c r="F19" s="267">
        <v>314193</v>
      </c>
      <c r="G19" s="267">
        <v>613923</v>
      </c>
      <c r="H19" s="268">
        <f t="shared" si="1"/>
        <v>928116</v>
      </c>
    </row>
    <row r="20" spans="1:8" ht="15.75">
      <c r="A20" s="137">
        <v>4</v>
      </c>
      <c r="B20" s="59" t="s">
        <v>114</v>
      </c>
      <c r="C20" s="267">
        <v>1751224</v>
      </c>
      <c r="D20" s="267">
        <v>0</v>
      </c>
      <c r="E20" s="257">
        <f t="shared" si="0"/>
        <v>1751224</v>
      </c>
      <c r="F20" s="267">
        <v>1858173</v>
      </c>
      <c r="G20" s="267">
        <v>0</v>
      </c>
      <c r="H20" s="268">
        <f t="shared" si="1"/>
        <v>1858173</v>
      </c>
    </row>
    <row r="21" spans="1:8" ht="15.75">
      <c r="A21" s="137">
        <v>5</v>
      </c>
      <c r="B21" s="59" t="s">
        <v>115</v>
      </c>
      <c r="C21" s="267">
        <v>163832</v>
      </c>
      <c r="D21" s="267">
        <v>165128</v>
      </c>
      <c r="E21" s="257">
        <f t="shared" si="0"/>
        <v>328960</v>
      </c>
      <c r="F21" s="267">
        <v>133273</v>
      </c>
      <c r="G21" s="267">
        <v>57332</v>
      </c>
      <c r="H21" s="268">
        <f>F21+G21</f>
        <v>190605</v>
      </c>
    </row>
    <row r="22" spans="1:8" ht="15.75">
      <c r="A22" s="137">
        <v>6</v>
      </c>
      <c r="B22" s="61" t="s">
        <v>116</v>
      </c>
      <c r="C22" s="269">
        <f>C8+C9+C19+C20+C21</f>
        <v>8430193</v>
      </c>
      <c r="D22" s="269">
        <f>D8+D9+D19+D20+D21</f>
        <v>22700969</v>
      </c>
      <c r="E22" s="257">
        <f>C22+D22</f>
        <v>31131162</v>
      </c>
      <c r="F22" s="269">
        <f>F8+F9+F19+F20+F21</f>
        <v>8232071</v>
      </c>
      <c r="G22" s="269">
        <f>G8+G9+G19+G20+G21</f>
        <v>19195877</v>
      </c>
      <c r="H22" s="268">
        <f>F22+G22</f>
        <v>27427948</v>
      </c>
    </row>
    <row r="23" spans="1:8" ht="15.75">
      <c r="A23" s="137"/>
      <c r="B23" s="57" t="s">
        <v>95</v>
      </c>
      <c r="C23" s="267"/>
      <c r="D23" s="267"/>
      <c r="E23" s="256"/>
      <c r="F23" s="267"/>
      <c r="G23" s="267"/>
      <c r="H23" s="270"/>
    </row>
    <row r="24" spans="1:8" ht="15.75">
      <c r="A24" s="137">
        <v>7</v>
      </c>
      <c r="B24" s="59" t="s">
        <v>117</v>
      </c>
      <c r="C24" s="267">
        <v>577420</v>
      </c>
      <c r="D24" s="267">
        <v>131892</v>
      </c>
      <c r="E24" s="257">
        <f t="shared" si="0"/>
        <v>709312</v>
      </c>
      <c r="F24" s="267">
        <v>554288</v>
      </c>
      <c r="G24" s="267">
        <v>204930</v>
      </c>
      <c r="H24" s="268">
        <f t="shared" si="1"/>
        <v>759218</v>
      </c>
    </row>
    <row r="25" spans="1:8" ht="15.75">
      <c r="A25" s="137">
        <v>8</v>
      </c>
      <c r="B25" s="59" t="s">
        <v>118</v>
      </c>
      <c r="C25" s="267">
        <v>270247</v>
      </c>
      <c r="D25" s="267">
        <v>595935</v>
      </c>
      <c r="E25" s="257">
        <f t="shared" si="0"/>
        <v>866182</v>
      </c>
      <c r="F25" s="267">
        <v>174335</v>
      </c>
      <c r="G25" s="267">
        <v>484179</v>
      </c>
      <c r="H25" s="268">
        <f t="shared" si="1"/>
        <v>658514</v>
      </c>
    </row>
    <row r="26" spans="1:8" ht="15.75">
      <c r="A26" s="137">
        <v>9</v>
      </c>
      <c r="B26" s="59" t="s">
        <v>119</v>
      </c>
      <c r="C26" s="267">
        <v>195</v>
      </c>
      <c r="D26" s="267">
        <v>3664927</v>
      </c>
      <c r="E26" s="257">
        <f t="shared" si="0"/>
        <v>3665122</v>
      </c>
      <c r="F26" s="267">
        <v>30225</v>
      </c>
      <c r="G26" s="267">
        <v>5920445</v>
      </c>
      <c r="H26" s="268">
        <f t="shared" si="1"/>
        <v>5950670</v>
      </c>
    </row>
    <row r="27" spans="1:8" ht="15.75">
      <c r="A27" s="137">
        <v>10</v>
      </c>
      <c r="B27" s="59" t="s">
        <v>120</v>
      </c>
      <c r="C27" s="267">
        <v>0</v>
      </c>
      <c r="D27" s="267">
        <v>0</v>
      </c>
      <c r="E27" s="257">
        <f t="shared" si="0"/>
        <v>0</v>
      </c>
      <c r="F27" s="267">
        <v>0</v>
      </c>
      <c r="G27" s="267">
        <v>0</v>
      </c>
      <c r="H27" s="268">
        <f t="shared" si="1"/>
        <v>0</v>
      </c>
    </row>
    <row r="28" spans="1:8" ht="15.75">
      <c r="A28" s="137">
        <v>11</v>
      </c>
      <c r="B28" s="59" t="s">
        <v>121</v>
      </c>
      <c r="C28" s="267">
        <v>0</v>
      </c>
      <c r="D28" s="267">
        <v>2413442</v>
      </c>
      <c r="E28" s="257">
        <f t="shared" si="0"/>
        <v>2413442</v>
      </c>
      <c r="F28" s="267">
        <v>169780</v>
      </c>
      <c r="G28" s="267">
        <v>261799</v>
      </c>
      <c r="H28" s="268">
        <f t="shared" si="1"/>
        <v>431579</v>
      </c>
    </row>
    <row r="29" spans="1:8" ht="15.75">
      <c r="A29" s="137">
        <v>12</v>
      </c>
      <c r="B29" s="59" t="s">
        <v>122</v>
      </c>
      <c r="C29" s="267">
        <v>358489</v>
      </c>
      <c r="D29" s="267">
        <v>347277</v>
      </c>
      <c r="E29" s="257">
        <f t="shared" si="0"/>
        <v>705766</v>
      </c>
      <c r="F29" s="267">
        <v>923874</v>
      </c>
      <c r="G29" s="267">
        <v>54564</v>
      </c>
      <c r="H29" s="268">
        <f t="shared" si="1"/>
        <v>978438</v>
      </c>
    </row>
    <row r="30" spans="1:8" ht="15.75">
      <c r="A30" s="137">
        <v>13</v>
      </c>
      <c r="B30" s="62" t="s">
        <v>123</v>
      </c>
      <c r="C30" s="269">
        <f>SUM(C24:C29)</f>
        <v>1206351</v>
      </c>
      <c r="D30" s="269">
        <f>SUM(D24:D29)</f>
        <v>7153473</v>
      </c>
      <c r="E30" s="257">
        <f t="shared" si="0"/>
        <v>8359824</v>
      </c>
      <c r="F30" s="269">
        <f>SUM(F24:F29)</f>
        <v>1852502</v>
      </c>
      <c r="G30" s="269">
        <f>SUM(G24:G29)</f>
        <v>6925917</v>
      </c>
      <c r="H30" s="268">
        <f t="shared" si="1"/>
        <v>8778419</v>
      </c>
    </row>
    <row r="31" spans="1:8" ht="15.75">
      <c r="A31" s="137">
        <v>14</v>
      </c>
      <c r="B31" s="62" t="s">
        <v>124</v>
      </c>
      <c r="C31" s="269">
        <f>C22-C30</f>
        <v>7223842</v>
      </c>
      <c r="D31" s="269">
        <f>D22-D30</f>
        <v>15547496</v>
      </c>
      <c r="E31" s="257">
        <f t="shared" si="0"/>
        <v>22771338</v>
      </c>
      <c r="F31" s="269">
        <f>F22-F30</f>
        <v>6379569</v>
      </c>
      <c r="G31" s="269">
        <f>G22-G30</f>
        <v>12269960</v>
      </c>
      <c r="H31" s="268">
        <f t="shared" si="1"/>
        <v>18649529</v>
      </c>
    </row>
    <row r="32" spans="1:8">
      <c r="A32" s="137"/>
      <c r="B32" s="57"/>
      <c r="C32" s="271"/>
      <c r="D32" s="271"/>
      <c r="E32" s="271"/>
      <c r="F32" s="271"/>
      <c r="G32" s="271"/>
      <c r="H32" s="272"/>
    </row>
    <row r="33" spans="1:8" ht="15.75">
      <c r="A33" s="137"/>
      <c r="B33" s="57" t="s">
        <v>125</v>
      </c>
      <c r="C33" s="267"/>
      <c r="D33" s="267"/>
      <c r="E33" s="256"/>
      <c r="F33" s="267"/>
      <c r="G33" s="267"/>
      <c r="H33" s="270"/>
    </row>
    <row r="34" spans="1:8" ht="15.75">
      <c r="A34" s="137">
        <v>15</v>
      </c>
      <c r="B34" s="56" t="s">
        <v>96</v>
      </c>
      <c r="C34" s="273">
        <f>C35-C36</f>
        <v>388068</v>
      </c>
      <c r="D34" s="273">
        <f>D35-D36</f>
        <v>2020144</v>
      </c>
      <c r="E34" s="257">
        <f t="shared" si="0"/>
        <v>2408212</v>
      </c>
      <c r="F34" s="273">
        <f>F35-F36</f>
        <v>336909</v>
      </c>
      <c r="G34" s="273">
        <f>G35-G36</f>
        <v>1596208</v>
      </c>
      <c r="H34" s="268">
        <f t="shared" si="1"/>
        <v>1933117</v>
      </c>
    </row>
    <row r="35" spans="1:8" ht="15.75">
      <c r="A35" s="137">
        <v>15.1</v>
      </c>
      <c r="B35" s="60" t="s">
        <v>126</v>
      </c>
      <c r="C35" s="267">
        <v>608229</v>
      </c>
      <c r="D35" s="267">
        <v>4322519</v>
      </c>
      <c r="E35" s="257">
        <f t="shared" si="0"/>
        <v>4930748</v>
      </c>
      <c r="F35" s="267">
        <v>556302</v>
      </c>
      <c r="G35" s="267">
        <v>3834178</v>
      </c>
      <c r="H35" s="268">
        <f t="shared" si="1"/>
        <v>4390480</v>
      </c>
    </row>
    <row r="36" spans="1:8" ht="15.75">
      <c r="A36" s="137">
        <v>15.2</v>
      </c>
      <c r="B36" s="60" t="s">
        <v>127</v>
      </c>
      <c r="C36" s="267">
        <v>220161</v>
      </c>
      <c r="D36" s="267">
        <v>2302375</v>
      </c>
      <c r="E36" s="257">
        <f t="shared" si="0"/>
        <v>2522536</v>
      </c>
      <c r="F36" s="267">
        <v>219393</v>
      </c>
      <c r="G36" s="267">
        <v>2237970</v>
      </c>
      <c r="H36" s="268">
        <f t="shared" si="1"/>
        <v>2457363</v>
      </c>
    </row>
    <row r="37" spans="1:8" ht="15.75">
      <c r="A37" s="137">
        <v>16</v>
      </c>
      <c r="B37" s="59" t="s">
        <v>128</v>
      </c>
      <c r="C37" s="267">
        <v>0</v>
      </c>
      <c r="D37" s="267">
        <v>0</v>
      </c>
      <c r="E37" s="257">
        <f t="shared" si="0"/>
        <v>0</v>
      </c>
      <c r="F37" s="267">
        <v>0</v>
      </c>
      <c r="G37" s="267">
        <v>0</v>
      </c>
      <c r="H37" s="268">
        <f t="shared" si="1"/>
        <v>0</v>
      </c>
    </row>
    <row r="38" spans="1:8" ht="15.75">
      <c r="A38" s="137">
        <v>17</v>
      </c>
      <c r="B38" s="59" t="s">
        <v>129</v>
      </c>
      <c r="C38" s="267">
        <v>0</v>
      </c>
      <c r="D38" s="267">
        <v>0</v>
      </c>
      <c r="E38" s="257">
        <f t="shared" si="0"/>
        <v>0</v>
      </c>
      <c r="F38" s="267">
        <v>0</v>
      </c>
      <c r="G38" s="267">
        <v>0</v>
      </c>
      <c r="H38" s="268">
        <f t="shared" si="1"/>
        <v>0</v>
      </c>
    </row>
    <row r="39" spans="1:8" ht="15.75">
      <c r="A39" s="137">
        <v>18</v>
      </c>
      <c r="B39" s="59" t="s">
        <v>130</v>
      </c>
      <c r="C39" s="267">
        <v>0</v>
      </c>
      <c r="D39" s="267">
        <v>0</v>
      </c>
      <c r="E39" s="257">
        <f t="shared" si="0"/>
        <v>0</v>
      </c>
      <c r="F39" s="267">
        <v>0</v>
      </c>
      <c r="G39" s="267">
        <v>0</v>
      </c>
      <c r="H39" s="268">
        <f t="shared" si="1"/>
        <v>0</v>
      </c>
    </row>
    <row r="40" spans="1:8" ht="15.75">
      <c r="A40" s="137">
        <v>19</v>
      </c>
      <c r="B40" s="59" t="s">
        <v>131</v>
      </c>
      <c r="C40" s="267">
        <v>1192818</v>
      </c>
      <c r="D40" s="267"/>
      <c r="E40" s="257">
        <f t="shared" si="0"/>
        <v>1192818</v>
      </c>
      <c r="F40" s="267">
        <v>1142342</v>
      </c>
      <c r="G40" s="267"/>
      <c r="H40" s="268">
        <f t="shared" si="1"/>
        <v>1142342</v>
      </c>
    </row>
    <row r="41" spans="1:8" ht="15.75">
      <c r="A41" s="137">
        <v>20</v>
      </c>
      <c r="B41" s="59" t="s">
        <v>132</v>
      </c>
      <c r="C41" s="267">
        <v>-87472</v>
      </c>
      <c r="D41" s="267"/>
      <c r="E41" s="257">
        <f t="shared" si="0"/>
        <v>-87472</v>
      </c>
      <c r="F41" s="267">
        <v>-163972</v>
      </c>
      <c r="G41" s="267"/>
      <c r="H41" s="268">
        <f t="shared" si="1"/>
        <v>-163972</v>
      </c>
    </row>
    <row r="42" spans="1:8" ht="15.75">
      <c r="A42" s="137">
        <v>21</v>
      </c>
      <c r="B42" s="59" t="s">
        <v>133</v>
      </c>
      <c r="C42" s="267">
        <v>7056</v>
      </c>
      <c r="D42" s="267"/>
      <c r="E42" s="257">
        <f t="shared" si="0"/>
        <v>7056</v>
      </c>
      <c r="F42" s="267">
        <v>-8616</v>
      </c>
      <c r="G42" s="267"/>
      <c r="H42" s="268">
        <f t="shared" si="1"/>
        <v>-8616</v>
      </c>
    </row>
    <row r="43" spans="1:8" ht="15.75">
      <c r="A43" s="137">
        <v>22</v>
      </c>
      <c r="B43" s="59" t="s">
        <v>134</v>
      </c>
      <c r="C43" s="267">
        <v>44482</v>
      </c>
      <c r="D43" s="267">
        <v>11041</v>
      </c>
      <c r="E43" s="257">
        <f t="shared" si="0"/>
        <v>55523</v>
      </c>
      <c r="F43" s="267">
        <v>76370</v>
      </c>
      <c r="G43" s="267">
        <v>20941</v>
      </c>
      <c r="H43" s="268">
        <f t="shared" si="1"/>
        <v>97311</v>
      </c>
    </row>
    <row r="44" spans="1:8" ht="15.75">
      <c r="A44" s="137">
        <v>23</v>
      </c>
      <c r="B44" s="59" t="s">
        <v>135</v>
      </c>
      <c r="C44" s="267">
        <v>13035</v>
      </c>
      <c r="D44" s="267">
        <v>6182</v>
      </c>
      <c r="E44" s="257">
        <f t="shared" si="0"/>
        <v>19217</v>
      </c>
      <c r="F44" s="267">
        <v>56554</v>
      </c>
      <c r="G44" s="267">
        <v>47673</v>
      </c>
      <c r="H44" s="268">
        <f t="shared" si="1"/>
        <v>104227</v>
      </c>
    </row>
    <row r="45" spans="1:8" ht="15.75">
      <c r="A45" s="137">
        <v>24</v>
      </c>
      <c r="B45" s="62" t="s">
        <v>136</v>
      </c>
      <c r="C45" s="269">
        <f>C34+C37+C38+C39+C40+C41+C42+C43+C44</f>
        <v>1557987</v>
      </c>
      <c r="D45" s="269">
        <f>D34+D37+D38+D39+D40+D41+D42+D43+D44</f>
        <v>2037367</v>
      </c>
      <c r="E45" s="257">
        <f t="shared" si="0"/>
        <v>3595354</v>
      </c>
      <c r="F45" s="269">
        <f>F34+F37+F38+F39+F40+F41+F42+F43+F44</f>
        <v>1439587</v>
      </c>
      <c r="G45" s="269">
        <f>G34+G37+G38+G39+G40+G41+G42+G43+G44</f>
        <v>1664822</v>
      </c>
      <c r="H45" s="268">
        <f t="shared" si="1"/>
        <v>3104409</v>
      </c>
    </row>
    <row r="46" spans="1:8">
      <c r="A46" s="137"/>
      <c r="B46" s="57" t="s">
        <v>137</v>
      </c>
      <c r="C46" s="267"/>
      <c r="D46" s="267"/>
      <c r="E46" s="267"/>
      <c r="F46" s="267"/>
      <c r="G46" s="267"/>
      <c r="H46" s="274"/>
    </row>
    <row r="47" spans="1:8" ht="15.75">
      <c r="A47" s="137">
        <v>25</v>
      </c>
      <c r="B47" s="59" t="s">
        <v>138</v>
      </c>
      <c r="C47" s="267">
        <v>552301</v>
      </c>
      <c r="D47" s="267"/>
      <c r="E47" s="257">
        <f t="shared" si="0"/>
        <v>552301</v>
      </c>
      <c r="F47" s="267">
        <v>355339</v>
      </c>
      <c r="G47" s="267"/>
      <c r="H47" s="268">
        <f t="shared" si="1"/>
        <v>355339</v>
      </c>
    </row>
    <row r="48" spans="1:8" ht="15.75">
      <c r="A48" s="137">
        <v>26</v>
      </c>
      <c r="B48" s="59" t="s">
        <v>139</v>
      </c>
      <c r="C48" s="267">
        <v>613636</v>
      </c>
      <c r="D48" s="267">
        <v>19304</v>
      </c>
      <c r="E48" s="257">
        <f t="shared" si="0"/>
        <v>632940</v>
      </c>
      <c r="F48" s="267">
        <v>470182</v>
      </c>
      <c r="G48" s="267">
        <v>28334</v>
      </c>
      <c r="H48" s="268">
        <f t="shared" si="1"/>
        <v>498516</v>
      </c>
    </row>
    <row r="49" spans="1:9" ht="15.75">
      <c r="A49" s="137">
        <v>27</v>
      </c>
      <c r="B49" s="59" t="s">
        <v>140</v>
      </c>
      <c r="C49" s="267">
        <v>7503126</v>
      </c>
      <c r="D49" s="267"/>
      <c r="E49" s="257">
        <f t="shared" si="0"/>
        <v>7503126</v>
      </c>
      <c r="F49" s="267">
        <v>6526307</v>
      </c>
      <c r="G49" s="267"/>
      <c r="H49" s="268">
        <f t="shared" si="1"/>
        <v>6526307</v>
      </c>
    </row>
    <row r="50" spans="1:9" ht="15.75">
      <c r="A50" s="137">
        <v>28</v>
      </c>
      <c r="B50" s="59" t="s">
        <v>281</v>
      </c>
      <c r="C50" s="267">
        <v>35348</v>
      </c>
      <c r="D50" s="267"/>
      <c r="E50" s="257">
        <f t="shared" si="0"/>
        <v>35348</v>
      </c>
      <c r="F50" s="267">
        <v>7489</v>
      </c>
      <c r="G50" s="267"/>
      <c r="H50" s="268">
        <f t="shared" si="1"/>
        <v>7489</v>
      </c>
    </row>
    <row r="51" spans="1:9" ht="15.75">
      <c r="A51" s="137">
        <v>29</v>
      </c>
      <c r="B51" s="59" t="s">
        <v>141</v>
      </c>
      <c r="C51" s="267">
        <v>975961</v>
      </c>
      <c r="D51" s="267"/>
      <c r="E51" s="257">
        <f t="shared" si="0"/>
        <v>975961</v>
      </c>
      <c r="F51" s="267">
        <v>701156</v>
      </c>
      <c r="G51" s="267"/>
      <c r="H51" s="268">
        <f t="shared" si="1"/>
        <v>701156</v>
      </c>
    </row>
    <row r="52" spans="1:9" ht="15.75">
      <c r="A52" s="137">
        <v>30</v>
      </c>
      <c r="B52" s="59" t="s">
        <v>142</v>
      </c>
      <c r="C52" s="267">
        <v>1374094</v>
      </c>
      <c r="D52" s="267">
        <v>828755</v>
      </c>
      <c r="E52" s="257">
        <f t="shared" si="0"/>
        <v>2202849</v>
      </c>
      <c r="F52" s="267">
        <v>1123585</v>
      </c>
      <c r="G52" s="267">
        <v>660649</v>
      </c>
      <c r="H52" s="268">
        <f t="shared" si="1"/>
        <v>1784234</v>
      </c>
    </row>
    <row r="53" spans="1:9" ht="15.75">
      <c r="A53" s="137">
        <v>31</v>
      </c>
      <c r="B53" s="62" t="s">
        <v>143</v>
      </c>
      <c r="C53" s="269">
        <f>C47+C48+C49+C50+C51+C52</f>
        <v>11054466</v>
      </c>
      <c r="D53" s="269">
        <f>D47+D48+D49+D50+D51+D52</f>
        <v>848059</v>
      </c>
      <c r="E53" s="257">
        <f t="shared" si="0"/>
        <v>11902525</v>
      </c>
      <c r="F53" s="269">
        <f>F47+F48+F49+F50+F51+F52</f>
        <v>9184058</v>
      </c>
      <c r="G53" s="269">
        <f>G47+G48+G49+G50+G51+G52</f>
        <v>688983</v>
      </c>
      <c r="H53" s="268">
        <f t="shared" si="1"/>
        <v>9873041</v>
      </c>
    </row>
    <row r="54" spans="1:9" ht="15.75">
      <c r="A54" s="137">
        <v>32</v>
      </c>
      <c r="B54" s="62" t="s">
        <v>144</v>
      </c>
      <c r="C54" s="269">
        <f>C45-C53</f>
        <v>-9496479</v>
      </c>
      <c r="D54" s="269">
        <f>D45-D53</f>
        <v>1189308</v>
      </c>
      <c r="E54" s="257">
        <f t="shared" si="0"/>
        <v>-8307171</v>
      </c>
      <c r="F54" s="269">
        <f>F45-F53</f>
        <v>-7744471</v>
      </c>
      <c r="G54" s="269">
        <f>G45-G53</f>
        <v>975839</v>
      </c>
      <c r="H54" s="268">
        <f t="shared" si="1"/>
        <v>-6768632</v>
      </c>
    </row>
    <row r="55" spans="1:9">
      <c r="A55" s="137"/>
      <c r="B55" s="57"/>
      <c r="C55" s="271"/>
      <c r="D55" s="271"/>
      <c r="E55" s="271"/>
      <c r="F55" s="271"/>
      <c r="G55" s="271"/>
      <c r="H55" s="272"/>
    </row>
    <row r="56" spans="1:9" ht="15.75">
      <c r="A56" s="137">
        <v>33</v>
      </c>
      <c r="B56" s="62" t="s">
        <v>145</v>
      </c>
      <c r="C56" s="269">
        <f>C31+C54</f>
        <v>-2272637</v>
      </c>
      <c r="D56" s="269">
        <f>D31+D54</f>
        <v>16736804</v>
      </c>
      <c r="E56" s="257">
        <f t="shared" si="0"/>
        <v>14464167</v>
      </c>
      <c r="F56" s="269">
        <f>F31+F54</f>
        <v>-1364902</v>
      </c>
      <c r="G56" s="269">
        <f>G31+G54</f>
        <v>13245799</v>
      </c>
      <c r="H56" s="268">
        <f t="shared" si="1"/>
        <v>11880897</v>
      </c>
    </row>
    <row r="57" spans="1:9">
      <c r="A57" s="137"/>
      <c r="B57" s="57"/>
      <c r="C57" s="271"/>
      <c r="D57" s="271"/>
      <c r="E57" s="271"/>
      <c r="F57" s="271"/>
      <c r="G57" s="271"/>
      <c r="H57" s="272"/>
    </row>
    <row r="58" spans="1:9" ht="15.75">
      <c r="A58" s="137">
        <v>34</v>
      </c>
      <c r="B58" s="59" t="s">
        <v>146</v>
      </c>
      <c r="C58" s="267">
        <v>760090</v>
      </c>
      <c r="D58" s="267"/>
      <c r="E58" s="257">
        <f t="shared" si="0"/>
        <v>760090</v>
      </c>
      <c r="F58" s="267">
        <v>7272849</v>
      </c>
      <c r="G58" s="267"/>
      <c r="H58" s="268">
        <f t="shared" si="1"/>
        <v>7272849</v>
      </c>
    </row>
    <row r="59" spans="1:9" s="218" customFormat="1" ht="15.75">
      <c r="A59" s="137">
        <v>35</v>
      </c>
      <c r="B59" s="56" t="s">
        <v>147</v>
      </c>
      <c r="C59" s="275">
        <v>0</v>
      </c>
      <c r="D59" s="275"/>
      <c r="E59" s="276">
        <f t="shared" si="0"/>
        <v>0</v>
      </c>
      <c r="F59" s="277">
        <v>0</v>
      </c>
      <c r="G59" s="277"/>
      <c r="H59" s="278">
        <f t="shared" si="1"/>
        <v>0</v>
      </c>
      <c r="I59" s="217"/>
    </row>
    <row r="60" spans="1:9" ht="15.75">
      <c r="A60" s="137">
        <v>36</v>
      </c>
      <c r="B60" s="59" t="s">
        <v>148</v>
      </c>
      <c r="C60" s="267">
        <v>273370</v>
      </c>
      <c r="D60" s="267"/>
      <c r="E60" s="257">
        <f t="shared" si="0"/>
        <v>273370</v>
      </c>
      <c r="F60" s="267">
        <v>150359</v>
      </c>
      <c r="G60" s="267"/>
      <c r="H60" s="268">
        <f t="shared" si="1"/>
        <v>150359</v>
      </c>
    </row>
    <row r="61" spans="1:9" ht="15.75">
      <c r="A61" s="137">
        <v>37</v>
      </c>
      <c r="B61" s="62" t="s">
        <v>149</v>
      </c>
      <c r="C61" s="269">
        <f>C58+C59+C60</f>
        <v>1033460</v>
      </c>
      <c r="D61" s="269">
        <f>D58+D59+D60</f>
        <v>0</v>
      </c>
      <c r="E61" s="257">
        <f t="shared" si="0"/>
        <v>1033460</v>
      </c>
      <c r="F61" s="269">
        <f>F58+F59+F60</f>
        <v>7423208</v>
      </c>
      <c r="G61" s="269">
        <f>G58+G59+G60</f>
        <v>0</v>
      </c>
      <c r="H61" s="268">
        <f t="shared" si="1"/>
        <v>7423208</v>
      </c>
    </row>
    <row r="62" spans="1:9">
      <c r="A62" s="137"/>
      <c r="B62" s="63"/>
      <c r="C62" s="267"/>
      <c r="D62" s="267"/>
      <c r="E62" s="267"/>
      <c r="F62" s="267"/>
      <c r="G62" s="267"/>
      <c r="H62" s="274"/>
    </row>
    <row r="63" spans="1:9" ht="15.75">
      <c r="A63" s="137">
        <v>38</v>
      </c>
      <c r="B63" s="64" t="s">
        <v>282</v>
      </c>
      <c r="C63" s="269">
        <f>C56-C61</f>
        <v>-3306097</v>
      </c>
      <c r="D63" s="269">
        <f>D56-D61</f>
        <v>16736804</v>
      </c>
      <c r="E63" s="257">
        <f t="shared" si="0"/>
        <v>13430707</v>
      </c>
      <c r="F63" s="269">
        <f>F56-F61</f>
        <v>-8788110</v>
      </c>
      <c r="G63" s="269">
        <f>G56-G61</f>
        <v>13245799</v>
      </c>
      <c r="H63" s="268">
        <f t="shared" si="1"/>
        <v>4457689</v>
      </c>
    </row>
    <row r="64" spans="1:9" ht="15.75">
      <c r="A64" s="135">
        <v>39</v>
      </c>
      <c r="B64" s="59" t="s">
        <v>150</v>
      </c>
      <c r="C64" s="279">
        <v>1727925</v>
      </c>
      <c r="D64" s="279"/>
      <c r="E64" s="257">
        <f t="shared" si="0"/>
        <v>1727925</v>
      </c>
      <c r="F64" s="279">
        <v>398027</v>
      </c>
      <c r="G64" s="279"/>
      <c r="H64" s="268">
        <f t="shared" si="1"/>
        <v>398027</v>
      </c>
    </row>
    <row r="65" spans="1:8" ht="15.75">
      <c r="A65" s="137">
        <v>40</v>
      </c>
      <c r="B65" s="62" t="s">
        <v>151</v>
      </c>
      <c r="C65" s="269">
        <f>C63-C64</f>
        <v>-5034022</v>
      </c>
      <c r="D65" s="269">
        <f>D63-D64</f>
        <v>16736804</v>
      </c>
      <c r="E65" s="257">
        <f t="shared" si="0"/>
        <v>11702782</v>
      </c>
      <c r="F65" s="269">
        <f>F63-F64</f>
        <v>-9186137</v>
      </c>
      <c r="G65" s="269">
        <f>G63-G64</f>
        <v>13245799</v>
      </c>
      <c r="H65" s="268">
        <f t="shared" si="1"/>
        <v>4059662</v>
      </c>
    </row>
    <row r="66" spans="1:8" ht="15.75">
      <c r="A66" s="135">
        <v>41</v>
      </c>
      <c r="B66" s="59" t="s">
        <v>152</v>
      </c>
      <c r="C66" s="279"/>
      <c r="D66" s="279"/>
      <c r="E66" s="257">
        <f t="shared" si="0"/>
        <v>0</v>
      </c>
      <c r="F66" s="279"/>
      <c r="G66" s="279"/>
      <c r="H66" s="268">
        <f t="shared" si="1"/>
        <v>0</v>
      </c>
    </row>
    <row r="67" spans="1:8" ht="16.5" thickBot="1">
      <c r="A67" s="139">
        <v>42</v>
      </c>
      <c r="B67" s="140" t="s">
        <v>153</v>
      </c>
      <c r="C67" s="280">
        <f>C65+C66</f>
        <v>-5034022</v>
      </c>
      <c r="D67" s="280">
        <f>D65+D66</f>
        <v>16736804</v>
      </c>
      <c r="E67" s="265">
        <f t="shared" si="0"/>
        <v>11702782</v>
      </c>
      <c r="F67" s="280">
        <f>F65+F66</f>
        <v>-9186137</v>
      </c>
      <c r="G67" s="280">
        <f>G65+G66</f>
        <v>13245799</v>
      </c>
      <c r="H67" s="281">
        <f t="shared" si="1"/>
        <v>4059662</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F41" sqref="F41:G44"/>
    </sheetView>
  </sheetViews>
  <sheetFormatPr defaultRowHeight="15"/>
  <cols>
    <col min="1" max="1" width="9.5703125" bestFit="1" customWidth="1"/>
    <col min="2" max="2" width="72.28515625" customWidth="1"/>
    <col min="3" max="8" width="12.7109375" customWidth="1"/>
  </cols>
  <sheetData>
    <row r="1" spans="1:8">
      <c r="A1" s="2" t="s">
        <v>194</v>
      </c>
      <c r="B1" t="str">
        <f>'1. key ratios'!B1</f>
        <v>სს "ხალიკ ბანკი საქართველო"</v>
      </c>
    </row>
    <row r="2" spans="1:8">
      <c r="A2" s="2" t="s">
        <v>195</v>
      </c>
      <c r="B2" s="422">
        <f>'1. key ratios'!B2</f>
        <v>43100</v>
      </c>
    </row>
    <row r="3" spans="1:8">
      <c r="A3" s="2"/>
    </row>
    <row r="4" spans="1:8" ht="16.5" thickBot="1">
      <c r="A4" s="2" t="s">
        <v>341</v>
      </c>
      <c r="B4" s="2"/>
      <c r="C4" s="229"/>
      <c r="D4" s="229"/>
      <c r="E4" s="229"/>
      <c r="F4" s="230"/>
      <c r="G4" s="230"/>
      <c r="H4" s="231" t="s">
        <v>98</v>
      </c>
    </row>
    <row r="5" spans="1:8" ht="15.75">
      <c r="A5" s="460" t="s">
        <v>30</v>
      </c>
      <c r="B5" s="462" t="s">
        <v>252</v>
      </c>
      <c r="C5" s="464" t="s">
        <v>201</v>
      </c>
      <c r="D5" s="464"/>
      <c r="E5" s="464"/>
      <c r="F5" s="464" t="s">
        <v>202</v>
      </c>
      <c r="G5" s="464"/>
      <c r="H5" s="465"/>
    </row>
    <row r="6" spans="1:8">
      <c r="A6" s="461"/>
      <c r="B6" s="463"/>
      <c r="C6" s="44" t="s">
        <v>31</v>
      </c>
      <c r="D6" s="44" t="s">
        <v>99</v>
      </c>
      <c r="E6" s="44" t="s">
        <v>72</v>
      </c>
      <c r="F6" s="44" t="s">
        <v>31</v>
      </c>
      <c r="G6" s="44" t="s">
        <v>99</v>
      </c>
      <c r="H6" s="45" t="s">
        <v>72</v>
      </c>
    </row>
    <row r="7" spans="1:8" s="3" customFormat="1" ht="15.75">
      <c r="A7" s="232">
        <v>1</v>
      </c>
      <c r="B7" s="233" t="s">
        <v>379</v>
      </c>
      <c r="C7" s="259"/>
      <c r="D7" s="259"/>
      <c r="E7" s="282">
        <f>C7+D7</f>
        <v>0</v>
      </c>
      <c r="F7" s="259"/>
      <c r="G7" s="259"/>
      <c r="H7" s="260">
        <f t="shared" ref="H7:H53" si="0">F7+G7</f>
        <v>0</v>
      </c>
    </row>
    <row r="8" spans="1:8" s="3" customFormat="1" ht="15.75">
      <c r="A8" s="232">
        <v>1.1000000000000001</v>
      </c>
      <c r="B8" s="234" t="s">
        <v>286</v>
      </c>
      <c r="C8" s="259">
        <v>8419876</v>
      </c>
      <c r="D8" s="259">
        <v>1489942</v>
      </c>
      <c r="E8" s="282">
        <f t="shared" ref="E8:E53" si="1">C8+D8</f>
        <v>9909818</v>
      </c>
      <c r="F8" s="259">
        <v>7010577</v>
      </c>
      <c r="G8" s="259">
        <v>1083827</v>
      </c>
      <c r="H8" s="260">
        <f t="shared" si="0"/>
        <v>8094404</v>
      </c>
    </row>
    <row r="9" spans="1:8" s="3" customFormat="1" ht="15.75">
      <c r="A9" s="232">
        <v>1.2</v>
      </c>
      <c r="B9" s="234" t="s">
        <v>287</v>
      </c>
      <c r="C9" s="259"/>
      <c r="D9" s="259"/>
      <c r="E9" s="282">
        <f t="shared" si="1"/>
        <v>0</v>
      </c>
      <c r="F9" s="259"/>
      <c r="G9" s="259"/>
      <c r="H9" s="260">
        <f t="shared" si="0"/>
        <v>0</v>
      </c>
    </row>
    <row r="10" spans="1:8" s="3" customFormat="1" ht="15.75">
      <c r="A10" s="232">
        <v>1.3</v>
      </c>
      <c r="B10" s="234" t="s">
        <v>288</v>
      </c>
      <c r="C10" s="259">
        <v>7302658</v>
      </c>
      <c r="D10" s="259">
        <v>18428404</v>
      </c>
      <c r="E10" s="282">
        <f t="shared" si="1"/>
        <v>25731062</v>
      </c>
      <c r="F10" s="259">
        <v>3701516</v>
      </c>
      <c r="G10" s="259">
        <v>13240391</v>
      </c>
      <c r="H10" s="260">
        <f t="shared" si="0"/>
        <v>16941907</v>
      </c>
    </row>
    <row r="11" spans="1:8" s="3" customFormat="1" ht="15.75">
      <c r="A11" s="232">
        <v>1.4</v>
      </c>
      <c r="B11" s="234" t="s">
        <v>289</v>
      </c>
      <c r="C11" s="259"/>
      <c r="D11" s="259"/>
      <c r="E11" s="282">
        <f t="shared" si="1"/>
        <v>0</v>
      </c>
      <c r="F11" s="259"/>
      <c r="G11" s="259"/>
      <c r="H11" s="260">
        <f t="shared" si="0"/>
        <v>0</v>
      </c>
    </row>
    <row r="12" spans="1:8" s="3" customFormat="1" ht="29.25" customHeight="1">
      <c r="A12" s="232">
        <v>2</v>
      </c>
      <c r="B12" s="233" t="s">
        <v>290</v>
      </c>
      <c r="C12" s="259"/>
      <c r="D12" s="259"/>
      <c r="E12" s="282">
        <f t="shared" si="1"/>
        <v>0</v>
      </c>
      <c r="F12" s="259"/>
      <c r="G12" s="259"/>
      <c r="H12" s="260">
        <f t="shared" si="0"/>
        <v>0</v>
      </c>
    </row>
    <row r="13" spans="1:8" s="3" customFormat="1" ht="25.5">
      <c r="A13" s="232">
        <v>3</v>
      </c>
      <c r="B13" s="233" t="s">
        <v>291</v>
      </c>
      <c r="C13" s="259"/>
      <c r="D13" s="259"/>
      <c r="E13" s="282">
        <f t="shared" si="1"/>
        <v>0</v>
      </c>
      <c r="F13" s="259"/>
      <c r="G13" s="259"/>
      <c r="H13" s="260">
        <f t="shared" si="0"/>
        <v>0</v>
      </c>
    </row>
    <row r="14" spans="1:8" s="3" customFormat="1" ht="15.75">
      <c r="A14" s="232">
        <v>3.1</v>
      </c>
      <c r="B14" s="234" t="s">
        <v>292</v>
      </c>
      <c r="C14" s="259"/>
      <c r="D14" s="259"/>
      <c r="E14" s="282">
        <f t="shared" si="1"/>
        <v>0</v>
      </c>
      <c r="F14" s="259"/>
      <c r="G14" s="259"/>
      <c r="H14" s="260">
        <f t="shared" si="0"/>
        <v>0</v>
      </c>
    </row>
    <row r="15" spans="1:8" s="3" customFormat="1" ht="15.75">
      <c r="A15" s="232">
        <v>3.2</v>
      </c>
      <c r="B15" s="234" t="s">
        <v>293</v>
      </c>
      <c r="C15" s="259"/>
      <c r="D15" s="259"/>
      <c r="E15" s="282">
        <f t="shared" si="1"/>
        <v>0</v>
      </c>
      <c r="F15" s="259"/>
      <c r="G15" s="259"/>
      <c r="H15" s="260">
        <f t="shared" si="0"/>
        <v>0</v>
      </c>
    </row>
    <row r="16" spans="1:8" s="3" customFormat="1" ht="15.75">
      <c r="A16" s="232">
        <v>4</v>
      </c>
      <c r="B16" s="233" t="s">
        <v>294</v>
      </c>
      <c r="C16" s="259"/>
      <c r="D16" s="259"/>
      <c r="E16" s="282">
        <f t="shared" si="1"/>
        <v>0</v>
      </c>
      <c r="F16" s="259"/>
      <c r="G16" s="259"/>
      <c r="H16" s="260">
        <f t="shared" si="0"/>
        <v>0</v>
      </c>
    </row>
    <row r="17" spans="1:8" s="3" customFormat="1" ht="15.75">
      <c r="A17" s="232">
        <v>4.0999999999999996</v>
      </c>
      <c r="B17" s="234" t="s">
        <v>295</v>
      </c>
      <c r="C17" s="259">
        <v>4685456</v>
      </c>
      <c r="D17" s="259">
        <v>228091172</v>
      </c>
      <c r="E17" s="282">
        <f t="shared" si="1"/>
        <v>232776628</v>
      </c>
      <c r="F17" s="259">
        <v>3455522</v>
      </c>
      <c r="G17" s="259">
        <v>186854212</v>
      </c>
      <c r="H17" s="260">
        <f t="shared" si="0"/>
        <v>190309734</v>
      </c>
    </row>
    <row r="18" spans="1:8" s="3" customFormat="1" ht="15.75">
      <c r="A18" s="232">
        <v>4.2</v>
      </c>
      <c r="B18" s="234" t="s">
        <v>296</v>
      </c>
      <c r="C18" s="259"/>
      <c r="D18" s="259"/>
      <c r="E18" s="282">
        <f t="shared" si="1"/>
        <v>0</v>
      </c>
      <c r="F18" s="259"/>
      <c r="G18" s="259"/>
      <c r="H18" s="260">
        <f t="shared" si="0"/>
        <v>0</v>
      </c>
    </row>
    <row r="19" spans="1:8" s="3" customFormat="1" ht="25.5">
      <c r="A19" s="232">
        <v>5</v>
      </c>
      <c r="B19" s="233" t="s">
        <v>297</v>
      </c>
      <c r="C19" s="259"/>
      <c r="D19" s="259"/>
      <c r="E19" s="282">
        <f t="shared" si="1"/>
        <v>0</v>
      </c>
      <c r="F19" s="259"/>
      <c r="G19" s="259"/>
      <c r="H19" s="260">
        <f t="shared" si="0"/>
        <v>0</v>
      </c>
    </row>
    <row r="20" spans="1:8" s="3" customFormat="1" ht="15.75">
      <c r="A20" s="232">
        <v>5.0999999999999996</v>
      </c>
      <c r="B20" s="234" t="s">
        <v>298</v>
      </c>
      <c r="C20" s="259">
        <v>8033631</v>
      </c>
      <c r="D20" s="259">
        <v>2497707</v>
      </c>
      <c r="E20" s="282">
        <f t="shared" si="1"/>
        <v>10531338</v>
      </c>
      <c r="F20" s="259">
        <v>10566391</v>
      </c>
      <c r="G20" s="259">
        <v>1175774</v>
      </c>
      <c r="H20" s="260">
        <f t="shared" si="0"/>
        <v>11742165</v>
      </c>
    </row>
    <row r="21" spans="1:8" s="3" customFormat="1" ht="15.75">
      <c r="A21" s="232">
        <v>5.2</v>
      </c>
      <c r="B21" s="234" t="s">
        <v>299</v>
      </c>
      <c r="C21" s="259"/>
      <c r="D21" s="259"/>
      <c r="E21" s="282">
        <f t="shared" si="1"/>
        <v>0</v>
      </c>
      <c r="F21" s="259"/>
      <c r="G21" s="259"/>
      <c r="H21" s="260">
        <f t="shared" si="0"/>
        <v>0</v>
      </c>
    </row>
    <row r="22" spans="1:8" s="3" customFormat="1" ht="15.75">
      <c r="A22" s="232">
        <v>5.3</v>
      </c>
      <c r="B22" s="234" t="s">
        <v>300</v>
      </c>
      <c r="C22" s="259"/>
      <c r="D22" s="259"/>
      <c r="E22" s="282">
        <f t="shared" si="1"/>
        <v>0</v>
      </c>
      <c r="F22" s="259"/>
      <c r="G22" s="259"/>
      <c r="H22" s="260">
        <f t="shared" si="0"/>
        <v>0</v>
      </c>
    </row>
    <row r="23" spans="1:8" s="3" customFormat="1" ht="15.75">
      <c r="A23" s="232" t="s">
        <v>301</v>
      </c>
      <c r="B23" s="235" t="s">
        <v>302</v>
      </c>
      <c r="C23" s="259">
        <v>39511231</v>
      </c>
      <c r="D23" s="259">
        <v>142365510</v>
      </c>
      <c r="E23" s="282">
        <f t="shared" si="1"/>
        <v>181876741</v>
      </c>
      <c r="F23" s="259">
        <v>23042594</v>
      </c>
      <c r="G23" s="259">
        <v>120231039</v>
      </c>
      <c r="H23" s="260">
        <f t="shared" si="0"/>
        <v>143273633</v>
      </c>
    </row>
    <row r="24" spans="1:8" s="3" customFormat="1" ht="15.75">
      <c r="A24" s="232" t="s">
        <v>303</v>
      </c>
      <c r="B24" s="235" t="s">
        <v>304</v>
      </c>
      <c r="C24" s="259">
        <v>8176103</v>
      </c>
      <c r="D24" s="259">
        <v>212385503</v>
      </c>
      <c r="E24" s="282">
        <f t="shared" si="1"/>
        <v>220561606</v>
      </c>
      <c r="F24" s="259">
        <v>8637868</v>
      </c>
      <c r="G24" s="259">
        <v>166585100</v>
      </c>
      <c r="H24" s="260">
        <f t="shared" si="0"/>
        <v>175222968</v>
      </c>
    </row>
    <row r="25" spans="1:8" s="3" customFormat="1" ht="15.75">
      <c r="A25" s="232" t="s">
        <v>305</v>
      </c>
      <c r="B25" s="236" t="s">
        <v>306</v>
      </c>
      <c r="C25" s="259">
        <v>0</v>
      </c>
      <c r="D25" s="259">
        <v>598254</v>
      </c>
      <c r="E25" s="282">
        <f t="shared" si="1"/>
        <v>598254</v>
      </c>
      <c r="F25" s="259"/>
      <c r="G25" s="259">
        <v>149287</v>
      </c>
      <c r="H25" s="260">
        <f t="shared" si="0"/>
        <v>149287</v>
      </c>
    </row>
    <row r="26" spans="1:8" s="3" customFormat="1" ht="15.75">
      <c r="A26" s="232" t="s">
        <v>307</v>
      </c>
      <c r="B26" s="235" t="s">
        <v>308</v>
      </c>
      <c r="C26" s="259">
        <v>6610880</v>
      </c>
      <c r="D26" s="259">
        <v>92253930</v>
      </c>
      <c r="E26" s="282">
        <f t="shared" si="1"/>
        <v>98864810</v>
      </c>
      <c r="F26" s="259">
        <v>3977236</v>
      </c>
      <c r="G26" s="259">
        <v>69977954</v>
      </c>
      <c r="H26" s="260">
        <f t="shared" si="0"/>
        <v>73955190</v>
      </c>
    </row>
    <row r="27" spans="1:8" s="3" customFormat="1" ht="15.75">
      <c r="A27" s="232" t="s">
        <v>309</v>
      </c>
      <c r="B27" s="235" t="s">
        <v>310</v>
      </c>
      <c r="C27" s="259">
        <v>43699</v>
      </c>
      <c r="D27" s="259">
        <v>305522</v>
      </c>
      <c r="E27" s="282">
        <f t="shared" si="1"/>
        <v>349221</v>
      </c>
      <c r="F27" s="259">
        <v>21144</v>
      </c>
      <c r="G27" s="259">
        <v>265829</v>
      </c>
      <c r="H27" s="260">
        <f t="shared" si="0"/>
        <v>286973</v>
      </c>
    </row>
    <row r="28" spans="1:8" s="3" customFormat="1" ht="15.75">
      <c r="A28" s="232">
        <v>5.4</v>
      </c>
      <c r="B28" s="234" t="s">
        <v>311</v>
      </c>
      <c r="C28" s="259">
        <v>2244287</v>
      </c>
      <c r="D28" s="259">
        <v>11201914</v>
      </c>
      <c r="E28" s="282">
        <f t="shared" si="1"/>
        <v>13446201</v>
      </c>
      <c r="F28" s="259">
        <v>583024</v>
      </c>
      <c r="G28" s="259">
        <v>10730558</v>
      </c>
      <c r="H28" s="260">
        <f t="shared" si="0"/>
        <v>11313582</v>
      </c>
    </row>
    <row r="29" spans="1:8" s="3" customFormat="1" ht="15.75">
      <c r="A29" s="232">
        <v>5.5</v>
      </c>
      <c r="B29" s="234" t="s">
        <v>312</v>
      </c>
      <c r="C29" s="259">
        <v>0</v>
      </c>
      <c r="D29" s="259">
        <v>0</v>
      </c>
      <c r="E29" s="282">
        <f t="shared" si="1"/>
        <v>0</v>
      </c>
      <c r="F29" s="259"/>
      <c r="G29" s="259"/>
      <c r="H29" s="260">
        <f t="shared" si="0"/>
        <v>0</v>
      </c>
    </row>
    <row r="30" spans="1:8" s="3" customFormat="1" ht="15.75">
      <c r="A30" s="232">
        <v>5.6</v>
      </c>
      <c r="B30" s="234" t="s">
        <v>313</v>
      </c>
      <c r="C30" s="259"/>
      <c r="D30" s="259"/>
      <c r="E30" s="282">
        <f t="shared" si="1"/>
        <v>0</v>
      </c>
      <c r="F30" s="259"/>
      <c r="G30" s="259"/>
      <c r="H30" s="260">
        <f t="shared" si="0"/>
        <v>0</v>
      </c>
    </row>
    <row r="31" spans="1:8" s="3" customFormat="1" ht="15.75">
      <c r="A31" s="232">
        <v>5.7</v>
      </c>
      <c r="B31" s="234" t="s">
        <v>314</v>
      </c>
      <c r="C31" s="259"/>
      <c r="D31" s="259"/>
      <c r="E31" s="282">
        <f t="shared" si="1"/>
        <v>0</v>
      </c>
      <c r="F31" s="259"/>
      <c r="G31" s="259"/>
      <c r="H31" s="260">
        <f t="shared" si="0"/>
        <v>0</v>
      </c>
    </row>
    <row r="32" spans="1:8" s="3" customFormat="1" ht="15.75">
      <c r="A32" s="232">
        <v>6</v>
      </c>
      <c r="B32" s="233" t="s">
        <v>315</v>
      </c>
      <c r="C32" s="259"/>
      <c r="D32" s="259"/>
      <c r="E32" s="282">
        <f t="shared" si="1"/>
        <v>0</v>
      </c>
      <c r="F32" s="259"/>
      <c r="G32" s="259"/>
      <c r="H32" s="260">
        <f t="shared" si="0"/>
        <v>0</v>
      </c>
    </row>
    <row r="33" spans="1:8" s="3" customFormat="1" ht="25.5">
      <c r="A33" s="232">
        <v>6.1</v>
      </c>
      <c r="B33" s="234" t="s">
        <v>380</v>
      </c>
      <c r="C33" s="259"/>
      <c r="D33" s="259"/>
      <c r="E33" s="282">
        <f t="shared" si="1"/>
        <v>0</v>
      </c>
      <c r="F33" s="259"/>
      <c r="G33" s="259"/>
      <c r="H33" s="260">
        <f t="shared" si="0"/>
        <v>0</v>
      </c>
    </row>
    <row r="34" spans="1:8" s="3" customFormat="1" ht="25.5">
      <c r="A34" s="232">
        <v>6.2</v>
      </c>
      <c r="B34" s="234" t="s">
        <v>316</v>
      </c>
      <c r="C34" s="259"/>
      <c r="D34" s="259"/>
      <c r="E34" s="282">
        <f t="shared" si="1"/>
        <v>0</v>
      </c>
      <c r="F34" s="259"/>
      <c r="G34" s="259"/>
      <c r="H34" s="260">
        <f t="shared" si="0"/>
        <v>0</v>
      </c>
    </row>
    <row r="35" spans="1:8" s="3" customFormat="1" ht="25.5">
      <c r="A35" s="232">
        <v>6.3</v>
      </c>
      <c r="B35" s="234" t="s">
        <v>317</v>
      </c>
      <c r="C35" s="259"/>
      <c r="D35" s="259"/>
      <c r="E35" s="282">
        <f t="shared" si="1"/>
        <v>0</v>
      </c>
      <c r="F35" s="259"/>
      <c r="G35" s="259"/>
      <c r="H35" s="260">
        <f t="shared" si="0"/>
        <v>0</v>
      </c>
    </row>
    <row r="36" spans="1:8" s="3" customFormat="1" ht="15.75">
      <c r="A36" s="232">
        <v>6.4</v>
      </c>
      <c r="B36" s="234" t="s">
        <v>318</v>
      </c>
      <c r="C36" s="259"/>
      <c r="D36" s="259"/>
      <c r="E36" s="282">
        <f t="shared" si="1"/>
        <v>0</v>
      </c>
      <c r="F36" s="259"/>
      <c r="G36" s="259"/>
      <c r="H36" s="260">
        <f t="shared" si="0"/>
        <v>0</v>
      </c>
    </row>
    <row r="37" spans="1:8" s="3" customFormat="1" ht="15.75">
      <c r="A37" s="232">
        <v>6.5</v>
      </c>
      <c r="B37" s="234" t="s">
        <v>319</v>
      </c>
      <c r="C37" s="259"/>
      <c r="D37" s="259"/>
      <c r="E37" s="282">
        <f t="shared" si="1"/>
        <v>0</v>
      </c>
      <c r="F37" s="259"/>
      <c r="G37" s="259"/>
      <c r="H37" s="260">
        <f t="shared" si="0"/>
        <v>0</v>
      </c>
    </row>
    <row r="38" spans="1:8" s="3" customFormat="1" ht="25.5">
      <c r="A38" s="232">
        <v>6.6</v>
      </c>
      <c r="B38" s="234" t="s">
        <v>320</v>
      </c>
      <c r="C38" s="259"/>
      <c r="D38" s="259"/>
      <c r="E38" s="282">
        <f t="shared" si="1"/>
        <v>0</v>
      </c>
      <c r="F38" s="259"/>
      <c r="G38" s="259"/>
      <c r="H38" s="260">
        <f t="shared" si="0"/>
        <v>0</v>
      </c>
    </row>
    <row r="39" spans="1:8" s="3" customFormat="1" ht="25.5">
      <c r="A39" s="232">
        <v>6.7</v>
      </c>
      <c r="B39" s="234" t="s">
        <v>321</v>
      </c>
      <c r="C39" s="259"/>
      <c r="D39" s="259"/>
      <c r="E39" s="282">
        <f t="shared" si="1"/>
        <v>0</v>
      </c>
      <c r="F39" s="259"/>
      <c r="G39" s="259"/>
      <c r="H39" s="260">
        <f t="shared" si="0"/>
        <v>0</v>
      </c>
    </row>
    <row r="40" spans="1:8" s="3" customFormat="1" ht="15.75">
      <c r="A40" s="232">
        <v>7</v>
      </c>
      <c r="B40" s="233" t="s">
        <v>322</v>
      </c>
      <c r="C40" s="259"/>
      <c r="D40" s="259"/>
      <c r="E40" s="282">
        <f t="shared" si="1"/>
        <v>0</v>
      </c>
      <c r="F40" s="259"/>
      <c r="G40" s="259"/>
      <c r="H40" s="260">
        <f t="shared" si="0"/>
        <v>0</v>
      </c>
    </row>
    <row r="41" spans="1:8" s="3" customFormat="1" ht="25.5">
      <c r="A41" s="232">
        <v>7.1</v>
      </c>
      <c r="B41" s="234" t="s">
        <v>323</v>
      </c>
      <c r="C41" s="259">
        <v>0</v>
      </c>
      <c r="D41" s="259">
        <v>1229</v>
      </c>
      <c r="E41" s="282">
        <f t="shared" si="1"/>
        <v>1229</v>
      </c>
      <c r="F41" s="259">
        <v>0</v>
      </c>
      <c r="G41" s="259">
        <v>0</v>
      </c>
      <c r="H41" s="260">
        <f t="shared" si="0"/>
        <v>0</v>
      </c>
    </row>
    <row r="42" spans="1:8" s="3" customFormat="1" ht="25.5">
      <c r="A42" s="232">
        <v>7.2</v>
      </c>
      <c r="B42" s="234" t="s">
        <v>324</v>
      </c>
      <c r="C42" s="259">
        <v>478345</v>
      </c>
      <c r="D42" s="259">
        <v>824968</v>
      </c>
      <c r="E42" s="282">
        <f t="shared" si="1"/>
        <v>1303313</v>
      </c>
      <c r="F42" s="259">
        <v>85493</v>
      </c>
      <c r="G42" s="259">
        <v>940492</v>
      </c>
      <c r="H42" s="260">
        <f t="shared" si="0"/>
        <v>1025985</v>
      </c>
    </row>
    <row r="43" spans="1:8" s="3" customFormat="1" ht="25.5">
      <c r="A43" s="232">
        <v>7.3</v>
      </c>
      <c r="B43" s="234" t="s">
        <v>325</v>
      </c>
      <c r="C43" s="259">
        <v>23376</v>
      </c>
      <c r="D43" s="259">
        <v>2402</v>
      </c>
      <c r="E43" s="282">
        <f t="shared" si="1"/>
        <v>25778</v>
      </c>
      <c r="F43" s="259">
        <v>15682</v>
      </c>
      <c r="G43" s="259">
        <v>2452</v>
      </c>
      <c r="H43" s="260">
        <f t="shared" si="0"/>
        <v>18134</v>
      </c>
    </row>
    <row r="44" spans="1:8" s="3" customFormat="1" ht="25.5">
      <c r="A44" s="232">
        <v>7.4</v>
      </c>
      <c r="B44" s="234" t="s">
        <v>326</v>
      </c>
      <c r="C44" s="259">
        <v>503105</v>
      </c>
      <c r="D44" s="259">
        <v>915390</v>
      </c>
      <c r="E44" s="282">
        <f t="shared" si="1"/>
        <v>1418495</v>
      </c>
      <c r="F44" s="259">
        <v>117911</v>
      </c>
      <c r="G44" s="259">
        <v>810865</v>
      </c>
      <c r="H44" s="260">
        <f t="shared" si="0"/>
        <v>928776</v>
      </c>
    </row>
    <row r="45" spans="1:8" s="3" customFormat="1" ht="15.75">
      <c r="A45" s="232">
        <v>8</v>
      </c>
      <c r="B45" s="233" t="s">
        <v>327</v>
      </c>
      <c r="C45" s="259"/>
      <c r="D45" s="259"/>
      <c r="E45" s="282">
        <f t="shared" si="1"/>
        <v>0</v>
      </c>
      <c r="F45" s="259"/>
      <c r="G45" s="259"/>
      <c r="H45" s="260">
        <f t="shared" si="0"/>
        <v>0</v>
      </c>
    </row>
    <row r="46" spans="1:8" s="3" customFormat="1" ht="15.75">
      <c r="A46" s="232">
        <v>8.1</v>
      </c>
      <c r="B46" s="234" t="s">
        <v>328</v>
      </c>
      <c r="C46" s="259"/>
      <c r="D46" s="259"/>
      <c r="E46" s="282">
        <f t="shared" si="1"/>
        <v>0</v>
      </c>
      <c r="F46" s="259"/>
      <c r="G46" s="259"/>
      <c r="H46" s="260">
        <f t="shared" si="0"/>
        <v>0</v>
      </c>
    </row>
    <row r="47" spans="1:8" s="3" customFormat="1" ht="15.75">
      <c r="A47" s="232">
        <v>8.1999999999999993</v>
      </c>
      <c r="B47" s="234" t="s">
        <v>329</v>
      </c>
      <c r="C47" s="259"/>
      <c r="D47" s="259"/>
      <c r="E47" s="282">
        <f t="shared" si="1"/>
        <v>0</v>
      </c>
      <c r="F47" s="259"/>
      <c r="G47" s="259"/>
      <c r="H47" s="260">
        <f t="shared" si="0"/>
        <v>0</v>
      </c>
    </row>
    <row r="48" spans="1:8" s="3" customFormat="1" ht="15.75">
      <c r="A48" s="232">
        <v>8.3000000000000007</v>
      </c>
      <c r="B48" s="234" t="s">
        <v>330</v>
      </c>
      <c r="C48" s="259"/>
      <c r="D48" s="259"/>
      <c r="E48" s="282">
        <f t="shared" si="1"/>
        <v>0</v>
      </c>
      <c r="F48" s="259"/>
      <c r="G48" s="259"/>
      <c r="H48" s="260">
        <f t="shared" si="0"/>
        <v>0</v>
      </c>
    </row>
    <row r="49" spans="1:8" s="3" customFormat="1" ht="15.75">
      <c r="A49" s="232">
        <v>8.4</v>
      </c>
      <c r="B49" s="234" t="s">
        <v>331</v>
      </c>
      <c r="C49" s="259"/>
      <c r="D49" s="259"/>
      <c r="E49" s="282">
        <f t="shared" si="1"/>
        <v>0</v>
      </c>
      <c r="F49" s="259"/>
      <c r="G49" s="259"/>
      <c r="H49" s="260">
        <f t="shared" si="0"/>
        <v>0</v>
      </c>
    </row>
    <row r="50" spans="1:8" s="3" customFormat="1" ht="15.75">
      <c r="A50" s="232">
        <v>8.5</v>
      </c>
      <c r="B50" s="234" t="s">
        <v>332</v>
      </c>
      <c r="C50" s="259"/>
      <c r="D50" s="259"/>
      <c r="E50" s="282">
        <f t="shared" si="1"/>
        <v>0</v>
      </c>
      <c r="F50" s="259"/>
      <c r="G50" s="259"/>
      <c r="H50" s="260">
        <f t="shared" si="0"/>
        <v>0</v>
      </c>
    </row>
    <row r="51" spans="1:8" s="3" customFormat="1" ht="15.75">
      <c r="A51" s="232">
        <v>8.6</v>
      </c>
      <c r="B51" s="234" t="s">
        <v>333</v>
      </c>
      <c r="C51" s="259"/>
      <c r="D51" s="259"/>
      <c r="E51" s="282">
        <f t="shared" si="1"/>
        <v>0</v>
      </c>
      <c r="F51" s="259"/>
      <c r="G51" s="259"/>
      <c r="H51" s="260">
        <f t="shared" si="0"/>
        <v>0</v>
      </c>
    </row>
    <row r="52" spans="1:8" s="3" customFormat="1" ht="15.75">
      <c r="A52" s="232">
        <v>8.6999999999999993</v>
      </c>
      <c r="B52" s="234" t="s">
        <v>334</v>
      </c>
      <c r="C52" s="259"/>
      <c r="D52" s="259"/>
      <c r="E52" s="282">
        <f t="shared" si="1"/>
        <v>0</v>
      </c>
      <c r="F52" s="259"/>
      <c r="G52" s="259"/>
      <c r="H52" s="260">
        <f t="shared" si="0"/>
        <v>0</v>
      </c>
    </row>
    <row r="53" spans="1:8" s="3" customFormat="1" ht="26.25" thickBot="1">
      <c r="A53" s="237">
        <v>9</v>
      </c>
      <c r="B53" s="238" t="s">
        <v>335</v>
      </c>
      <c r="C53" s="283"/>
      <c r="D53" s="283"/>
      <c r="E53" s="284">
        <f t="shared" si="1"/>
        <v>0</v>
      </c>
      <c r="F53" s="283"/>
      <c r="G53" s="283"/>
      <c r="H53" s="266">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0"/>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22" sqref="B22"/>
    </sheetView>
  </sheetViews>
  <sheetFormatPr defaultColWidth="9.140625" defaultRowHeight="12.75"/>
  <cols>
    <col min="1" max="1" width="9.5703125" style="2" bestFit="1" customWidth="1"/>
    <col min="2" max="2" width="93.5703125" style="2" customWidth="1"/>
    <col min="3" max="3" width="13.42578125" style="2" customWidth="1"/>
    <col min="4" max="4" width="14.28515625" style="2" customWidth="1"/>
    <col min="5" max="11" width="9.7109375" style="13" customWidth="1"/>
    <col min="12" max="16384" width="9.140625" style="13"/>
  </cols>
  <sheetData>
    <row r="1" spans="1:8" ht="15">
      <c r="A1" s="18" t="s">
        <v>194</v>
      </c>
      <c r="B1" s="17" t="str">
        <f>'1. key ratios'!B1</f>
        <v>სს "ხალიკ ბანკი საქართველო"</v>
      </c>
      <c r="C1" s="17"/>
      <c r="D1" s="372"/>
    </row>
    <row r="2" spans="1:8" ht="15">
      <c r="A2" s="18" t="s">
        <v>195</v>
      </c>
      <c r="B2" s="420">
        <f>'1. key ratios'!B2</f>
        <v>43100</v>
      </c>
      <c r="C2" s="30"/>
      <c r="D2" s="19"/>
      <c r="E2" s="12"/>
      <c r="F2" s="12"/>
      <c r="G2" s="12"/>
      <c r="H2" s="12"/>
    </row>
    <row r="3" spans="1:8" ht="15">
      <c r="A3" s="18"/>
      <c r="B3" s="17"/>
      <c r="C3" s="30"/>
      <c r="D3" s="19"/>
      <c r="E3" s="12"/>
      <c r="F3" s="12"/>
      <c r="G3" s="12"/>
      <c r="H3" s="12"/>
    </row>
    <row r="4" spans="1:8" ht="15" customHeight="1" thickBot="1">
      <c r="A4" s="226" t="s">
        <v>342</v>
      </c>
      <c r="B4" s="227" t="s">
        <v>193</v>
      </c>
      <c r="C4" s="226"/>
      <c r="D4" s="228" t="s">
        <v>98</v>
      </c>
    </row>
    <row r="5" spans="1:8" ht="15" customHeight="1">
      <c r="A5" s="222" t="s">
        <v>30</v>
      </c>
      <c r="B5" s="223"/>
      <c r="C5" s="224" t="s">
        <v>5</v>
      </c>
      <c r="D5" s="225" t="s">
        <v>6</v>
      </c>
    </row>
    <row r="6" spans="1:8" ht="15" customHeight="1">
      <c r="A6" s="400">
        <v>1</v>
      </c>
      <c r="B6" s="401" t="s">
        <v>199</v>
      </c>
      <c r="C6" s="402">
        <f>C7+C9+C11</f>
        <v>398681476.13</v>
      </c>
      <c r="D6" s="403">
        <f>D7+D9+D10+D11</f>
        <v>524854516.57749975</v>
      </c>
    </row>
    <row r="7" spans="1:8" ht="15" customHeight="1">
      <c r="A7" s="400">
        <v>1.1000000000000001</v>
      </c>
      <c r="B7" s="404" t="s">
        <v>25</v>
      </c>
      <c r="C7" s="405">
        <v>383737539.32999998</v>
      </c>
      <c r="D7" s="406">
        <v>335829929.52999991</v>
      </c>
    </row>
    <row r="8" spans="1:8" ht="25.5">
      <c r="A8" s="400" t="s">
        <v>261</v>
      </c>
      <c r="B8" s="407" t="s">
        <v>336</v>
      </c>
      <c r="C8" s="405"/>
      <c r="D8" s="406"/>
    </row>
    <row r="9" spans="1:8" ht="15" customHeight="1">
      <c r="A9" s="400">
        <v>1.2</v>
      </c>
      <c r="B9" s="404" t="s">
        <v>26</v>
      </c>
      <c r="C9" s="405">
        <v>14943936.800000001</v>
      </c>
      <c r="D9" s="406">
        <v>14109801.525</v>
      </c>
    </row>
    <row r="10" spans="1:8" ht="15" customHeight="1">
      <c r="A10" s="400">
        <v>1.3</v>
      </c>
      <c r="B10" s="404" t="s">
        <v>418</v>
      </c>
      <c r="C10" s="410"/>
      <c r="D10" s="406">
        <v>174914785.52249989</v>
      </c>
    </row>
    <row r="11" spans="1:8" ht="15" customHeight="1">
      <c r="A11" s="400">
        <v>1.4</v>
      </c>
      <c r="B11" s="409" t="s">
        <v>81</v>
      </c>
      <c r="C11" s="408"/>
      <c r="D11" s="406"/>
    </row>
    <row r="12" spans="1:8" ht="15" customHeight="1">
      <c r="A12" s="400">
        <v>2</v>
      </c>
      <c r="B12" s="401" t="s">
        <v>200</v>
      </c>
      <c r="C12" s="405">
        <v>2491491</v>
      </c>
      <c r="D12" s="406">
        <v>718842</v>
      </c>
    </row>
    <row r="13" spans="1:8" ht="15" customHeight="1">
      <c r="A13" s="400">
        <v>3</v>
      </c>
      <c r="B13" s="401" t="s">
        <v>198</v>
      </c>
      <c r="C13" s="408">
        <v>20137191</v>
      </c>
      <c r="D13" s="406">
        <v>15856036.333333334</v>
      </c>
    </row>
    <row r="14" spans="1:8" ht="15" customHeight="1" thickBot="1">
      <c r="A14" s="142">
        <v>4</v>
      </c>
      <c r="B14" s="143" t="s">
        <v>262</v>
      </c>
      <c r="C14" s="285">
        <f>C6+C12+C13</f>
        <v>421310158.13</v>
      </c>
      <c r="D14" s="286">
        <f>D6+D12+D13</f>
        <v>541429394.91083312</v>
      </c>
    </row>
    <row r="15" spans="1:8">
      <c r="B15" s="24"/>
    </row>
    <row r="16" spans="1:8" ht="76.5">
      <c r="B16" s="111" t="s">
        <v>419</v>
      </c>
    </row>
    <row r="17" spans="2:2">
      <c r="B17" s="111"/>
    </row>
    <row r="18" spans="2:2">
      <c r="B18" s="111"/>
    </row>
    <row r="19" spans="2:2">
      <c r="B19" s="111"/>
    </row>
    <row r="20" spans="2:2">
      <c r="B20"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5" activePane="bottomRight" state="frozen"/>
      <selection pane="topRight" activeCell="B1" sqref="B1"/>
      <selection pane="bottomLeft" activeCell="A4" sqref="A4"/>
      <selection pane="bottomRight" activeCell="F36" sqref="F36"/>
    </sheetView>
  </sheetViews>
  <sheetFormatPr defaultRowHeight="15"/>
  <cols>
    <col min="1" max="1" width="9.5703125" style="2" bestFit="1" customWidth="1"/>
    <col min="2" max="2" width="90.42578125" style="2" bestFit="1" customWidth="1"/>
    <col min="3" max="3" width="9.140625" style="2"/>
  </cols>
  <sheetData>
    <row r="1" spans="1:8">
      <c r="A1" s="2" t="s">
        <v>194</v>
      </c>
      <c r="B1" s="2" t="str">
        <f>'1. key ratios'!B1</f>
        <v>სს "ხალიკ ბანკი საქართველო"</v>
      </c>
    </row>
    <row r="2" spans="1:8">
      <c r="A2" s="2" t="s">
        <v>195</v>
      </c>
      <c r="B2" s="421">
        <f>'1. key ratios'!B2</f>
        <v>43100</v>
      </c>
    </row>
    <row r="4" spans="1:8" ht="16.5" customHeight="1" thickBot="1">
      <c r="A4" s="239" t="s">
        <v>343</v>
      </c>
      <c r="B4" s="66" t="s">
        <v>154</v>
      </c>
      <c r="C4" s="14"/>
    </row>
    <row r="5" spans="1:8" ht="15.75">
      <c r="A5" s="11"/>
      <c r="B5" s="466" t="s">
        <v>155</v>
      </c>
      <c r="C5" s="467"/>
    </row>
    <row r="6" spans="1:8">
      <c r="A6" s="15">
        <v>1</v>
      </c>
      <c r="B6" s="68" t="s">
        <v>432</v>
      </c>
      <c r="C6" s="69"/>
    </row>
    <row r="7" spans="1:8">
      <c r="A7" s="15">
        <v>2</v>
      </c>
      <c r="B7" s="68" t="s">
        <v>433</v>
      </c>
      <c r="C7" s="69"/>
    </row>
    <row r="8" spans="1:8">
      <c r="A8" s="15">
        <v>3</v>
      </c>
      <c r="B8" s="68" t="s">
        <v>434</v>
      </c>
      <c r="C8" s="69"/>
    </row>
    <row r="9" spans="1:8">
      <c r="A9" s="15">
        <v>4</v>
      </c>
      <c r="B9" s="68"/>
      <c r="C9" s="69"/>
    </row>
    <row r="10" spans="1:8">
      <c r="A10" s="15">
        <v>5</v>
      </c>
      <c r="B10" s="68"/>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468"/>
      <c r="C16" s="469"/>
    </row>
    <row r="17" spans="1:3" ht="15.75">
      <c r="A17" s="15"/>
      <c r="B17" s="470" t="s">
        <v>156</v>
      </c>
      <c r="C17" s="471"/>
    </row>
    <row r="18" spans="1:3" ht="15.75">
      <c r="A18" s="15">
        <v>1</v>
      </c>
      <c r="B18" s="28" t="s">
        <v>435</v>
      </c>
      <c r="C18" s="67"/>
    </row>
    <row r="19" spans="1:3" ht="15.75">
      <c r="A19" s="15">
        <v>2</v>
      </c>
      <c r="B19" s="28" t="s">
        <v>436</v>
      </c>
      <c r="C19" s="67"/>
    </row>
    <row r="20" spans="1:3" ht="15.75">
      <c r="A20" s="15">
        <v>3</v>
      </c>
      <c r="B20" s="28" t="s">
        <v>437</v>
      </c>
      <c r="C20" s="67"/>
    </row>
    <row r="21" spans="1:3" ht="15.75">
      <c r="A21" s="15">
        <v>4</v>
      </c>
      <c r="B21" s="28" t="s">
        <v>438</v>
      </c>
      <c r="C21" s="67"/>
    </row>
    <row r="22" spans="1:3" ht="15.75">
      <c r="A22" s="15">
        <v>5</v>
      </c>
      <c r="B22" s="28" t="s">
        <v>439</v>
      </c>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472" t="s">
        <v>157</v>
      </c>
      <c r="C29" s="473"/>
    </row>
    <row r="30" spans="1:3">
      <c r="A30" s="15">
        <v>1</v>
      </c>
      <c r="B30" s="68" t="s">
        <v>440</v>
      </c>
      <c r="C30" s="433">
        <v>1</v>
      </c>
    </row>
    <row r="31" spans="1:3" ht="15.75" customHeight="1">
      <c r="A31" s="15"/>
      <c r="B31" s="68"/>
      <c r="C31" s="69"/>
    </row>
    <row r="32" spans="1:3" ht="29.25" customHeight="1">
      <c r="A32" s="15"/>
      <c r="B32" s="472" t="s">
        <v>283</v>
      </c>
      <c r="C32" s="473"/>
    </row>
    <row r="33" spans="1:3">
      <c r="A33" s="15">
        <v>1</v>
      </c>
      <c r="B33" s="68" t="s">
        <v>441</v>
      </c>
      <c r="C33" s="453">
        <v>0.36770000000000003</v>
      </c>
    </row>
    <row r="34" spans="1:3" ht="16.5" thickBot="1">
      <c r="A34" s="16">
        <v>2</v>
      </c>
      <c r="B34" s="70" t="s">
        <v>442</v>
      </c>
      <c r="C34" s="453">
        <v>0.36770000000000003</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9" activePane="bottomRight" state="frozen"/>
      <selection activeCell="H6" sqref="H6"/>
      <selection pane="topRight" activeCell="H6" sqref="H6"/>
      <selection pane="bottomLeft" activeCell="H6" sqref="H6"/>
      <selection pane="bottomRight" activeCell="C8" sqref="C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tr">
        <f>'1. key ratios'!B1</f>
        <v>სს "ხალიკ ბანკი საქართველო"</v>
      </c>
      <c r="B1" s="17"/>
    </row>
    <row r="2" spans="1:7" s="22" customFormat="1" ht="15.75" customHeight="1">
      <c r="A2" s="22" t="s">
        <v>195</v>
      </c>
      <c r="B2" s="423">
        <f>'1. key ratios'!B2</f>
        <v>43100</v>
      </c>
    </row>
    <row r="3" spans="1:7" s="22" customFormat="1" ht="15.75" customHeight="1"/>
    <row r="4" spans="1:7" s="22" customFormat="1" ht="15.75" customHeight="1" thickBot="1">
      <c r="A4" s="240" t="s">
        <v>344</v>
      </c>
      <c r="B4" s="241" t="s">
        <v>272</v>
      </c>
      <c r="C4" s="201"/>
      <c r="D4" s="201"/>
      <c r="E4" s="202" t="s">
        <v>98</v>
      </c>
    </row>
    <row r="5" spans="1:7" s="126" customFormat="1" ht="17.45" customHeight="1">
      <c r="A5" s="385"/>
      <c r="B5" s="386"/>
      <c r="C5" s="200" t="s">
        <v>0</v>
      </c>
      <c r="D5" s="200" t="s">
        <v>1</v>
      </c>
      <c r="E5" s="387" t="s">
        <v>2</v>
      </c>
    </row>
    <row r="6" spans="1:7" s="166" customFormat="1" ht="14.45" customHeight="1">
      <c r="A6" s="388"/>
      <c r="B6" s="474" t="s">
        <v>238</v>
      </c>
      <c r="C6" s="474" t="s">
        <v>237</v>
      </c>
      <c r="D6" s="475" t="s">
        <v>236</v>
      </c>
      <c r="E6" s="476"/>
      <c r="G6"/>
    </row>
    <row r="7" spans="1:7" s="166" customFormat="1" ht="99.6" customHeight="1">
      <c r="A7" s="388"/>
      <c r="B7" s="474"/>
      <c r="C7" s="474"/>
      <c r="D7" s="381" t="s">
        <v>235</v>
      </c>
      <c r="E7" s="382" t="s">
        <v>408</v>
      </c>
      <c r="G7"/>
    </row>
    <row r="8" spans="1:7">
      <c r="A8" s="389">
        <v>1</v>
      </c>
      <c r="B8" s="390" t="s">
        <v>159</v>
      </c>
      <c r="C8" s="391">
        <v>6634665</v>
      </c>
      <c r="D8" s="391"/>
      <c r="E8" s="392">
        <v>6634665</v>
      </c>
    </row>
    <row r="9" spans="1:7">
      <c r="A9" s="389">
        <v>2</v>
      </c>
      <c r="B9" s="390" t="s">
        <v>160</v>
      </c>
      <c r="C9" s="391">
        <v>53314640</v>
      </c>
      <c r="D9" s="391"/>
      <c r="E9" s="392">
        <v>53314640</v>
      </c>
    </row>
    <row r="10" spans="1:7">
      <c r="A10" s="389">
        <v>3</v>
      </c>
      <c r="B10" s="390" t="s">
        <v>234</v>
      </c>
      <c r="C10" s="391">
        <v>6985284</v>
      </c>
      <c r="D10" s="391"/>
      <c r="E10" s="392">
        <v>6985284</v>
      </c>
    </row>
    <row r="11" spans="1:7" ht="25.5">
      <c r="A11" s="389">
        <v>4</v>
      </c>
      <c r="B11" s="390" t="s">
        <v>190</v>
      </c>
      <c r="C11" s="391"/>
      <c r="D11" s="391"/>
      <c r="E11" s="392">
        <v>0</v>
      </c>
    </row>
    <row r="12" spans="1:7">
      <c r="A12" s="389">
        <v>5</v>
      </c>
      <c r="B12" s="390" t="s">
        <v>162</v>
      </c>
      <c r="C12" s="391">
        <v>16166136</v>
      </c>
      <c r="D12" s="391"/>
      <c r="E12" s="392">
        <v>16166136</v>
      </c>
    </row>
    <row r="13" spans="1:7">
      <c r="A13" s="389">
        <v>6.1</v>
      </c>
      <c r="B13" s="390" t="s">
        <v>163</v>
      </c>
      <c r="C13" s="393">
        <v>330980417</v>
      </c>
      <c r="D13" s="391"/>
      <c r="E13" s="392">
        <v>330980417</v>
      </c>
    </row>
    <row r="14" spans="1:7">
      <c r="A14" s="389">
        <v>6.2</v>
      </c>
      <c r="B14" s="394" t="s">
        <v>164</v>
      </c>
      <c r="C14" s="393">
        <v>-15417001</v>
      </c>
      <c r="D14" s="391"/>
      <c r="E14" s="392">
        <v>-15417001</v>
      </c>
    </row>
    <row r="15" spans="1:7">
      <c r="A15" s="389">
        <v>6</v>
      </c>
      <c r="B15" s="390" t="s">
        <v>233</v>
      </c>
      <c r="C15" s="391">
        <v>315563416</v>
      </c>
      <c r="D15" s="391"/>
      <c r="E15" s="392">
        <v>315563416</v>
      </c>
    </row>
    <row r="16" spans="1:7" ht="25.5">
      <c r="A16" s="389">
        <v>7</v>
      </c>
      <c r="B16" s="390" t="s">
        <v>166</v>
      </c>
      <c r="C16" s="391">
        <v>2457314</v>
      </c>
      <c r="D16" s="391"/>
      <c r="E16" s="392">
        <v>2457314</v>
      </c>
    </row>
    <row r="17" spans="1:7">
      <c r="A17" s="389">
        <v>8</v>
      </c>
      <c r="B17" s="390" t="s">
        <v>167</v>
      </c>
      <c r="C17" s="391">
        <v>310450</v>
      </c>
      <c r="D17" s="391"/>
      <c r="E17" s="392">
        <v>310450</v>
      </c>
      <c r="F17" s="6"/>
      <c r="G17" s="6"/>
    </row>
    <row r="18" spans="1:7">
      <c r="A18" s="389">
        <v>9</v>
      </c>
      <c r="B18" s="390" t="s">
        <v>168</v>
      </c>
      <c r="C18" s="391">
        <v>54000</v>
      </c>
      <c r="D18" s="391"/>
      <c r="E18" s="392">
        <v>54000</v>
      </c>
      <c r="G18" s="6"/>
    </row>
    <row r="19" spans="1:7" ht="25.5">
      <c r="A19" s="389">
        <v>10</v>
      </c>
      <c r="B19" s="390" t="s">
        <v>169</v>
      </c>
      <c r="C19" s="391">
        <v>15785053</v>
      </c>
      <c r="D19" s="391">
        <v>3744885</v>
      </c>
      <c r="E19" s="392">
        <v>12040168</v>
      </c>
      <c r="G19" s="6"/>
    </row>
    <row r="20" spans="1:7">
      <c r="A20" s="389">
        <v>11</v>
      </c>
      <c r="B20" s="390" t="s">
        <v>170</v>
      </c>
      <c r="C20" s="391">
        <v>1073261</v>
      </c>
      <c r="D20" s="391"/>
      <c r="E20" s="392">
        <v>1073261</v>
      </c>
    </row>
    <row r="21" spans="1:7" ht="51.75" thickBot="1">
      <c r="A21" s="395"/>
      <c r="B21" s="396" t="s">
        <v>381</v>
      </c>
      <c r="C21" s="341">
        <f>SUM(C8:C12, C15:C20)</f>
        <v>418344219</v>
      </c>
      <c r="D21" s="341">
        <f>SUM(D8:D12, D15:D20)</f>
        <v>3744885</v>
      </c>
      <c r="E21" s="397">
        <f>SUM(E8:E12, E15:E20)</f>
        <v>414599334</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194</v>
      </c>
      <c r="B1" s="17" t="str">
        <f>'1. key ratios'!B1</f>
        <v>სს "ხალიკ ბანკი საქართველო"</v>
      </c>
    </row>
    <row r="2" spans="1:6" s="22" customFormat="1" ht="15.75" customHeight="1">
      <c r="A2" s="22" t="s">
        <v>195</v>
      </c>
      <c r="B2" s="423">
        <f>'1. key ratios'!B2</f>
        <v>43100</v>
      </c>
      <c r="C2"/>
      <c r="D2"/>
      <c r="E2"/>
      <c r="F2"/>
    </row>
    <row r="3" spans="1:6" s="22" customFormat="1" ht="15.75" customHeight="1">
      <c r="C3"/>
      <c r="D3"/>
      <c r="E3"/>
      <c r="F3"/>
    </row>
    <row r="4" spans="1:6" s="22" customFormat="1" ht="26.25" thickBot="1">
      <c r="A4" s="22" t="s">
        <v>345</v>
      </c>
      <c r="B4" s="208" t="s">
        <v>276</v>
      </c>
      <c r="C4" s="202" t="s">
        <v>98</v>
      </c>
      <c r="D4"/>
      <c r="E4"/>
      <c r="F4"/>
    </row>
    <row r="5" spans="1:6" ht="26.25">
      <c r="A5" s="203">
        <v>1</v>
      </c>
      <c r="B5" s="204" t="s">
        <v>354</v>
      </c>
      <c r="C5" s="287">
        <f>'7. LI1'!E21</f>
        <v>414599334</v>
      </c>
    </row>
    <row r="6" spans="1:6" s="193" customFormat="1">
      <c r="A6" s="125">
        <v>2.1</v>
      </c>
      <c r="B6" s="210" t="s">
        <v>277</v>
      </c>
      <c r="C6" s="288">
        <v>35475869</v>
      </c>
    </row>
    <row r="7" spans="1:6" s="4" customFormat="1" ht="25.5" outlineLevel="1">
      <c r="A7" s="209">
        <v>2.2000000000000002</v>
      </c>
      <c r="B7" s="205" t="s">
        <v>278</v>
      </c>
      <c r="C7" s="289"/>
    </row>
    <row r="8" spans="1:6" s="4" customFormat="1" ht="26.25">
      <c r="A8" s="209">
        <v>3</v>
      </c>
      <c r="B8" s="206" t="s">
        <v>355</v>
      </c>
      <c r="C8" s="290">
        <f>SUM(C5:C7)</f>
        <v>450075203</v>
      </c>
    </row>
    <row r="9" spans="1:6" s="193" customFormat="1">
      <c r="A9" s="125">
        <v>4</v>
      </c>
      <c r="B9" s="213" t="s">
        <v>273</v>
      </c>
      <c r="C9" s="288">
        <v>5708329</v>
      </c>
    </row>
    <row r="10" spans="1:6" s="4" customFormat="1" ht="25.5" outlineLevel="1">
      <c r="A10" s="209">
        <v>5.0999999999999996</v>
      </c>
      <c r="B10" s="205" t="s">
        <v>284</v>
      </c>
      <c r="C10" s="289">
        <v>-18080136.699999999</v>
      </c>
    </row>
    <row r="11" spans="1:6" s="4" customFormat="1" ht="25.5" outlineLevel="1">
      <c r="A11" s="209">
        <v>5.2</v>
      </c>
      <c r="B11" s="205" t="s">
        <v>285</v>
      </c>
      <c r="C11" s="289"/>
    </row>
    <row r="12" spans="1:6" s="4" customFormat="1">
      <c r="A12" s="209">
        <v>6</v>
      </c>
      <c r="B12" s="211" t="s">
        <v>274</v>
      </c>
      <c r="C12" s="398"/>
    </row>
    <row r="13" spans="1:6" s="4" customFormat="1" ht="15.75" thickBot="1">
      <c r="A13" s="212">
        <v>7</v>
      </c>
      <c r="B13" s="207" t="s">
        <v>275</v>
      </c>
      <c r="C13" s="291">
        <f>SUM(C8:C12)</f>
        <v>437703395.30000001</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tAvjg6U4LOP76DlwGARyv6Y8n+pjvrlCkPb9U69PuuY=</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7/0oYVLPKNGTyp/bdHR3+NVjRVCcG4MkDiUVr1D3aq8=</DigestValue>
    </Reference>
  </SignedInfo>
  <SignatureValue>etv2P4wJ9lMeu/2GfzDvIvDuEWnzp8rGDICFM1AHyjib5MFjeYDtyLKbg1LatZW5bVSXOxGFAa2+
vGptsvq7me81X3qGXrqryCnOkegIHDA2/rP5Fwd2c+hzF7gmZHuNtllQ85TxErhrF61iP8TKPCG8
E5wWhCN+WWUNVw8uvfEeZoEZcdKhkIe+fxTNCoEjOPPkXzGFI/jSLqcAnobNNbv9O4hpA/ipuThV
MjeLlK4LTIRFtLuDfumMvRJms2yOWBSIqyaHO0f7n9TiXdIq4ZzYzxSRASu+fVReerXn+PLlLnEG
fN07Dory5Ny1Yb13a27WJRhP9coRGx6dwiaboQ==</SignatureValue>
  <KeyInfo>
    <X509Data>
      <X509Certificate>MIIGSjCCBTKgAwIBAgIKcWKt7QACAAAcxDANBgkqhkiG9w0BAQsFADBKMRIwEAYKCZImiZPyLGQBGRYCZ2UxEzARBgoJkiaJk/IsZAEZFgNuYmcxHzAdBgNVBAMTFk5CRyBDbGFzcyAyIElOVCBTdWIgQ0EwHhcNMTcwMjEzMTEzMzQwWhcNMTkwMjEzMTEzMzQwWjBIMR8wHQYDVQQKExZKU0MgSGFseWsgQmFuayBHZW9yZ2lhMSUwIwYDVQQDExxCSEIgLSBHdWxuYXJhIE1hcnNoYW5pc2h2aWxpMIIBIjANBgkqhkiG9w0BAQEFAAOCAQ8AMIIBCgKCAQEAwD+dDMqm38Zq08U9iiGPURTkGdpOrF50JhT3+MK3fNxjbccWRJJbV3W14gPcBzM+W7Ff+xY99Ubjs1YTCkjJYf3fQ5FlOBctPD4BvHdRu28YnizIDF+0Y44zclh3/+tR+m/43j3GGzmo+SXOQsiId5bRVbl6S4Wix7QNhYz22V8F07W39wExGfyPVwmf2Yn+GQJHFuG+e8ZhfLFmUaCDX/WoTg+spuRqEio4me7mcezTBRcyhDn9okI3OdnnYGPaxel9srfERG3OLXgZ+IAe1gQUeOWtDPqLRyCxkdTJd4sM8DmuRjnf95YBiBMyB5XQUcxmMffDn/JhusMuFDzYyQIDAQABo4IDMjCCAy4wPAYJKwYBBAGCNxUHBC8wLQYlKwYBBAGCNxUI5rJgg431RIaBmQmDuKFKg76EcQSBz5ARhq+eEQIBZAIBGzAdBgNVHSUEFjAUBggrBgEFBQcDAgYIKwYBBQUHAwQwCwYDVR0PBAQDAgeAMCcGCSsGAQQBgjcVCgQaMBgwCgYIKwYBBQUHAwIwCgYIKwYBBQUHAwQwHQYDVR0OBBYEFHdFp+mhTmWGg0kmQeR5Nwk2Eygl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Dyz9QWa5itDoSuhCHERdy/uPVHdZrq9sjKGOf5BptuTOzkVNBWNPTP/Qd0XminejaiWsa0UACHI7jnBCOhjR6CZYpUYP2c98Or0aANyz55aC0Xck10hgOszgYrYWdycbbFIYc3rtWUGznRIv+wv/XpG2rAR28Cu1meRkxk630r50WVRpDpPW9UFKXzC/dTAjDzTr0nkX2p7xTdnmczjR4HzMzpVqh0yQlaH3CQISmujUOkqBE2M3niuCKJhWqKzURjBbp6RAPhvei7i6ink5VD4IYALZwOvHVaUbjRRfAwiutjR0aJkraaMk6CIjdXl/Sgeo74QcH8qmDYWvOYVF</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+BasbgTnRHmfpmsZQhS97FM0bmt07vPDh9QcWXTtU+0=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DYdhyE5CHp/exYLqbvByzLYSGYlt7+AbeS3ZGKdnIR8=</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r1X4HKL2PMBLsTWr0sPARJV4m79mpPOD7jSEe4yUYCE=</DigestValue>
      </Reference>
      <Reference URI="/xl/styles.xml?ContentType=application/vnd.openxmlformats-officedocument.spreadsheetml.styles+xml">
        <DigestMethod Algorithm="http://www.w3.org/2001/04/xmlenc#sha256"/>
        <DigestValue>Wsgk9YI1HDwR1SZULWi2qJcu+nh+fHBh/GVgmoTZXOY=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7UQa/AYo76AaWJn0jsvdUsWPM13hrOO9IcXA2SSc8F0=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/YlCJ9BxRci5XGIKazRI3WnsqlfhIwpaNskU+JeXP/4=</DigestValue>
      </Reference>
      <Reference URI="/xl/worksheets/sheet10.xml?ContentType=application/vnd.openxmlformats-officedocument.spreadsheetml.worksheet+xml">
        <DigestMethod Algorithm="http://www.w3.org/2001/04/xmlenc#sha256"/>
        <DigestValue>9EV/JrPY+75rpezM4sNEoXyC0ZuB4t1fS/VXcf8tFno=</DigestValue>
      </Reference>
      <Reference URI="/xl/worksheets/sheet11.xml?ContentType=application/vnd.openxmlformats-officedocument.spreadsheetml.worksheet+xml">
        <DigestMethod Algorithm="http://www.w3.org/2001/04/xmlenc#sha256"/>
        <DigestValue>yIpS0XQcskL0hIcUbLcVUDAg9F9eAxuqc0fbzd3rU8E=</DigestValue>
      </Reference>
      <Reference URI="/xl/worksheets/sheet12.xml?ContentType=application/vnd.openxmlformats-officedocument.spreadsheetml.worksheet+xml">
        <DigestMethod Algorithm="http://www.w3.org/2001/04/xmlenc#sha256"/>
        <DigestValue>ZZoLrknMP8REvDAlER/PyqVuOItQBWv55YF7OQmQ7C0=</DigestValue>
      </Reference>
      <Reference URI="/xl/worksheets/sheet13.xml?ContentType=application/vnd.openxmlformats-officedocument.spreadsheetml.worksheet+xml">
        <DigestMethod Algorithm="http://www.w3.org/2001/04/xmlenc#sha256"/>
        <DigestValue>j+Sp+LSKMPo0v+fwc3E24sZGtrXjPv1U3cbLxwpCbyU=</DigestValue>
      </Reference>
      <Reference URI="/xl/worksheets/sheet14.xml?ContentType=application/vnd.openxmlformats-officedocument.spreadsheetml.worksheet+xml">
        <DigestMethod Algorithm="http://www.w3.org/2001/04/xmlenc#sha256"/>
        <DigestValue>JSELMWFx0TzqSNsSdVcbWf+z9S8Yb0LBNnOg7TVhDSs=</DigestValue>
      </Reference>
      <Reference URI="/xl/worksheets/sheet15.xml?ContentType=application/vnd.openxmlformats-officedocument.spreadsheetml.worksheet+xml">
        <DigestMethod Algorithm="http://www.w3.org/2001/04/xmlenc#sha256"/>
        <DigestValue>uCQAVqiu2yo48hRxuDM1ERW8YUKncW+Tk8cieCHxgFk=</DigestValue>
      </Reference>
      <Reference URI="/xl/worksheets/sheet16.xml?ContentType=application/vnd.openxmlformats-officedocument.spreadsheetml.worksheet+xml">
        <DigestMethod Algorithm="http://www.w3.org/2001/04/xmlenc#sha256"/>
        <DigestValue>D/efXtv4tECaw8iquuC5fiote8Y6WidWBIRKikHaWSE=</DigestValue>
      </Reference>
      <Reference URI="/xl/worksheets/sheet2.xml?ContentType=application/vnd.openxmlformats-officedocument.spreadsheetml.worksheet+xml">
        <DigestMethod Algorithm="http://www.w3.org/2001/04/xmlenc#sha256"/>
        <DigestValue>dvCmfjmi6MkFKYVRm3O5hxdy4zWDkqyFJ113LQLpQw8=</DigestValue>
      </Reference>
      <Reference URI="/xl/worksheets/sheet3.xml?ContentType=application/vnd.openxmlformats-officedocument.spreadsheetml.worksheet+xml">
        <DigestMethod Algorithm="http://www.w3.org/2001/04/xmlenc#sha256"/>
        <DigestValue>wtWQR5Hiaq86z9ghuv5sXSjiTbNo7mtC0KogrbTT8lU=</DigestValue>
      </Reference>
      <Reference URI="/xl/worksheets/sheet4.xml?ContentType=application/vnd.openxmlformats-officedocument.spreadsheetml.worksheet+xml">
        <DigestMethod Algorithm="http://www.w3.org/2001/04/xmlenc#sha256"/>
        <DigestValue>pNlGrhtfm8UW2G6dcm1jF1+VpMTZnLt3ziNnbkvV0M4=</DigestValue>
      </Reference>
      <Reference URI="/xl/worksheets/sheet5.xml?ContentType=application/vnd.openxmlformats-officedocument.spreadsheetml.worksheet+xml">
        <DigestMethod Algorithm="http://www.w3.org/2001/04/xmlenc#sha256"/>
        <DigestValue>Vg/CV5kMC8+al6gcSVDl1E77XUGarKxbd5uqUTmZ+ZA=</DigestValue>
      </Reference>
      <Reference URI="/xl/worksheets/sheet6.xml?ContentType=application/vnd.openxmlformats-officedocument.spreadsheetml.worksheet+xml">
        <DigestMethod Algorithm="http://www.w3.org/2001/04/xmlenc#sha256"/>
        <DigestValue>50OCZDnHJklA/QJc+F0UzYwX31UiTMbHmQ7JYPUA9VY=</DigestValue>
      </Reference>
      <Reference URI="/xl/worksheets/sheet7.xml?ContentType=application/vnd.openxmlformats-officedocument.spreadsheetml.worksheet+xml">
        <DigestMethod Algorithm="http://www.w3.org/2001/04/xmlenc#sha256"/>
        <DigestValue>ofXVpp8lIw5xNAKY1HgE5gZ1MVXzxPDZ+xQWsG3O8f8=</DigestValue>
      </Reference>
      <Reference URI="/xl/worksheets/sheet8.xml?ContentType=application/vnd.openxmlformats-officedocument.spreadsheetml.worksheet+xml">
        <DigestMethod Algorithm="http://www.w3.org/2001/04/xmlenc#sha256"/>
        <DigestValue>EthRC5hNHyRiiFQL532lOBHHPKw7Vk2PQHEHRI6lmFA=</DigestValue>
      </Reference>
      <Reference URI="/xl/worksheets/sheet9.xml?ContentType=application/vnd.openxmlformats-officedocument.spreadsheetml.worksheet+xml">
        <DigestMethod Algorithm="http://www.w3.org/2001/04/xmlenc#sha256"/>
        <DigestValue>qYz9cAc9EGuXqLhsKIjPsmxLvsL2s7T9Cel8/C93mnw=</DigestValue>
      </Reference>
    </Manifest>
    <SignatureProperties>
      <SignatureProperty Id="idSignatureTime" Target="#idPackageSignature">
        <mdssi:SignatureTime xmlns:mdssi="http://schemas.openxmlformats.org/package/2006/digital-signature">
          <mdssi:Format>YYYY-MM-DDThh:mm:ssTZD</mdssi:Format>
          <mdssi:Value>2018-01-30T13:35:31Z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2018-01-30T13:35:31Z</xd:SigningTime>
          <xd:SigningCertificate>
            <xd:Cert>
              <xd:CertDigest>
                <DigestMethod Algorithm="http://www.w3.org/2001/04/xmlenc#sha256"/>
                <DigestValue>WABSxdU1OMbVpzMGCd+X1MqFErEtWaO3ig3YUHjXnGA=</DigestValue>
              </xd:CertDigest>
              <xd:IssuerSerial>
                <X509IssuerName>CN=NBG Class 2 INT Sub CA, DC=nbg, DC=ge</X509IssuerName>
                <X509SerialNumber>535447726156840077106372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8S+Lpjzlznd1+txZ/5KvVPXMncbgtszIq8C/T+zs5U4=</DigestValue>
    </Reference>
    <Reference Type="http://www.w3.org/2000/09/xmldsig#Object" URI="#idOfficeObject">
      <DigestMethod Algorithm="http://www.w3.org/2001/04/xmlenc#sha256"/>
      <DigestValue>seK4PDJKPNBz86cDIs16fRuUoNMdXiUd5RZZMjoAUxE=</DigestValue>
    </Reference>
    <Reference Type="http://uri.etsi.org/01903#SignedProperties" URI="#idSignedProperties">
      <Transforms>
        <Transform Algorithm="http://www.w3.org/TR/2001/REC-xml-c14n-20010315"/>
      </Transforms>
      <DigestMethod Algorithm="http://www.w3.org/2001/04/xmlenc#sha256"/>
      <DigestValue>4jJNxHYsjtv89QlqUoeWexP83S+l/XAQqi7Jf8o0wGM=</DigestValue>
    </Reference>
  </SignedInfo>
  <SignatureValue>MwnwmUy4LUdai5Wm5Xn9HbVYmmTAycbQ2ppquuxBbvl/L5ra9Y1y2YfAtHN8Zvc4+FtI4oUbDTfv
AmJaAYVfQLQy2nsYfvrZEc8zaNLrCzI8vdck/oUqWVfNxxtojEF3juqvhKHXGLtCvqMsZ6yPGpTL
tGMAukldGNlX9e/al+bUiK75ygTe5i5OV3IHQ6iEuDYD+KWKdHhzMeqYdTTBrEtmzXQDJ9lhB9Fn
HQdXPOcm3tnxYD6PSykayPYkKsEfzjmz+OrFOuB6VcsE031ZxSPfd6ZMiJ1FRUH17aRfAm3qgyJP
rUE0wSFZ2KytfFWZ0z73+Co0etThSDfqANqYqw==</SignatureValue>
  <KeyInfo>
    <X509Data>
      <X509Certificate>MIIGQjCCBSqgAwIBAgIKGlobugACAAAdGDANBgkqhkiG9w0BAQsFADBKMRIwEAYKCZImiZPyLGQBGRYCZ2UxEzARBgoJkiaJk/IsZAEZFgNuYmcxHzAdBgNVBAMTFk5CRyBDbGFzcyAyIElOVCBTdWIgQ0EwHhcNMTcwMjIxMTAyODUwWhcNMTkwMjIxMTAyODUwWjBAMR8wHQYDVQQKExZKU0MgSGFseWsgQmFuayBHZW9yZ2lhMR0wGwYDVQQDExRCSEIgLSBTaG90YSBDaGtvaWR6ZTCCASIwDQYJKoZIhvcNAQEBBQADggEPADCCAQoCggEBAOqB9fziMrQwnn/kOBnqFLZ2nGlfFi3XPPkQs20zupXp0tGvE6PLyB5WfoOHqEkdQEHcy9jlAzIcTtgNI56KnyFfonFlET3cZgo8FU2hVyT8Ee79xdNAN8yaWNO3ZkKzI7+fo/35unNxXZzLVtPTwUmCN3JwZr68BpaxFHyesM87hOLfohTP/PU/FGK2Jl4I4MrZXE04cd0dwRfnYvJoNM59ibkzXWCTgmC6xM0H6q2r2DGN3Q/yWSk8bYOL7Gn0jUH4L661xoFf29/r+Uhwd8DQvhrLnYVMdCQW76XzoOEp9qoJPi/X1rZROC+SkWpWzix+RZj/OOqdK5BWI98OYL0CAwEAAaOCAzIwggMuMDwGCSsGAQQBgjcVBwQvMC0GJSsGAQQBgjcVCOayYION9USGgZkJg7ihSoO+hHEEg8SRM4SDiF0CAWQCAR0wHQYDVR0lBBYwFAYIKwYBBQUHAwIGCCsGAQUFBwMEMAsGA1UdDwQEAwIHgDAnBgkrBgEEAYI3FQoEGjAYMAoGCCsGAQUFBwMCMAoGCCsGAQUFBwMEMB0GA1UdDgQWBBRr4JgAQvtfh7kUJygnwun6AiTBL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dfcnhdQ8M8J2+oEwJ0w2npidgnG66M+kTasd17FKNE7N0xnGSrDpTauHkmxVetElxnX0yamv+xqR0ANcOKcC1tp/ZdKwRfx7rjRdH1kx0NIal10/P8lW/nRlEqdcBQetMxce1nBnOPlu8Y3yTM+41eqXQZaNqqkY1jxwyGWd/pAG19hfRliU6/rVFAkcD3YRQyWuKTHSbrLPAXtWhCddaM2BuFLEWpnMMIQHry+BLkO36ORv4IDwE9WeSbEQkOssnKDvYRvAthtC9LskndIabgPKQt4OexzQu1exKOoB5NjJVPBSjO/H/OaxNpVyAjfWE6efy1REL3HRBpy2uQ0fW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+BasbgTnRHmfpmsZQhS97FM0bmt07vPDh9QcWXTtU+0=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DYdhyE5CHp/exYLqbvByzLYSGYlt7+AbeS3ZGKdnIR8=</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r1X4HKL2PMBLsTWr0sPARJV4m79mpPOD7jSEe4yUYCE=</DigestValue>
      </Reference>
      <Reference URI="/xl/styles.xml?ContentType=application/vnd.openxmlformats-officedocument.spreadsheetml.styles+xml">
        <DigestMethod Algorithm="http://www.w3.org/2001/04/xmlenc#sha256"/>
        <DigestValue>Wsgk9YI1HDwR1SZULWi2qJcu+nh+fHBh/GVgmoTZXOY=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7UQa/AYo76AaWJn0jsvdUsWPM13hrOO9IcXA2SSc8F0=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/YlCJ9BxRci5XGIKazRI3WnsqlfhIwpaNskU+JeXP/4=</DigestValue>
      </Reference>
      <Reference URI="/xl/worksheets/sheet10.xml?ContentType=application/vnd.openxmlformats-officedocument.spreadsheetml.worksheet+xml">
        <DigestMethod Algorithm="http://www.w3.org/2001/04/xmlenc#sha256"/>
        <DigestValue>9EV/JrPY+75rpezM4sNEoXyC0ZuB4t1fS/VXcf8tFno=</DigestValue>
      </Reference>
      <Reference URI="/xl/worksheets/sheet11.xml?ContentType=application/vnd.openxmlformats-officedocument.spreadsheetml.worksheet+xml">
        <DigestMethod Algorithm="http://www.w3.org/2001/04/xmlenc#sha256"/>
        <DigestValue>yIpS0XQcskL0hIcUbLcVUDAg9F9eAxuqc0fbzd3rU8E=</DigestValue>
      </Reference>
      <Reference URI="/xl/worksheets/sheet12.xml?ContentType=application/vnd.openxmlformats-officedocument.spreadsheetml.worksheet+xml">
        <DigestMethod Algorithm="http://www.w3.org/2001/04/xmlenc#sha256"/>
        <DigestValue>ZZoLrknMP8REvDAlER/PyqVuOItQBWv55YF7OQmQ7C0=</DigestValue>
      </Reference>
      <Reference URI="/xl/worksheets/sheet13.xml?ContentType=application/vnd.openxmlformats-officedocument.spreadsheetml.worksheet+xml">
        <DigestMethod Algorithm="http://www.w3.org/2001/04/xmlenc#sha256"/>
        <DigestValue>j+Sp+LSKMPo0v+fwc3E24sZGtrXjPv1U3cbLxwpCbyU=</DigestValue>
      </Reference>
      <Reference URI="/xl/worksheets/sheet14.xml?ContentType=application/vnd.openxmlformats-officedocument.spreadsheetml.worksheet+xml">
        <DigestMethod Algorithm="http://www.w3.org/2001/04/xmlenc#sha256"/>
        <DigestValue>JSELMWFx0TzqSNsSdVcbWf+z9S8Yb0LBNnOg7TVhDSs=</DigestValue>
      </Reference>
      <Reference URI="/xl/worksheets/sheet15.xml?ContentType=application/vnd.openxmlformats-officedocument.spreadsheetml.worksheet+xml">
        <DigestMethod Algorithm="http://www.w3.org/2001/04/xmlenc#sha256"/>
        <DigestValue>uCQAVqiu2yo48hRxuDM1ERW8YUKncW+Tk8cieCHxgFk=</DigestValue>
      </Reference>
      <Reference URI="/xl/worksheets/sheet16.xml?ContentType=application/vnd.openxmlformats-officedocument.spreadsheetml.worksheet+xml">
        <DigestMethod Algorithm="http://www.w3.org/2001/04/xmlenc#sha256"/>
        <DigestValue>D/efXtv4tECaw8iquuC5fiote8Y6WidWBIRKikHaWSE=</DigestValue>
      </Reference>
      <Reference URI="/xl/worksheets/sheet2.xml?ContentType=application/vnd.openxmlformats-officedocument.spreadsheetml.worksheet+xml">
        <DigestMethod Algorithm="http://www.w3.org/2001/04/xmlenc#sha256"/>
        <DigestValue>dvCmfjmi6MkFKYVRm3O5hxdy4zWDkqyFJ113LQLpQw8=</DigestValue>
      </Reference>
      <Reference URI="/xl/worksheets/sheet3.xml?ContentType=application/vnd.openxmlformats-officedocument.spreadsheetml.worksheet+xml">
        <DigestMethod Algorithm="http://www.w3.org/2001/04/xmlenc#sha256"/>
        <DigestValue>wtWQR5Hiaq86z9ghuv5sXSjiTbNo7mtC0KogrbTT8lU=</DigestValue>
      </Reference>
      <Reference URI="/xl/worksheets/sheet4.xml?ContentType=application/vnd.openxmlformats-officedocument.spreadsheetml.worksheet+xml">
        <DigestMethod Algorithm="http://www.w3.org/2001/04/xmlenc#sha256"/>
        <DigestValue>pNlGrhtfm8UW2G6dcm1jF1+VpMTZnLt3ziNnbkvV0M4=</DigestValue>
      </Reference>
      <Reference URI="/xl/worksheets/sheet5.xml?ContentType=application/vnd.openxmlformats-officedocument.spreadsheetml.worksheet+xml">
        <DigestMethod Algorithm="http://www.w3.org/2001/04/xmlenc#sha256"/>
        <DigestValue>Vg/CV5kMC8+al6gcSVDl1E77XUGarKxbd5uqUTmZ+ZA=</DigestValue>
      </Reference>
      <Reference URI="/xl/worksheets/sheet6.xml?ContentType=application/vnd.openxmlformats-officedocument.spreadsheetml.worksheet+xml">
        <DigestMethod Algorithm="http://www.w3.org/2001/04/xmlenc#sha256"/>
        <DigestValue>50OCZDnHJklA/QJc+F0UzYwX31UiTMbHmQ7JYPUA9VY=</DigestValue>
      </Reference>
      <Reference URI="/xl/worksheets/sheet7.xml?ContentType=application/vnd.openxmlformats-officedocument.spreadsheetml.worksheet+xml">
        <DigestMethod Algorithm="http://www.w3.org/2001/04/xmlenc#sha256"/>
        <DigestValue>ofXVpp8lIw5xNAKY1HgE5gZ1MVXzxPDZ+xQWsG3O8f8=</DigestValue>
      </Reference>
      <Reference URI="/xl/worksheets/sheet8.xml?ContentType=application/vnd.openxmlformats-officedocument.spreadsheetml.worksheet+xml">
        <DigestMethod Algorithm="http://www.w3.org/2001/04/xmlenc#sha256"/>
        <DigestValue>EthRC5hNHyRiiFQL532lOBHHPKw7Vk2PQHEHRI6lmFA=</DigestValue>
      </Reference>
      <Reference URI="/xl/worksheets/sheet9.xml?ContentType=application/vnd.openxmlformats-officedocument.spreadsheetml.worksheet+xml">
        <DigestMethod Algorithm="http://www.w3.org/2001/04/xmlenc#sha256"/>
        <DigestValue>qYz9cAc9EGuXqLhsKIjPsmxLvsL2s7T9Cel8/C93mnw=</DigestValue>
      </Reference>
    </Manifest>
    <SignatureProperties>
      <SignatureProperty Id="idSignatureTime" Target="#idPackageSignature">
        <mdssi:SignatureTime xmlns:mdssi="http://schemas.openxmlformats.org/package/2006/digital-signature">
          <mdssi:Format>YYYY-MM-DDThh:mm:ssTZD</mdssi:Format>
          <mdssi:Value>2018-01-30T14:02:28Z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Shota Chkoidze</SignatureComments>
          <WindowsVersion>6.3</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2018-01-30T14:02:28Z</xd:SigningTime>
          <xd:SigningCertificate>
            <xd:Cert>
              <xd:CertDigest>
                <DigestMethod Algorithm="http://www.w3.org/2001/04/xmlenc#sha256"/>
                <DigestValue>GsM16QJe+8FknmEzI+MmZhY/5QQynr6dD4mWwgKsD20=</DigestValue>
              </xd:CertDigest>
              <xd:IssuerSerial>
                <X509IssuerName>CN=NBG Class 2 INT Sub CA, DC=nbg, DC=ge</X509IssuerName>
                <X509SerialNumber>124443733430637917379864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Shota Chkoidze</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2018-01-30T13:35:27Z</dcterms:modified>
</cp:coreProperties>
</file>