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24" i="69" l="1"/>
  <c r="C37" i="69"/>
  <c r="C9" i="73" l="1"/>
  <c r="E15" i="72" l="1"/>
  <c r="F15" i="72"/>
  <c r="C15" i="72"/>
  <c r="C22" i="74"/>
  <c r="C14" i="69" l="1"/>
  <c r="E9" i="72"/>
  <c r="E10" i="72"/>
  <c r="E11" i="72"/>
  <c r="E12" i="72"/>
  <c r="E13" i="72"/>
  <c r="E14" i="72"/>
  <c r="E16" i="72"/>
  <c r="E17" i="72"/>
  <c r="E18" i="72"/>
  <c r="E19" i="72"/>
  <c r="E20" i="72"/>
  <c r="E8" i="72"/>
  <c r="C14" i="62"/>
  <c r="G14" i="62" l="1"/>
  <c r="F14" i="62"/>
  <c r="D14" i="62"/>
  <c r="B2" i="37"/>
  <c r="B1" i="37"/>
  <c r="B2" i="36"/>
  <c r="B1" i="36"/>
  <c r="B2" i="74"/>
  <c r="B1" i="74"/>
  <c r="B2" i="64"/>
  <c r="B1" i="64"/>
  <c r="B2" i="35"/>
  <c r="B1" i="35"/>
  <c r="B2" i="69"/>
  <c r="B1" i="69"/>
  <c r="B2" i="28"/>
  <c r="B1" i="28"/>
  <c r="B2" i="73"/>
  <c r="B1" i="73"/>
  <c r="B2" i="72"/>
  <c r="B1" i="72"/>
  <c r="B2" i="52"/>
  <c r="B1" i="52"/>
  <c r="B2" i="71"/>
  <c r="B1" i="71"/>
  <c r="B2" i="75"/>
  <c r="B1" i="75"/>
  <c r="B2" i="53"/>
  <c r="B1" i="53"/>
  <c r="B2" i="62"/>
  <c r="B1" i="62"/>
  <c r="S21" i="35" l="1"/>
  <c r="S20" i="35"/>
  <c r="S19" i="35"/>
  <c r="S18" i="35"/>
  <c r="S17" i="35"/>
  <c r="S16" i="35"/>
  <c r="S15" i="35"/>
  <c r="S14" i="35"/>
  <c r="S13" i="35"/>
  <c r="S12" i="35"/>
  <c r="S11" i="35"/>
  <c r="S10" i="35"/>
  <c r="S9" i="35"/>
  <c r="S8" i="35"/>
  <c r="S22" i="35" l="1"/>
  <c r="F21" i="72" l="1"/>
  <c r="D21" i="72"/>
  <c r="E21" i="72"/>
  <c r="C21" i="72"/>
  <c r="D22" i="35" l="1"/>
  <c r="E22" i="35"/>
  <c r="F22" i="35"/>
  <c r="G22" i="35"/>
  <c r="H22" i="35"/>
  <c r="I22" i="35"/>
  <c r="J22" i="35"/>
  <c r="K22" i="35"/>
  <c r="L22" i="35"/>
  <c r="M22" i="35"/>
  <c r="N22" i="35"/>
  <c r="O22" i="35"/>
  <c r="P22" i="35"/>
  <c r="Q22" i="35"/>
  <c r="R22" i="35"/>
  <c r="C22" i="35"/>
  <c r="D15" i="36" l="1"/>
  <c r="V7" i="64"/>
  <c r="H13" i="74"/>
  <c r="H14" i="74"/>
  <c r="H17" i="74"/>
  <c r="H21" i="74"/>
  <c r="T21" i="64" l="1"/>
  <c r="U21" i="64"/>
  <c r="V9" i="64"/>
  <c r="C6" i="71" l="1"/>
  <c r="G8" i="72" l="1"/>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C14" i="37" l="1"/>
  <c r="C7" i="37"/>
  <c r="C21" i="37" l="1"/>
  <c r="D6" i="71"/>
  <c r="C14" i="71"/>
  <c r="G61" i="53"/>
  <c r="F61" i="53"/>
  <c r="D61" i="53"/>
  <c r="C61" i="53"/>
  <c r="G53" i="53"/>
  <c r="F53" i="53"/>
  <c r="D53" i="53"/>
  <c r="C53" i="53"/>
  <c r="G34" i="53"/>
  <c r="G45" i="53" s="1"/>
  <c r="F34" i="53"/>
  <c r="F45" i="53" s="1"/>
  <c r="D34" i="53"/>
  <c r="D45" i="53" s="1"/>
  <c r="C34" i="53"/>
  <c r="C45" i="53" s="1"/>
  <c r="C54" i="53" s="1"/>
  <c r="F54" i="53" l="1"/>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G20" i="72"/>
  <c r="G19" i="72"/>
  <c r="G18" i="72"/>
  <c r="G17" i="72"/>
  <c r="G16" i="72"/>
  <c r="G15" i="72"/>
  <c r="G14" i="72"/>
  <c r="G13" i="72"/>
  <c r="G12" i="72"/>
  <c r="G11" i="72"/>
  <c r="G10" i="72"/>
  <c r="G9" i="72"/>
  <c r="D14" i="71"/>
  <c r="G21" i="72" l="1"/>
  <c r="C5" i="73" s="1"/>
  <c r="C8" i="73" s="1"/>
  <c r="C13" i="73" s="1"/>
  <c r="C43" i="28"/>
  <c r="C31" i="28" l="1"/>
  <c r="C30" i="28" s="1"/>
  <c r="C21" i="64" l="1"/>
  <c r="D21" i="64"/>
  <c r="E21" i="64"/>
  <c r="F21" i="64"/>
  <c r="G21" i="64"/>
  <c r="H21" i="64"/>
  <c r="I21" i="64"/>
  <c r="J21" i="64"/>
  <c r="K21" i="64"/>
  <c r="L21" i="64"/>
  <c r="M21" i="64"/>
  <c r="N21" i="64"/>
  <c r="O21" i="64"/>
  <c r="P21" i="64"/>
  <c r="Q21" i="64"/>
  <c r="R21" i="64"/>
  <c r="S21" i="64"/>
  <c r="E16" i="37" l="1"/>
  <c r="E17" i="37"/>
  <c r="E18" i="37"/>
  <c r="E19" i="37"/>
  <c r="E15" i="37"/>
  <c r="E9" i="37"/>
  <c r="E10" i="37"/>
  <c r="E11" i="37"/>
  <c r="E12" i="37"/>
  <c r="E8" i="37"/>
  <c r="C15" i="36"/>
  <c r="V8" i="64"/>
  <c r="V10" i="64"/>
  <c r="V11" i="64"/>
  <c r="V12" i="64"/>
  <c r="V13" i="64"/>
  <c r="V14" i="64"/>
  <c r="V15" i="64"/>
  <c r="V16" i="64"/>
  <c r="V17" i="64"/>
  <c r="V18" i="64"/>
  <c r="V19" i="64"/>
  <c r="V20" i="64"/>
  <c r="V21" i="64" l="1"/>
  <c r="E7" i="37"/>
  <c r="E14" i="37"/>
  <c r="E21" i="37" l="1"/>
  <c r="C47" i="28"/>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5" i="69" l="1"/>
  <c r="G22" i="74" l="1"/>
  <c r="H22" i="74" s="1"/>
  <c r="H8" i="74"/>
  <c r="F22" i="74"/>
</calcChain>
</file>

<file path=xl/sharedStrings.xml><?xml version="1.0" encoding="utf-8"?>
<sst xmlns="http://schemas.openxmlformats.org/spreadsheetml/2006/main" count="639" uniqueCount="430">
  <si>
    <t>a</t>
  </si>
  <si>
    <t>b</t>
  </si>
  <si>
    <t>c</t>
  </si>
  <si>
    <t>d</t>
  </si>
  <si>
    <t>e</t>
  </si>
  <si>
    <t>T</t>
  </si>
  <si>
    <t>T-1</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</si>
  <si>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</si>
  <si>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</si>
  <si>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</si>
  <si>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</si>
  <si>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</si>
  <si>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</si>
  <si>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</si>
  <si>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</si>
  <si>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</si>
  <si>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</si>
  <si>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</si>
  <si>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</si>
  <si>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</si>
  <si>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</si>
  <si>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</si>
  <si>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</si>
  <si>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</si>
  <si>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</si>
  <si>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</si>
  <si>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</si>
  <si>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</si>
  <si>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</si>
  <si>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</si>
  <si>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</si>
  <si>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</si>
  <si>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</si>
  <si>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</si>
  <si>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</si>
  <si>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</si>
  <si>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</si>
  <si>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</si>
  <si>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</si>
  <si>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</si>
  <si>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</si>
  <si>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</si>
  <si>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</si>
  <si>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</si>
  <si>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</si>
  <si>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</si>
  <si>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</si>
  <si>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</si>
  <si>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</si>
  <si>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</si>
  <si>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</si>
  <si>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</si>
  <si>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</si>
  <si>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</si>
  <si>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</si>
  <si>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</si>
  <si>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</si>
  <si>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</si>
  <si>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</si>
  <si>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</si>
  <si>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</si>
  <si>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</si>
  <si>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</si>
  <si>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</si>
  <si>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</si>
  <si>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</si>
  <si>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</si>
  <si>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</si>
  <si>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</si>
  <si>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</si>
  <si>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</si>
  <si>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</si>
  <si>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</si>
  <si>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</si>
  <si>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</si>
  <si>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</si>
  <si>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</si>
  <si>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</si>
  <si>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</si>
  <si>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</si>
  <si>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</si>
  <si>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</si>
  <si>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</si>
  <si>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</si>
  <si>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</si>
  <si>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</si>
  <si>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</si>
  <si>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</si>
  <si>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</si>
  <si>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</si>
  <si>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</si>
  <si>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</si>
  <si>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</si>
  <si>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</si>
  <si>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</si>
  <si>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</si>
  <si>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</si>
  <si>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</si>
  <si>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</si>
  <si>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</si>
  <si>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</si>
  <si>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</si>
  <si>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</si>
  <si>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</si>
  <si>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</si>
  <si>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</si>
  <si>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</si>
  <si>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</si>
  <si>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</si>
  <si>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</si>
  <si>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</si>
  <si>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</si>
  <si>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</si>
  <si>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</si>
  <si>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</si>
  <si>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</si>
  <si>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</si>
  <si>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</si>
  <si>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</si>
  <si>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</si>
  <si>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</si>
  <si>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</si>
  <si>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</si>
  <si>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</si>
  <si>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</si>
  <si>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</si>
  <si>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</si>
  <si>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</si>
  <si>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</si>
  <si>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</si>
  <si>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</si>
  <si>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</si>
  <si>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</si>
  <si>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</si>
  <si>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</si>
  <si>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</si>
  <si>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</si>
  <si>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</si>
  <si>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</si>
  <si>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</si>
  <si>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</si>
  <si>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</si>
  <si>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</si>
  <si>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</si>
  <si>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</si>
  <si>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</si>
  <si>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</si>
  <si>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</si>
  <si>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</si>
  <si>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</si>
  <si>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</si>
  <si>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</si>
  <si>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</si>
  <si>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</si>
  <si>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</si>
  <si>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</si>
  <si>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</si>
  <si>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</si>
  <si>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</si>
  <si>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</si>
  <si>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</si>
  <si>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</si>
  <si>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</si>
  <si>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</si>
  <si>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</si>
  <si>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</si>
  <si>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</si>
  <si>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</si>
  <si>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</si>
  <si>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</si>
  <si>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</si>
  <si>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</si>
  <si>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</si>
  <si>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</si>
  <si>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</si>
  <si>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</si>
  <si>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</si>
  <si>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</si>
  <si>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</si>
  <si>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</si>
  <si>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</si>
  <si>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</si>
  <si>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</si>
  <si>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</si>
  <si>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</si>
  <si>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</si>
  <si>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</si>
  <si>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</si>
  <si>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</si>
  <si>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</si>
  <si>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</si>
  <si>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</si>
  <si>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</si>
  <si>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</si>
  <si>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</si>
  <si>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</si>
  <si>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</si>
  <si>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</si>
  <si>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</si>
  <si>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</si>
  <si>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</si>
  <si>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</si>
  <si>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</si>
  <si>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</si>
  <si>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</si>
  <si>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</si>
  <si>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</si>
  <si>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</si>
  <si>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</si>
  <si>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</si>
  <si>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</si>
  <si>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</si>
  <si>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</si>
  <si>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</si>
  <si>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</si>
  <si>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</si>
  <si>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</si>
  <si>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</si>
  <si>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</si>
  <si>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</si>
  <si>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</si>
  <si>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</si>
  <si>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</si>
  <si>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</si>
  <si>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</si>
  <si>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</si>
  <si>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</si>
  <si>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</si>
  <si>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</si>
  <si>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</si>
  <si>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</si>
  <si>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</si>
  <si>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</si>
  <si>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</si>
  <si>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</si>
  <si>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</si>
  <si>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</si>
  <si>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</si>
  <si>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</si>
  <si>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</si>
  <si>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</si>
  <si>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</si>
  <si>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</si>
  <si>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</si>
  <si>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</si>
  <si>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</si>
  <si>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</si>
  <si>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</si>
  <si>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</si>
  <si>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</si>
  <si>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</si>
  <si>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</si>
  <si>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</si>
  <si>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</si>
  <si>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</si>
  <si>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</si>
  <si>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</si>
  <si>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</si>
  <si>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</si>
  <si>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</si>
  <si>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</si>
  <si>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</si>
  <si>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</si>
  <si>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</si>
  <si>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</si>
  <si>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</si>
  <si>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</si>
  <si>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</si>
  <si>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</si>
  <si>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</si>
  <si>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</si>
  <si>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</si>
  <si>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</si>
  <si>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</si>
  <si>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</si>
  <si>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</si>
  <si>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</si>
  <si>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</si>
  <si>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</si>
  <si>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</si>
  <si>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</si>
  <si>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</si>
  <si>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</si>
  <si>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</si>
  <si>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</si>
  <si>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</si>
  <si>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</si>
  <si>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</si>
  <si>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</si>
  <si>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</si>
  <si>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</si>
  <si>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</si>
  <si>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</si>
  <si>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</si>
  <si>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</si>
  <si>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</si>
  <si>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</si>
  <si>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</si>
  <si>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</si>
  <si>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</si>
  <si>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</si>
  <si>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</si>
  <si>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</si>
  <si>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</si>
  <si>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</si>
  <si>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</si>
  <si>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</si>
  <si>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</si>
  <si>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</si>
  <si>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</si>
  <si>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</si>
  <si>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</si>
  <si>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</si>
  <si>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</si>
  <si>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</si>
  <si>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</si>
  <si>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</si>
  <si>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</si>
  <si>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</si>
  <si>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</si>
  <si>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</si>
  <si>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</si>
  <si>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</si>
  <si>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</si>
  <si>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</si>
  <si>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</si>
  <si>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</si>
  <si>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</si>
  <si>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</si>
  <si>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</si>
  <si>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</si>
  <si>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</si>
  <si>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</si>
  <si>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</si>
  <si>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</si>
  <si>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</si>
  <si>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</si>
  <si>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</si>
  <si>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</si>
  <si>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</si>
  <si>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</si>
  <si>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</si>
  <si>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</si>
  <si>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</si>
  <si>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</si>
  <si>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</si>
  <si>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</si>
  <si>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</si>
  <si>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</si>
  <si>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</si>
  <si>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</si>
  <si>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</si>
  <si>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</si>
  <si>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</si>
  <si>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</si>
  <si>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</si>
  <si>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</si>
  <si>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</si>
  <si>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</si>
  <si>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</si>
  <si>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</si>
  <si>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</si>
  <si>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</si>
  <si>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</si>
  <si>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</si>
  <si>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</si>
  <si>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</si>
  <si>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</si>
  <si>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</si>
  <si>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</si>
  <si>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</si>
  <si>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</si>
  <si>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</si>
  <si>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</si>
  <si>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</si>
  <si>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</si>
  <si>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</si>
  <si>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</si>
  <si>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</si>
  <si>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</si>
  <si>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</si>
  <si>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</si>
  <si>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</si>
  <si>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</si>
  <si>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</si>
  <si>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</si>
  <si>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</si>
  <si>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</si>
  <si>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</si>
  <si>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</si>
  <si>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</si>
  <si>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</si>
  <si>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</si>
  <si>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</si>
  <si>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</si>
  <si>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</si>
  <si>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</si>
  <si>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</si>
  <si>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სს "ხალიკ ბანკი საქართველო"</t>
  </si>
  <si>
    <t>ივანე ვახტანგიშვილი - სამეთვალყურეო საბჭოს თავმჯდომარე</t>
  </si>
  <si>
    <t>ლარისა ზდანოვიჩი- სამეთვალყურეო საბჭოს წევრი</t>
  </si>
  <si>
    <t>ასლან ტალპაკოვი - სამეთვალყურეო საბჭოს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</si>
  <si>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</si>
  <si>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</si>
  <si>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</si>
  <si>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</si>
  <si>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ნინო მეფარიშვილი -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</si>
  <si>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</si>
  <si>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</si>
  <si>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</si>
  <si>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 xml:space="preserve">ცხრილი 9 (Capital), c  39 </t>
  </si>
  <si>
    <t>ცხრილი 9 (Capital), c 37</t>
  </si>
  <si>
    <t>ცხრილი 9 (Capital), c 2</t>
  </si>
  <si>
    <t>ცხრილი 9 (Capital), c 6</t>
  </si>
  <si>
    <t>ცხრილი 9 (Capital), c 4</t>
  </si>
  <si>
    <t>ე</t>
  </si>
  <si>
    <t>ც</t>
  </si>
  <si>
    <t>ნ</t>
  </si>
  <si>
    <t>ჯ</t>
  </si>
  <si>
    <t>მათ შორის 2 % გარესაბალანსო ელემენტების რეზერვი</t>
  </si>
  <si>
    <t>20.1.1</t>
  </si>
  <si>
    <t>ივანე ვახტანგიშვილი</t>
  </si>
  <si>
    <t>ნიკოლოზ გეგუჩაძე</t>
  </si>
  <si>
    <t>www.Halykbank.ge</t>
  </si>
  <si>
    <t>ცხრილი 9 (Capital), c10</t>
  </si>
  <si>
    <t>2 Q 2017</t>
  </si>
  <si>
    <t>1 Q 2017</t>
  </si>
  <si>
    <t>4 Q 2016</t>
  </si>
  <si>
    <t>3 Q 2016</t>
  </si>
  <si>
    <t>2 Q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</si>
</sst>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rgb="FFFFFF00"/>
        <bgColor indexed="64"/>
      </patternFill>
    </fill>
  </fills>
  <borders count="7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096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9"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9"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cellStyleXfs>
  <cellXfs count="46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3"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15" fillId="0" borderId="0" xfId="8" applyFont="1" applyFill="1" applyBorder="1" applyAlignment="1" applyProtection="1">
      <protection locked="0"/>
    </xf>
    <xf numFmtId="0" fontId="7" fillId="0" borderId="0" xfId="5" applyFont="1" applyFill="1" applyProtection="1">
      <protection locked="0"/>
    </xf>
    <xf numFmtId="0" fontId="15" fillId="3" borderId="3" xfId="15" applyFont="1" applyFill="1" applyBorder="1" applyAlignment="1" applyProtection="1">
      <alignment horizontal="center" vertical="center"/>
      <protection locked="0"/>
    </xf>
    <xf numFmtId="0" fontId="4" fillId="3" borderId="3" xfId="15" applyFont="1" applyFill="1" applyBorder="1" applyAlignment="1" applyProtection="1">
      <alignment horizontal="center" vertical="center" wrapText="1"/>
      <protection locked="0"/>
    </xf>
    <xf numFmtId="3" fontId="7" fillId="3" borderId="3" xfId="16" applyNumberFormat="1" applyFont="1" applyFill="1" applyBorder="1" applyAlignment="1" applyProtection="1">
      <alignment horizontal="left" wrapText="1"/>
      <protection locked="0"/>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4" fillId="0" borderId="3" xfId="0" applyFont="1" applyFill="1" applyBorder="1"/>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9" fillId="2" borderId="25" xfId="0" applyFont="1" applyFill="1" applyBorder="1" applyAlignment="1">
      <alignmen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8" xfId="0" applyFont="1" applyBorder="1"/>
    <xf numFmtId="0" fontId="23" fillId="0" borderId="2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9"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7" xfId="0" applyNumberFormat="1" applyFont="1" applyBorder="1" applyAlignment="1">
      <alignment horizontal="center"/>
    </xf>
    <xf numFmtId="167" fontId="26" fillId="0" borderId="65" xfId="0" applyNumberFormat="1" applyFont="1" applyBorder="1" applyAlignment="1">
      <alignment horizontal="center"/>
    </xf>
    <xf numFmtId="167" fontId="20" fillId="0" borderId="65" xfId="0" applyNumberFormat="1" applyFont="1" applyBorder="1" applyAlignment="1">
      <alignment horizontal="center"/>
    </xf>
    <xf numFmtId="167" fontId="26" fillId="0" borderId="68" xfId="0" applyNumberFormat="1" applyFont="1" applyBorder="1" applyAlignment="1">
      <alignment horizontal="center"/>
    </xf>
    <xf numFmtId="167" fontId="25" fillId="36" borderId="60" xfId="0" applyNumberFormat="1" applyFont="1" applyFill="1" applyBorder="1" applyAlignment="1">
      <alignment horizontal="center"/>
    </xf>
    <xf numFmtId="167" fontId="26" fillId="0" borderId="64" xfId="0" applyNumberFormat="1" applyFont="1" applyBorder="1" applyAlignment="1">
      <alignment horizontal="center"/>
    </xf>
    <xf numFmtId="0" fontId="26" fillId="0" borderId="24" xfId="0" applyFont="1" applyBorder="1" applyAlignment="1">
      <alignment horizontal="center"/>
    </xf>
    <xf numFmtId="0" fontId="25" fillId="36" borderId="61" xfId="0" applyFont="1" applyFill="1" applyBorder="1" applyAlignment="1">
      <alignment wrapText="1"/>
    </xf>
    <xf numFmtId="167" fontId="25"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15" fillId="0" borderId="58" xfId="8" applyFont="1" applyFill="1" applyBorder="1" applyAlignment="1" applyProtection="1">
      <protection locked="0"/>
    </xf>
    <xf numFmtId="0" fontId="7" fillId="0" borderId="20" xfId="5" applyFont="1" applyFill="1" applyBorder="1" applyAlignment="1" applyProtection="1">
      <alignment horizontal="center"/>
      <protection locked="0"/>
    </xf>
    <xf numFmtId="0" fontId="7" fillId="3" borderId="21" xfId="15" applyFont="1" applyFill="1" applyBorder="1" applyAlignment="1" applyProtection="1">
      <alignment horizontal="left" vertical="center"/>
      <protection locked="0"/>
    </xf>
    <xf numFmtId="0" fontId="7" fillId="3" borderId="22" xfId="5" applyFont="1" applyFill="1" applyBorder="1" applyAlignment="1" applyProtection="1">
      <alignment horizontal="center" vertical="center" wrapText="1"/>
      <protection locked="0"/>
    </xf>
    <xf numFmtId="0" fontId="7" fillId="3" borderId="21" xfId="9" applyFont="1" applyFill="1" applyBorder="1" applyAlignment="1" applyProtection="1">
      <alignment horizontal="right" vertical="center"/>
      <protection locked="0"/>
    </xf>
    <xf numFmtId="0" fontId="7" fillId="3" borderId="24" xfId="9" applyFont="1" applyFill="1" applyBorder="1" applyAlignment="1" applyProtection="1">
      <alignment horizontal="right" vertical="center"/>
      <protection locked="0"/>
    </xf>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3" fillId="0" borderId="3" xfId="0" applyFont="1" applyFill="1" applyBorder="1" applyAlignment="1">
      <alignment horizontal="left" vertical="center" wrapText="1" indent="2"/>
    </xf>
    <xf numFmtId="0" fontId="4" fillId="0" borderId="7" xfId="0" applyFont="1" applyFill="1" applyBorder="1" applyAlignment="1">
      <alignment horizontal="center" vertical="center" wrapText="1"/>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4" fillId="0" borderId="57" xfId="0" applyFont="1" applyFill="1" applyBorder="1" applyAlignment="1">
      <alignment horizontal="center" vertical="center" wrapText="1"/>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0"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0" fillId="0" borderId="3" xfId="0" applyBorder="1"/>
    <xf numFmtId="0" fontId="7" fillId="0" borderId="7" xfId="11" applyFont="1" applyFill="1" applyBorder="1" applyAlignment="1" applyProtection="1">
      <alignment vertical="center"/>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8" xfId="0" applyFont="1" applyFill="1" applyBorder="1" applyAlignment="1">
      <alignment vertical="center" wrapText="1"/>
    </xf>
    <xf numFmtId="0" fontId="0" fillId="0" borderId="28" xfId="0" applyBorder="1"/>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15" fillId="0" borderId="20" xfId="11" applyFont="1" applyFill="1" applyBorder="1" applyAlignment="1" applyProtection="1">
      <alignment horizontal="center" vertical="center"/>
    </xf>
    <xf numFmtId="0" fontId="9" fillId="0" borderId="75" xfId="0" applyFont="1" applyFill="1" applyBorder="1" applyAlignment="1">
      <alignment horizontal="right" vertical="center" wrapText="1"/>
    </xf>
    <xf numFmtId="0" fontId="7" fillId="0" borderId="7" xfId="0" applyFont="1" applyFill="1" applyBorder="1" applyAlignment="1">
      <alignment vertical="center" wrapText="1"/>
    </xf>
    <xf numFmtId="0" fontId="7" fillId="0" borderId="7" xfId="0" applyFont="1" applyFill="1" applyBorder="1" applyAlignment="1">
      <alignment horizontal="left" vertical="center" wrapText="1" indent="1"/>
    </xf>
    <xf numFmtId="0" fontId="7" fillId="0" borderId="3" xfId="0" applyFont="1" applyFill="1" applyBorder="1" applyAlignment="1">
      <alignment vertical="center" wrapText="1"/>
    </xf>
    <xf numFmtId="167" fontId="19" fillId="76" borderId="65" xfId="0" applyNumberFormat="1" applyFont="1" applyFill="1" applyBorder="1" applyAlignment="1">
      <alignment horizontal="center"/>
    </xf>
    <xf numFmtId="193" fontId="15" fillId="0" borderId="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horizontal="center" vertical="center" wrapText="1"/>
      <protection locked="0"/>
    </xf>
    <xf numFmtId="193" fontId="4" fillId="0" borderId="22" xfId="0" applyNumberFormat="1" applyFont="1" applyFill="1" applyBorder="1" applyAlignment="1" applyProtection="1">
      <alignment horizontal="center" vertical="center" wrapText="1"/>
      <protection locked="0"/>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3" xfId="0" applyNumberFormat="1" applyFont="1" applyFill="1" applyBorder="1" applyAlignment="1">
      <alignment vertical="center" wrapText="1"/>
    </xf>
    <xf numFmtId="3" fontId="24" fillId="36" borderId="22" xfId="0" applyNumberFormat="1" applyFont="1" applyFill="1" applyBorder="1" applyAlignment="1">
      <alignment vertical="center" wrapText="1"/>
    </xf>
    <xf numFmtId="3" fontId="24" fillId="0" borderId="3" xfId="0" applyNumberFormat="1" applyFont="1" applyBorder="1" applyAlignment="1">
      <alignment vertical="center" wrapText="1"/>
    </xf>
    <xf numFmtId="3" fontId="24" fillId="0" borderId="22" xfId="0" applyNumberFormat="1" applyFont="1" applyBorder="1" applyAlignment="1">
      <alignment vertical="center" wrapText="1"/>
    </xf>
    <xf numFmtId="3" fontId="24" fillId="0" borderId="3" xfId="0" applyNumberFormat="1" applyFont="1" applyFill="1" applyBorder="1" applyAlignment="1">
      <alignment vertical="center" wrapText="1"/>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34" xfId="0" applyNumberFormat="1" applyFont="1" applyBorder="1" applyAlignment="1">
      <alignment vertical="center"/>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62"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5"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104" fillId="0" borderId="3" xfId="8" applyNumberFormat="1" applyFont="1" applyFill="1" applyBorder="1" applyAlignment="1">
      <alignment horizontal="right" wrapText="1"/>
    </xf>
    <xf numFmtId="193" fontId="7" fillId="0" borderId="3" xfId="8" applyNumberFormat="1" applyFont="1" applyFill="1" applyBorder="1" applyAlignment="1" applyProtection="1">
      <alignment horizontal="right" wrapText="1"/>
      <protection locked="0"/>
    </xf>
    <xf numFmtId="193" fontId="7" fillId="0" borderId="0" xfId="5" applyNumberFormat="1" applyFont="1" applyFill="1" applyBorder="1" applyProtection="1">
      <protection locked="0"/>
    </xf>
    <xf numFmtId="193" fontId="15" fillId="36" borderId="25" xfId="16" applyNumberFormat="1" applyFont="1" applyFill="1" applyBorder="1" applyAlignment="1" applyProtection="1">
      <protection locked="0"/>
    </xf>
    <xf numFmtId="193" fontId="7" fillId="36" borderId="22" xfId="1" applyNumberFormat="1" applyFont="1" applyFill="1" applyBorder="1" applyProtection="1">
      <protection locked="0"/>
    </xf>
    <xf numFmtId="193" fontId="7" fillId="36" borderId="26" xfId="1" applyNumberFormat="1" applyFont="1" applyFill="1" applyBorder="1" applyProtection="1">
      <protection locked="0"/>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0" fontId="0" fillId="0" borderId="3" xfId="0" applyBorder="1" applyAlignment="1">
      <alignment horizontal="center"/>
    </xf>
    <xf numFmtId="167" fontId="4" fillId="0" borderId="22" xfId="0" applyNumberFormat="1" applyFont="1" applyBorder="1" applyAlignment="1"/>
    <xf numFmtId="0" fontId="4" fillId="36" borderId="26" xfId="0" applyFont="1" applyFill="1" applyBorder="1"/>
    <xf numFmtId="167" fontId="4" fillId="0" borderId="3" xfId="0" applyNumberFormat="1" applyFont="1" applyBorder="1" applyAlignment="1">
      <alignment horizontal="center" vertical="center"/>
    </xf>
    <xf numFmtId="167" fontId="4" fillId="0" borderId="8" xfId="0" applyNumberFormat="1" applyFont="1" applyBorder="1" applyAlignment="1">
      <alignment horizontal="center" vertical="center"/>
    </xf>
    <xf numFmtId="167" fontId="0" fillId="0" borderId="22" xfId="0" applyNumberFormat="1" applyFill="1" applyBorder="1" applyAlignment="1">
      <alignment horizontal="center"/>
    </xf>
    <xf numFmtId="167" fontId="14" fillId="0" borderId="3" xfId="0" applyNumberFormat="1" applyFont="1" applyBorder="1" applyAlignment="1">
      <alignment horizontal="center" vertical="center"/>
    </xf>
    <xf numFmtId="167" fontId="6" fillId="36" borderId="25" xfId="0" applyNumberFormat="1" applyFont="1" applyFill="1" applyBorder="1" applyAlignment="1">
      <alignment horizontal="center" vertical="center"/>
    </xf>
    <xf numFmtId="0" fontId="4" fillId="77" borderId="0" xfId="0" applyFont="1" applyFill="1"/>
    <xf numFmtId="0" fontId="7" fillId="0" borderId="19" xfId="8" applyFont="1" applyFill="1" applyBorder="1" applyAlignment="1" applyProtection="1">
      <alignment horizontal="center"/>
      <protection locked="0"/>
    </xf>
    <xf numFmtId="14" fontId="7" fillId="0" borderId="0" xfId="0" applyNumberFormat="1" applyFont="1" applyAlignment="1">
      <alignment horizontal="left"/>
    </xf>
    <xf numFmtId="14" fontId="4" fillId="0" borderId="0" xfId="0" applyNumberFormat="1" applyFont="1"/>
    <xf numFmtId="14" fontId="4" fillId="0" borderId="0" xfId="0" applyNumberFormat="1" applyFont="1" applyAlignment="1">
      <alignment horizontal="left"/>
    </xf>
    <xf numFmtId="14" fontId="0" fillId="0" borderId="0" xfId="0" applyNumberFormat="1" applyAlignment="1">
      <alignment horizontal="left"/>
    </xf>
    <xf numFmtId="14" fontId="9" fillId="0" borderId="0" xfId="11" applyNumberFormat="1" applyFont="1" applyFill="1" applyBorder="1" applyAlignment="1" applyProtection="1">
      <alignment horizontal="left"/>
    </xf>
    <xf numFmtId="14" fontId="4" fillId="0" borderId="0" xfId="0" applyNumberFormat="1" applyFont="1" applyFill="1"/>
    <xf numFmtId="9" fontId="4" fillId="0" borderId="23" xfId="0" applyNumberFormat="1" applyFont="1" applyBorder="1" applyAlignment="1"/>
    <xf numFmtId="10" fontId="4" fillId="3" borderId="23" xfId="0" applyNumberFormat="1" applyFont="1" applyFill="1" applyBorder="1" applyAlignment="1"/>
    <xf numFmtId="193" fontId="0" fillId="0" borderId="0" xfId="0" applyNumberFormat="1"/>
    <xf numFmtId="14" fontId="26" fillId="0" borderId="0" xfId="0" applyNumberFormat="1" applyFont="1" applyAlignment="1">
      <alignment horizontal="left"/>
    </xf>
    <xf numFmtId="193" fontId="20" fillId="3" borderId="13" xfId="0" applyNumberFormat="1" applyFont="1" applyFill="1" applyBorder="1" applyAlignment="1">
      <alignment vertical="center"/>
    </xf>
    <xf numFmtId="193" fontId="26" fillId="3" borderId="14" xfId="0" applyNumberFormat="1" applyFont="1" applyFill="1" applyBorder="1" applyAlignment="1">
      <alignment vertical="center"/>
    </xf>
    <xf numFmtId="49" fontId="26" fillId="0" borderId="21" xfId="0" applyNumberFormat="1" applyFont="1" applyBorder="1" applyAlignment="1">
      <alignment horizontal="center"/>
    </xf>
    <xf numFmtId="0" fontId="11" fillId="0" borderId="3" xfId="17" applyBorder="1" applyAlignment="1" applyProtection="1"/>
    <xf numFmtId="10" fontId="4" fillId="0" borderId="3" xfId="0" applyNumberFormat="1" applyFont="1" applyFill="1" applyBorder="1" applyAlignment="1" applyProtection="1">
      <alignment vertical="center" wrapText="1"/>
      <protection locked="0"/>
    </xf>
    <xf numFmtId="10" fontId="4" fillId="0" borderId="22" xfId="0" applyNumberFormat="1" applyFont="1" applyFill="1" applyBorder="1" applyAlignment="1" applyProtection="1">
      <alignment vertical="center" wrapText="1"/>
      <protection locked="0"/>
    </xf>
    <xf numFmtId="10" fontId="15" fillId="0" borderId="3" xfId="0" applyNumberFormat="1" applyFont="1" applyFill="1" applyBorder="1" applyAlignment="1" applyProtection="1">
      <alignment horizontal="center" vertical="center" wrapText="1"/>
      <protection locked="0"/>
    </xf>
    <xf numFmtId="10" fontId="4" fillId="0" borderId="3" xfId="0" applyNumberFormat="1" applyFont="1" applyFill="1" applyBorder="1" applyAlignment="1" applyProtection="1">
      <alignment horizontal="center" vertical="center" wrapText="1"/>
      <protection locked="0"/>
    </xf>
    <xf numFmtId="10" fontId="4" fillId="0" borderId="22" xfId="0" applyNumberFormat="1" applyFont="1" applyFill="1" applyBorder="1" applyAlignment="1" applyProtection="1">
      <alignment horizontal="center" vertical="center" wrapText="1"/>
      <protection locked="0"/>
    </xf>
    <xf numFmtId="10" fontId="15" fillId="0" borderId="3" xfId="0" applyNumberFormat="1" applyFont="1" applyFill="1" applyBorder="1" applyAlignment="1" applyProtection="1">
      <alignment vertical="center" wrapText="1"/>
      <protection locked="0"/>
    </xf>
    <xf numFmtId="10" fontId="7" fillId="0" borderId="3" xfId="0" applyNumberFormat="1" applyFont="1" applyBorder="1" applyAlignment="1" applyProtection="1">
      <alignment vertical="center" wrapText="1"/>
      <protection locked="0"/>
    </xf>
    <xf numFmtId="10" fontId="4" fillId="0" borderId="3" xfId="0" applyNumberFormat="1" applyFont="1" applyBorder="1" applyAlignment="1" applyProtection="1">
      <alignment vertical="center" wrapText="1"/>
      <protection locked="0"/>
    </xf>
    <xf numFmtId="10" fontId="4" fillId="0" borderId="22" xfId="0" applyNumberFormat="1" applyFont="1" applyBorder="1" applyAlignment="1" applyProtection="1">
      <alignment vertical="center" wrapText="1"/>
      <protection locked="0"/>
    </xf>
    <xf numFmtId="10" fontId="9" fillId="2" borderId="3" xfId="0" applyNumberFormat="1" applyFont="1" applyFill="1" applyBorder="1" applyAlignment="1" applyProtection="1">
      <alignment vertical="center"/>
      <protection locked="0"/>
    </xf>
    <xf numFmtId="10" fontId="18" fillId="2" borderId="3" xfId="0" applyNumberFormat="1" applyFont="1" applyFill="1" applyBorder="1" applyAlignment="1" applyProtection="1">
      <alignment vertical="center"/>
      <protection locked="0"/>
    </xf>
    <xf numFmtId="10" fontId="18" fillId="2" borderId="22" xfId="0" applyNumberFormat="1" applyFont="1" applyFill="1" applyBorder="1" applyAlignment="1" applyProtection="1">
      <alignment vertical="center"/>
      <protection locked="0"/>
    </xf>
    <xf numFmtId="10" fontId="9" fillId="2" borderId="25" xfId="0" applyNumberFormat="1" applyFont="1" applyFill="1" applyBorder="1" applyAlignment="1" applyProtection="1">
      <alignment vertical="center"/>
      <protection locked="0"/>
    </xf>
    <xf numFmtId="10" fontId="18" fillId="2" borderId="25" xfId="0" applyNumberFormat="1" applyFont="1" applyFill="1" applyBorder="1" applyAlignment="1" applyProtection="1">
      <alignment vertical="center"/>
      <protection locked="0"/>
    </xf>
    <xf numFmtId="10" fontId="18" fillId="2" borderId="26" xfId="0" applyNumberFormat="1" applyFont="1" applyFill="1" applyBorder="1" applyAlignment="1" applyProtection="1">
      <alignment vertical="center"/>
      <protection locked="0"/>
    </xf>
    <xf numFmtId="193" fontId="4" fillId="0" borderId="0" xfId="0" applyNumberFormat="1" applyFont="1"/>
    <xf numFmtId="0" fontId="107" fillId="0" borderId="72" xfId="0" applyFont="1" applyBorder="1" applyAlignment="1">
      <alignment horizontal="left" wrapText="1"/>
    </xf>
    <xf numFmtId="0" fontId="107" fillId="0" borderId="71" xfId="0" applyFont="1" applyBorder="1" applyAlignment="1">
      <alignment horizontal="left"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104" fillId="3" borderId="73" xfId="13" applyFont="1" applyFill="1" applyBorder="1" applyAlignment="1" applyProtection="1">
      <alignment horizontal="center" vertical="center" wrapText="1"/>
      <protection locked="0"/>
    </xf>
    <xf numFmtId="0" fontId="104"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76" xfId="1" applyNumberFormat="1" applyFont="1" applyFill="1" applyBorder="1" applyAlignment="1" applyProtection="1">
      <alignment horizontal="center" vertical="center" wrapText="1"/>
      <protection locked="0"/>
    </xf>
    <xf numFmtId="164" fontId="15" fillId="0" borderId="7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cellXfs>
  <cellStyles count="2096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pane xSplit="1" ySplit="7" topLeftCell="B8" activePane="bottomRight" state="frozen"/>
      <selection pane="topRight" activeCell="B1" sqref="B1"/>
      <selection pane="bottomLeft" activeCell="A8" sqref="A8"/>
      <selection pane="bottomRight" activeCell="C8" sqref="C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219" t="s">
        <v>272</v>
      </c>
      <c r="C1" s="104"/>
    </row>
    <row r="2" spans="1:3" s="216" customFormat="1" ht="15.75">
      <c r="A2" s="275">
        <v>1</v>
      </c>
      <c r="B2" s="217" t="s">
        <v>273</v>
      </c>
      <c r="C2" s="214" t="s">
        <v>398</v>
      </c>
    </row>
    <row r="3" spans="1:3" s="216" customFormat="1" ht="15.75">
      <c r="A3" s="275">
        <v>2</v>
      </c>
      <c r="B3" s="218" t="s">
        <v>274</v>
      </c>
      <c r="C3" s="214" t="s">
        <v>421</v>
      </c>
    </row>
    <row r="4" spans="1:3" s="216" customFormat="1" ht="15.75">
      <c r="A4" s="275">
        <v>3</v>
      </c>
      <c r="B4" s="218" t="s">
        <v>275</v>
      </c>
      <c r="C4" s="214" t="s">
        <v>422</v>
      </c>
    </row>
    <row r="5" spans="1:3" s="216" customFormat="1" ht="15.75">
      <c r="A5" s="276">
        <v>4</v>
      </c>
      <c r="B5" s="224" t="s">
        <v>276</v>
      </c>
      <c r="C5" s="405" t="s">
        <v>423</v>
      </c>
    </row>
    <row r="6" spans="1:3" s="220" customFormat="1" ht="65.25" customHeight="1">
      <c r="A6" s="422" t="s">
        <v>297</v>
      </c>
      <c r="B6" s="423"/>
      <c r="C6" s="423"/>
    </row>
    <row r="7" spans="1:3">
      <c r="A7" s="274" t="s">
        <v>349</v>
      </c>
      <c r="B7" s="219" t="s">
        <v>277</v>
      </c>
    </row>
    <row r="8" spans="1:3">
      <c r="A8" s="10">
        <v>1</v>
      </c>
      <c r="B8" s="221" t="s">
        <v>237</v>
      </c>
    </row>
    <row r="9" spans="1:3">
      <c r="A9" s="10">
        <v>2</v>
      </c>
      <c r="B9" s="221" t="s">
        <v>278</v>
      </c>
    </row>
    <row r="10" spans="1:3">
      <c r="A10" s="10">
        <v>3</v>
      </c>
      <c r="B10" s="221" t="s">
        <v>279</v>
      </c>
    </row>
    <row r="11" spans="1:3">
      <c r="A11" s="10">
        <v>4</v>
      </c>
      <c r="B11" s="221" t="s">
        <v>280</v>
      </c>
      <c r="C11" s="215"/>
    </row>
    <row r="12" spans="1:3">
      <c r="A12" s="10">
        <v>5</v>
      </c>
      <c r="B12" s="221" t="s">
        <v>198</v>
      </c>
    </row>
    <row r="13" spans="1:3">
      <c r="A13" s="10">
        <v>6</v>
      </c>
      <c r="B13" s="222" t="s">
        <v>159</v>
      </c>
    </row>
    <row r="14" spans="1:3">
      <c r="A14" s="10">
        <v>7</v>
      </c>
      <c r="B14" s="221" t="s">
        <v>282</v>
      </c>
    </row>
    <row r="15" spans="1:3">
      <c r="A15" s="10">
        <v>8</v>
      </c>
      <c r="B15" s="221" t="s">
        <v>286</v>
      </c>
    </row>
    <row r="16" spans="1:3">
      <c r="A16" s="10">
        <v>9</v>
      </c>
      <c r="B16" s="221" t="s">
        <v>97</v>
      </c>
    </row>
    <row r="17" spans="1:2">
      <c r="A17" s="10">
        <v>10</v>
      </c>
      <c r="B17" s="221" t="s">
        <v>290</v>
      </c>
    </row>
    <row r="18" spans="1:2">
      <c r="A18" s="10">
        <v>11</v>
      </c>
      <c r="B18" s="222" t="s">
        <v>266</v>
      </c>
    </row>
    <row r="19" spans="1:2">
      <c r="A19" s="10">
        <v>12</v>
      </c>
      <c r="B19" s="222" t="s">
        <v>263</v>
      </c>
    </row>
    <row r="20" spans="1:2">
      <c r="A20" s="10">
        <v>13</v>
      </c>
      <c r="B20" s="223" t="s">
        <v>387</v>
      </c>
    </row>
    <row r="21" spans="1:2">
      <c r="A21" s="10">
        <v>14</v>
      </c>
      <c r="B21" s="222" t="s">
        <v>79</v>
      </c>
    </row>
    <row r="22" spans="1:2">
      <c r="A22" s="138">
        <v>15</v>
      </c>
      <c r="B22" s="222" t="s">
        <v>86</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55"/>
  <sheetViews>
    <sheetView zoomScaleNormal="100" workbookViewId="0">
      <pane xSplit="1" ySplit="5" topLeftCell="B42" activePane="bottomRight" state="frozen"/>
      <selection pane="topRight" activeCell="B1" sqref="B1"/>
      <selection pane="bottomLeft" activeCell="A5" sqref="A5"/>
      <selection pane="bottomRight" activeCell="C11" sqref="C11"/>
    </sheetView>
  </sheetViews>
  <sheetFormatPr defaultRowHeight="15"/>
  <cols>
    <col min="1" max="1" width="9.5703125" style="5" bestFit="1" customWidth="1"/>
    <col min="2" max="2" width="132.42578125" style="2" customWidth="1"/>
    <col min="3" max="3" width="18.42578125" style="2" customWidth="1"/>
  </cols>
  <sheetData>
    <row r="1" spans="1:6" ht="15.75">
      <c r="A1" s="18" t="s">
        <v>201</v>
      </c>
      <c r="B1" s="17" t="str">
        <f>'1. key ratios'!B1</f>
        <v>სს "ხალიკ ბანკი საქართველო"</v>
      </c>
      <c r="D1" s="2"/>
      <c r="E1" s="2"/>
      <c r="F1" s="2"/>
    </row>
    <row r="2" spans="1:6" s="22" customFormat="1" ht="15.75" customHeight="1">
      <c r="A2" s="22" t="s">
        <v>202</v>
      </c>
      <c r="B2" s="396">
        <f>'1. key ratios'!B2</f>
        <v>42916</v>
      </c>
    </row>
    <row r="3" spans="1:6" s="22" customFormat="1" ht="15.75" customHeight="1"/>
    <row r="4" spans="1:6" ht="15.75" thickBot="1">
      <c r="A4" s="5" t="s">
        <v>358</v>
      </c>
      <c r="B4" s="65" t="s">
        <v>97</v>
      </c>
    </row>
    <row r="5" spans="1:6">
      <c r="A5" s="158" t="s">
        <v>31</v>
      </c>
      <c r="B5" s="159"/>
      <c r="C5" s="160" t="s">
        <v>32</v>
      </c>
    </row>
    <row r="6" spans="1:6">
      <c r="A6" s="161">
        <v>1</v>
      </c>
      <c r="B6" s="93" t="s">
        <v>33</v>
      </c>
      <c r="C6" s="330">
        <f>SUM(C7:C11)</f>
        <v>57852661</v>
      </c>
    </row>
    <row r="7" spans="1:6">
      <c r="A7" s="161">
        <v>2</v>
      </c>
      <c r="B7" s="90" t="s">
        <v>34</v>
      </c>
      <c r="C7" s="331">
        <v>48000000</v>
      </c>
    </row>
    <row r="8" spans="1:6">
      <c r="A8" s="161">
        <v>3</v>
      </c>
      <c r="B8" s="84" t="s">
        <v>35</v>
      </c>
      <c r="C8" s="331"/>
    </row>
    <row r="9" spans="1:6">
      <c r="A9" s="161">
        <v>4</v>
      </c>
      <c r="B9" s="84" t="s">
        <v>36</v>
      </c>
      <c r="C9" s="331">
        <v>408189</v>
      </c>
    </row>
    <row r="10" spans="1:6">
      <c r="A10" s="161">
        <v>5</v>
      </c>
      <c r="B10" s="84" t="s">
        <v>37</v>
      </c>
      <c r="C10" s="331"/>
    </row>
    <row r="11" spans="1:6">
      <c r="A11" s="161">
        <v>6</v>
      </c>
      <c r="B11" s="91" t="s">
        <v>38</v>
      </c>
      <c r="C11" s="331">
        <v>9444472</v>
      </c>
    </row>
    <row r="12" spans="1:6" s="4" customFormat="1">
      <c r="A12" s="161">
        <v>7</v>
      </c>
      <c r="B12" s="93" t="s">
        <v>39</v>
      </c>
      <c r="C12" s="332">
        <f>SUM(C13:C27)</f>
        <v>3444257</v>
      </c>
    </row>
    <row r="13" spans="1:6" s="4" customFormat="1">
      <c r="A13" s="161">
        <v>8</v>
      </c>
      <c r="B13" s="92" t="s">
        <v>40</v>
      </c>
      <c r="C13" s="333">
        <v>408189</v>
      </c>
    </row>
    <row r="14" spans="1:6" s="4" customFormat="1" ht="25.5">
      <c r="A14" s="161">
        <v>9</v>
      </c>
      <c r="B14" s="85" t="s">
        <v>41</v>
      </c>
      <c r="C14" s="333"/>
    </row>
    <row r="15" spans="1:6" s="4" customFormat="1">
      <c r="A15" s="161">
        <v>10</v>
      </c>
      <c r="B15" s="86" t="s">
        <v>42</v>
      </c>
      <c r="C15" s="333">
        <v>3036068</v>
      </c>
    </row>
    <row r="16" spans="1:6" s="4" customFormat="1">
      <c r="A16" s="161">
        <v>11</v>
      </c>
      <c r="B16" s="87" t="s">
        <v>43</v>
      </c>
      <c r="C16" s="333"/>
    </row>
    <row r="17" spans="1:3" s="4" customFormat="1">
      <c r="A17" s="161">
        <v>12</v>
      </c>
      <c r="B17" s="86" t="s">
        <v>44</v>
      </c>
      <c r="C17" s="333"/>
    </row>
    <row r="18" spans="1:3" s="4" customFormat="1">
      <c r="A18" s="161">
        <v>13</v>
      </c>
      <c r="B18" s="86" t="s">
        <v>45</v>
      </c>
      <c r="C18" s="333"/>
    </row>
    <row r="19" spans="1:3" s="4" customFormat="1">
      <c r="A19" s="161">
        <v>14</v>
      </c>
      <c r="B19" s="86" t="s">
        <v>46</v>
      </c>
      <c r="C19" s="333"/>
    </row>
    <row r="20" spans="1:3" s="4" customFormat="1" ht="25.5">
      <c r="A20" s="161">
        <v>15</v>
      </c>
      <c r="B20" s="86" t="s">
        <v>47</v>
      </c>
      <c r="C20" s="333"/>
    </row>
    <row r="21" spans="1:3" s="4" customFormat="1" ht="25.5">
      <c r="A21" s="161">
        <v>16</v>
      </c>
      <c r="B21" s="85" t="s">
        <v>48</v>
      </c>
      <c r="C21" s="333"/>
    </row>
    <row r="22" spans="1:3" s="4" customFormat="1">
      <c r="A22" s="161">
        <v>17</v>
      </c>
      <c r="B22" s="162" t="s">
        <v>49</v>
      </c>
      <c r="C22" s="333"/>
    </row>
    <row r="23" spans="1:3" s="4" customFormat="1" ht="25.5">
      <c r="A23" s="161">
        <v>18</v>
      </c>
      <c r="B23" s="85" t="s">
        <v>50</v>
      </c>
      <c r="C23" s="333"/>
    </row>
    <row r="24" spans="1:3" s="4" customFormat="1" ht="25.5">
      <c r="A24" s="161">
        <v>19</v>
      </c>
      <c r="B24" s="85" t="s">
        <v>51</v>
      </c>
      <c r="C24" s="333"/>
    </row>
    <row r="25" spans="1:3" s="4" customFormat="1" ht="25.5">
      <c r="A25" s="161">
        <v>20</v>
      </c>
      <c r="B25" s="88" t="s">
        <v>52</v>
      </c>
      <c r="C25" s="333"/>
    </row>
    <row r="26" spans="1:3" s="4" customFormat="1">
      <c r="A26" s="161">
        <v>21</v>
      </c>
      <c r="B26" s="88" t="s">
        <v>53</v>
      </c>
      <c r="C26" s="333"/>
    </row>
    <row r="27" spans="1:3" s="4" customFormat="1" ht="25.5">
      <c r="A27" s="161">
        <v>22</v>
      </c>
      <c r="B27" s="88" t="s">
        <v>54</v>
      </c>
      <c r="C27" s="333"/>
    </row>
    <row r="28" spans="1:3" s="4" customFormat="1">
      <c r="A28" s="161">
        <v>23</v>
      </c>
      <c r="B28" s="94" t="s">
        <v>28</v>
      </c>
      <c r="C28" s="332">
        <f>C6-C12</f>
        <v>54408404</v>
      </c>
    </row>
    <row r="29" spans="1:3" s="4" customFormat="1">
      <c r="A29" s="163"/>
      <c r="B29" s="89"/>
      <c r="C29" s="333"/>
    </row>
    <row r="30" spans="1:3" s="4" customFormat="1">
      <c r="A30" s="163">
        <v>24</v>
      </c>
      <c r="B30" s="94" t="s">
        <v>55</v>
      </c>
      <c r="C30" s="332">
        <f>C31+C34</f>
        <v>0</v>
      </c>
    </row>
    <row r="31" spans="1:3" s="4" customFormat="1">
      <c r="A31" s="163">
        <v>25</v>
      </c>
      <c r="B31" s="84" t="s">
        <v>56</v>
      </c>
      <c r="C31" s="334">
        <f>C32+C33</f>
        <v>0</v>
      </c>
    </row>
    <row r="32" spans="1:3" s="4" customFormat="1">
      <c r="A32" s="163">
        <v>26</v>
      </c>
      <c r="B32" s="209" t="s">
        <v>57</v>
      </c>
      <c r="C32" s="333"/>
    </row>
    <row r="33" spans="1:3" s="4" customFormat="1">
      <c r="A33" s="163">
        <v>27</v>
      </c>
      <c r="B33" s="209" t="s">
        <v>58</v>
      </c>
      <c r="C33" s="333"/>
    </row>
    <row r="34" spans="1:3" s="4" customFormat="1">
      <c r="A34" s="163">
        <v>28</v>
      </c>
      <c r="B34" s="84" t="s">
        <v>59</v>
      </c>
      <c r="C34" s="333"/>
    </row>
    <row r="35" spans="1:3" s="4" customFormat="1">
      <c r="A35" s="163">
        <v>29</v>
      </c>
      <c r="B35" s="94" t="s">
        <v>60</v>
      </c>
      <c r="C35" s="332">
        <f>SUM(C36:C40)</f>
        <v>0</v>
      </c>
    </row>
    <row r="36" spans="1:3" s="4" customFormat="1">
      <c r="A36" s="163">
        <v>30</v>
      </c>
      <c r="B36" s="85" t="s">
        <v>61</v>
      </c>
      <c r="C36" s="333"/>
    </row>
    <row r="37" spans="1:3" s="4" customFormat="1">
      <c r="A37" s="163">
        <v>31</v>
      </c>
      <c r="B37" s="86" t="s">
        <v>62</v>
      </c>
      <c r="C37" s="333"/>
    </row>
    <row r="38" spans="1:3" s="4" customFormat="1" ht="25.5">
      <c r="A38" s="163">
        <v>32</v>
      </c>
      <c r="B38" s="85" t="s">
        <v>63</v>
      </c>
      <c r="C38" s="333"/>
    </row>
    <row r="39" spans="1:3" s="4" customFormat="1" ht="25.5">
      <c r="A39" s="163">
        <v>33</v>
      </c>
      <c r="B39" s="85" t="s">
        <v>51</v>
      </c>
      <c r="C39" s="333"/>
    </row>
    <row r="40" spans="1:3" s="4" customFormat="1" ht="25.5">
      <c r="A40" s="163">
        <v>34</v>
      </c>
      <c r="B40" s="88" t="s">
        <v>64</v>
      </c>
      <c r="C40" s="333"/>
    </row>
    <row r="41" spans="1:3" s="4" customFormat="1">
      <c r="A41" s="163">
        <v>35</v>
      </c>
      <c r="B41" s="94" t="s">
        <v>29</v>
      </c>
      <c r="C41" s="332">
        <f>C30-C35</f>
        <v>0</v>
      </c>
    </row>
    <row r="42" spans="1:3" s="4" customFormat="1">
      <c r="A42" s="163"/>
      <c r="B42" s="89"/>
      <c r="C42" s="333"/>
    </row>
    <row r="43" spans="1:3" s="4" customFormat="1">
      <c r="A43" s="163">
        <v>36</v>
      </c>
      <c r="B43" s="95" t="s">
        <v>65</v>
      </c>
      <c r="C43" s="332">
        <f>SUM(C44:C46)</f>
        <v>28746700</v>
      </c>
    </row>
    <row r="44" spans="1:3" s="4" customFormat="1">
      <c r="A44" s="163">
        <v>37</v>
      </c>
      <c r="B44" s="84" t="s">
        <v>66</v>
      </c>
      <c r="C44" s="333">
        <v>24072000</v>
      </c>
    </row>
    <row r="45" spans="1:3" s="4" customFormat="1">
      <c r="A45" s="163">
        <v>38</v>
      </c>
      <c r="B45" s="84" t="s">
        <v>67</v>
      </c>
      <c r="C45" s="333"/>
    </row>
    <row r="46" spans="1:3" s="4" customFormat="1">
      <c r="A46" s="163">
        <v>39</v>
      </c>
      <c r="B46" s="84" t="s">
        <v>68</v>
      </c>
      <c r="C46" s="333">
        <v>4674700</v>
      </c>
    </row>
    <row r="47" spans="1:3" s="4" customFormat="1">
      <c r="A47" s="163">
        <v>40</v>
      </c>
      <c r="B47" s="95" t="s">
        <v>69</v>
      </c>
      <c r="C47" s="332">
        <f>SUM(C48:C51)</f>
        <v>0</v>
      </c>
    </row>
    <row r="48" spans="1:3" s="4" customFormat="1">
      <c r="A48" s="163">
        <v>41</v>
      </c>
      <c r="B48" s="85" t="s">
        <v>70</v>
      </c>
      <c r="C48" s="333"/>
    </row>
    <row r="49" spans="1:3" s="4" customFormat="1">
      <c r="A49" s="163">
        <v>42</v>
      </c>
      <c r="B49" s="86" t="s">
        <v>71</v>
      </c>
      <c r="C49" s="333"/>
    </row>
    <row r="50" spans="1:3" s="4" customFormat="1" ht="25.5">
      <c r="A50" s="163">
        <v>43</v>
      </c>
      <c r="B50" s="85" t="s">
        <v>72</v>
      </c>
      <c r="C50" s="333"/>
    </row>
    <row r="51" spans="1:3" s="4" customFormat="1" ht="25.5">
      <c r="A51" s="163">
        <v>44</v>
      </c>
      <c r="B51" s="85" t="s">
        <v>51</v>
      </c>
      <c r="C51" s="333"/>
    </row>
    <row r="52" spans="1:3" s="4" customFormat="1" ht="15.75" thickBot="1">
      <c r="A52" s="164">
        <v>45</v>
      </c>
      <c r="B52" s="165" t="s">
        <v>30</v>
      </c>
      <c r="C52" s="335">
        <f>C43-C47</f>
        <v>28746700</v>
      </c>
    </row>
    <row r="55" spans="1:3">
      <c r="B55" s="2" t="s">
        <v>239</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45"/>
  <sheetViews>
    <sheetView zoomScaleNormal="100" workbookViewId="0">
      <pane xSplit="1" ySplit="5" topLeftCell="B39" activePane="bottomRight" state="frozen"/>
      <selection pane="topRight" activeCell="B1" sqref="B1"/>
      <selection pane="bottomLeft" activeCell="A5" sqref="A5"/>
      <selection pane="bottomRight" activeCell="E16" sqref="E16"/>
    </sheetView>
  </sheetViews>
  <sheetFormatPr defaultRowHeight="15.75"/>
  <cols>
    <col min="1" max="1" width="10.7109375" style="80" customWidth="1"/>
    <col min="2" max="2" width="91.85546875" style="80" customWidth="1"/>
    <col min="3" max="3" width="53.140625" style="80" customWidth="1"/>
    <col min="4" max="4" width="32.28515625" style="80" customWidth="1"/>
    <col min="5" max="5" width="9.42578125" customWidth="1"/>
  </cols>
  <sheetData>
    <row r="1" spans="1:6">
      <c r="A1" s="18" t="s">
        <v>201</v>
      </c>
      <c r="B1" s="20" t="str">
        <f>'1. key ratios'!B1</f>
        <v>სს "ხალიკ ბანკი საქართველო"</v>
      </c>
      <c r="E1" s="2"/>
      <c r="F1" s="2"/>
    </row>
    <row r="2" spans="1:6" s="22" customFormat="1" ht="15.75" customHeight="1">
      <c r="A2" s="22" t="s">
        <v>202</v>
      </c>
      <c r="B2" s="396">
        <f>'1. key ratios'!B2</f>
        <v>42916</v>
      </c>
    </row>
    <row r="3" spans="1:6" s="22" customFormat="1" ht="15.75" customHeight="1">
      <c r="A3" s="27"/>
    </row>
    <row r="4" spans="1:6" s="22" customFormat="1" ht="15.75" customHeight="1" thickBot="1">
      <c r="A4" s="22" t="s">
        <v>359</v>
      </c>
      <c r="B4" s="240" t="s">
        <v>290</v>
      </c>
      <c r="D4" s="242" t="s">
        <v>103</v>
      </c>
    </row>
    <row r="5" spans="1:6" ht="38.25">
      <c r="A5" s="176" t="s">
        <v>31</v>
      </c>
      <c r="B5" s="177" t="s">
        <v>246</v>
      </c>
      <c r="C5" s="178" t="s">
        <v>252</v>
      </c>
      <c r="D5" s="241" t="s">
        <v>291</v>
      </c>
    </row>
    <row r="6" spans="1:6">
      <c r="A6" s="166">
        <v>1</v>
      </c>
      <c r="B6" s="96" t="s">
        <v>164</v>
      </c>
      <c r="C6" s="336">
        <v>10118135</v>
      </c>
      <c r="D6" s="167"/>
      <c r="E6" s="8"/>
    </row>
    <row r="7" spans="1:6">
      <c r="A7" s="166">
        <v>2</v>
      </c>
      <c r="B7" s="97" t="s">
        <v>165</v>
      </c>
      <c r="C7" s="337">
        <v>46686397</v>
      </c>
      <c r="D7" s="168"/>
      <c r="E7" s="8"/>
    </row>
    <row r="8" spans="1:6">
      <c r="A8" s="166">
        <v>3</v>
      </c>
      <c r="B8" s="97" t="s">
        <v>166</v>
      </c>
      <c r="C8" s="337">
        <v>7834530</v>
      </c>
      <c r="D8" s="168"/>
      <c r="E8" s="8"/>
    </row>
    <row r="9" spans="1:6">
      <c r="A9" s="166">
        <v>4</v>
      </c>
      <c r="B9" s="97" t="s">
        <v>195</v>
      </c>
      <c r="C9" s="337"/>
      <c r="D9" s="168"/>
      <c r="E9" s="8"/>
    </row>
    <row r="10" spans="1:6">
      <c r="A10" s="166">
        <v>5</v>
      </c>
      <c r="B10" s="97" t="s">
        <v>167</v>
      </c>
      <c r="C10" s="337">
        <v>16140736</v>
      </c>
      <c r="D10" s="168"/>
      <c r="E10" s="8"/>
    </row>
    <row r="11" spans="1:6">
      <c r="A11" s="166">
        <v>6.1</v>
      </c>
      <c r="B11" s="97" t="s">
        <v>168</v>
      </c>
      <c r="C11" s="338">
        <v>258653566</v>
      </c>
      <c r="D11" s="169"/>
      <c r="E11" s="9"/>
    </row>
    <row r="12" spans="1:6">
      <c r="A12" s="166">
        <v>6.2</v>
      </c>
      <c r="B12" s="98" t="s">
        <v>169</v>
      </c>
      <c r="C12" s="338">
        <v>-13833771.1</v>
      </c>
      <c r="D12" s="169"/>
      <c r="E12" s="9"/>
    </row>
    <row r="13" spans="1:6">
      <c r="A13" s="166" t="s">
        <v>395</v>
      </c>
      <c r="B13" s="99" t="s">
        <v>396</v>
      </c>
      <c r="C13" s="402">
        <v>4321262</v>
      </c>
      <c r="D13" s="282" t="s">
        <v>410</v>
      </c>
      <c r="E13" s="9"/>
    </row>
    <row r="14" spans="1:6">
      <c r="A14" s="166">
        <v>6</v>
      </c>
      <c r="B14" s="97" t="s">
        <v>170</v>
      </c>
      <c r="C14" s="344">
        <f>C11+C12</f>
        <v>244819794.90000001</v>
      </c>
      <c r="D14" s="169"/>
      <c r="E14" s="8"/>
    </row>
    <row r="15" spans="1:6">
      <c r="A15" s="166">
        <v>7</v>
      </c>
      <c r="B15" s="97" t="s">
        <v>171</v>
      </c>
      <c r="C15" s="337">
        <v>1985776</v>
      </c>
      <c r="D15" s="168"/>
      <c r="E15" s="8"/>
    </row>
    <row r="16" spans="1:6">
      <c r="A16" s="166">
        <v>8</v>
      </c>
      <c r="B16" s="97" t="s">
        <v>172</v>
      </c>
      <c r="C16" s="337">
        <v>415590</v>
      </c>
      <c r="D16" s="168"/>
      <c r="E16" s="8"/>
    </row>
    <row r="17" spans="1:5">
      <c r="A17" s="166">
        <v>9</v>
      </c>
      <c r="B17" s="97" t="s">
        <v>173</v>
      </c>
      <c r="C17" s="337">
        <v>54000</v>
      </c>
      <c r="D17" s="168"/>
      <c r="E17" s="8"/>
    </row>
    <row r="18" spans="1:5">
      <c r="A18" s="166">
        <v>9.1</v>
      </c>
      <c r="B18" s="99" t="s">
        <v>262</v>
      </c>
      <c r="C18" s="338"/>
      <c r="D18" s="168"/>
      <c r="E18" s="8"/>
    </row>
    <row r="19" spans="1:5">
      <c r="A19" s="166">
        <v>9.1999999999999993</v>
      </c>
      <c r="B19" s="99" t="s">
        <v>251</v>
      </c>
      <c r="C19" s="338"/>
      <c r="D19" s="168"/>
      <c r="E19" s="8"/>
    </row>
    <row r="20" spans="1:5">
      <c r="A20" s="166">
        <v>9.3000000000000007</v>
      </c>
      <c r="B20" s="99" t="s">
        <v>250</v>
      </c>
      <c r="C20" s="338">
        <v>54000</v>
      </c>
      <c r="D20" s="168"/>
      <c r="E20" s="8"/>
    </row>
    <row r="21" spans="1:5">
      <c r="A21" s="166">
        <v>10</v>
      </c>
      <c r="B21" s="97" t="s">
        <v>174</v>
      </c>
      <c r="C21" s="337">
        <v>15084390</v>
      </c>
      <c r="D21" s="168"/>
      <c r="E21" s="8"/>
    </row>
    <row r="22" spans="1:5">
      <c r="A22" s="166">
        <v>10.1</v>
      </c>
      <c r="B22" s="99" t="s">
        <v>249</v>
      </c>
      <c r="C22" s="337">
        <v>3036068</v>
      </c>
      <c r="D22" s="282" t="s">
        <v>424</v>
      </c>
      <c r="E22" s="8"/>
    </row>
    <row r="23" spans="1:5">
      <c r="A23" s="166">
        <v>11</v>
      </c>
      <c r="B23" s="100" t="s">
        <v>175</v>
      </c>
      <c r="C23" s="339">
        <v>1646338</v>
      </c>
      <c r="D23" s="170"/>
      <c r="E23" s="8"/>
    </row>
    <row r="24" spans="1:5">
      <c r="A24" s="166">
        <v>12</v>
      </c>
      <c r="B24" s="102" t="s">
        <v>176</v>
      </c>
      <c r="C24" s="340">
        <f>SUM(C6:C10,C14:C17,C21,C23)</f>
        <v>344785686.89999998</v>
      </c>
      <c r="D24" s="171"/>
      <c r="E24" s="7"/>
    </row>
    <row r="25" spans="1:5">
      <c r="A25" s="166">
        <v>13</v>
      </c>
      <c r="B25" s="97" t="s">
        <v>177</v>
      </c>
      <c r="C25" s="341">
        <v>125174400</v>
      </c>
      <c r="D25" s="172"/>
      <c r="E25" s="8"/>
    </row>
    <row r="26" spans="1:5">
      <c r="A26" s="166">
        <v>14</v>
      </c>
      <c r="B26" s="97" t="s">
        <v>178</v>
      </c>
      <c r="C26" s="337">
        <v>30296701</v>
      </c>
      <c r="D26" s="168"/>
      <c r="E26" s="8"/>
    </row>
    <row r="27" spans="1:5">
      <c r="A27" s="166">
        <v>15</v>
      </c>
      <c r="B27" s="97" t="s">
        <v>179</v>
      </c>
      <c r="C27" s="337">
        <v>6023365</v>
      </c>
      <c r="D27" s="168"/>
      <c r="E27" s="8"/>
    </row>
    <row r="28" spans="1:5">
      <c r="A28" s="166">
        <v>16</v>
      </c>
      <c r="B28" s="97" t="s">
        <v>180</v>
      </c>
      <c r="C28" s="337">
        <v>36843064</v>
      </c>
      <c r="D28" s="168"/>
      <c r="E28" s="8"/>
    </row>
    <row r="29" spans="1:5">
      <c r="A29" s="166">
        <v>17</v>
      </c>
      <c r="B29" s="97" t="s">
        <v>181</v>
      </c>
      <c r="C29" s="337">
        <v>0</v>
      </c>
      <c r="D29" s="168"/>
      <c r="E29" s="8"/>
    </row>
    <row r="30" spans="1:5">
      <c r="A30" s="166">
        <v>18</v>
      </c>
      <c r="B30" s="97" t="s">
        <v>182</v>
      </c>
      <c r="C30" s="337">
        <v>56569200</v>
      </c>
      <c r="D30" s="168"/>
      <c r="E30" s="8"/>
    </row>
    <row r="31" spans="1:5">
      <c r="A31" s="166">
        <v>19</v>
      </c>
      <c r="B31" s="97" t="s">
        <v>183</v>
      </c>
      <c r="C31" s="337">
        <v>2150918</v>
      </c>
      <c r="D31" s="168"/>
      <c r="E31" s="8"/>
    </row>
    <row r="32" spans="1:5">
      <c r="A32" s="166">
        <v>20</v>
      </c>
      <c r="B32" s="97" t="s">
        <v>105</v>
      </c>
      <c r="C32" s="337">
        <v>5803378</v>
      </c>
      <c r="D32" s="168"/>
      <c r="E32" s="8"/>
    </row>
    <row r="33" spans="1:5">
      <c r="A33" s="166">
        <v>20.100000000000001</v>
      </c>
      <c r="B33" s="101" t="s">
        <v>394</v>
      </c>
      <c r="C33" s="403">
        <v>401582</v>
      </c>
      <c r="D33" s="170"/>
      <c r="E33" s="8"/>
    </row>
    <row r="34" spans="1:5">
      <c r="A34" s="404" t="s">
        <v>420</v>
      </c>
      <c r="B34" s="101" t="s">
        <v>419</v>
      </c>
      <c r="C34" s="403">
        <v>353438</v>
      </c>
      <c r="D34" s="282" t="s">
        <v>410</v>
      </c>
      <c r="E34" s="8"/>
    </row>
    <row r="35" spans="1:5">
      <c r="A35" s="166">
        <v>21</v>
      </c>
      <c r="B35" s="100" t="s">
        <v>184</v>
      </c>
      <c r="C35" s="339">
        <v>24072000</v>
      </c>
      <c r="D35" s="170"/>
      <c r="E35" s="8"/>
    </row>
    <row r="36" spans="1:5">
      <c r="A36" s="166">
        <v>21.1</v>
      </c>
      <c r="B36" s="101" t="s">
        <v>248</v>
      </c>
      <c r="C36" s="342">
        <v>24072000</v>
      </c>
      <c r="D36" s="282" t="s">
        <v>411</v>
      </c>
      <c r="E36" s="8"/>
    </row>
    <row r="37" spans="1:5">
      <c r="A37" s="166">
        <v>22</v>
      </c>
      <c r="B37" s="102" t="s">
        <v>185</v>
      </c>
      <c r="C37" s="340">
        <f>SUM(C25:C32)+C35</f>
        <v>286933026</v>
      </c>
      <c r="D37" s="171"/>
      <c r="E37" s="7"/>
    </row>
    <row r="38" spans="1:5">
      <c r="A38" s="166">
        <v>23</v>
      </c>
      <c r="B38" s="100" t="s">
        <v>186</v>
      </c>
      <c r="C38" s="337">
        <v>48000000</v>
      </c>
      <c r="D38" s="282" t="s">
        <v>412</v>
      </c>
      <c r="E38" s="8"/>
    </row>
    <row r="39" spans="1:5">
      <c r="A39" s="166">
        <v>24</v>
      </c>
      <c r="B39" s="100" t="s">
        <v>187</v>
      </c>
      <c r="C39" s="337"/>
      <c r="D39" s="168"/>
      <c r="E39" s="8"/>
    </row>
    <row r="40" spans="1:5">
      <c r="A40" s="166">
        <v>25</v>
      </c>
      <c r="B40" s="100" t="s">
        <v>247</v>
      </c>
      <c r="C40" s="337"/>
      <c r="D40" s="168"/>
      <c r="E40" s="8"/>
    </row>
    <row r="41" spans="1:5">
      <c r="A41" s="166">
        <v>26</v>
      </c>
      <c r="B41" s="100" t="s">
        <v>189</v>
      </c>
      <c r="C41" s="337"/>
      <c r="D41" s="168"/>
      <c r="E41" s="8"/>
    </row>
    <row r="42" spans="1:5">
      <c r="A42" s="166">
        <v>27</v>
      </c>
      <c r="B42" s="100" t="s">
        <v>190</v>
      </c>
      <c r="C42" s="337"/>
      <c r="D42" s="168"/>
      <c r="E42" s="8"/>
    </row>
    <row r="43" spans="1:5">
      <c r="A43" s="166">
        <v>28</v>
      </c>
      <c r="B43" s="100" t="s">
        <v>191</v>
      </c>
      <c r="C43" s="337">
        <v>9444472</v>
      </c>
      <c r="D43" s="282" t="s">
        <v>413</v>
      </c>
      <c r="E43" s="8"/>
    </row>
    <row r="44" spans="1:5">
      <c r="A44" s="166">
        <v>29</v>
      </c>
      <c r="B44" s="100" t="s">
        <v>40</v>
      </c>
      <c r="C44" s="337">
        <v>408189</v>
      </c>
      <c r="D44" s="282" t="s">
        <v>414</v>
      </c>
      <c r="E44" s="8"/>
    </row>
    <row r="45" spans="1:5" ht="16.5" thickBot="1">
      <c r="A45" s="173">
        <v>30</v>
      </c>
      <c r="B45" s="174" t="s">
        <v>192</v>
      </c>
      <c r="C45" s="343">
        <f>SUM(C38:C44)</f>
        <v>57852661</v>
      </c>
      <c r="D45" s="175"/>
      <c r="E45"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5"/>
  <sheetViews>
    <sheetView workbookViewId="0">
      <pane xSplit="2" ySplit="7" topLeftCell="L8" activePane="bottomRight" state="frozen"/>
      <selection pane="topRight" activeCell="C1" sqref="C1"/>
      <selection pane="bottomLeft" activeCell="A8" sqref="A8"/>
      <selection pane="bottomRight" activeCell="C22" sqref="C22"/>
    </sheetView>
  </sheetViews>
  <sheetFormatPr defaultColWidth="9.140625" defaultRowHeight="12.75"/>
  <cols>
    <col min="1" max="1" width="10.5703125" style="2" bestFit="1" customWidth="1"/>
    <col min="2" max="2" width="95" style="2" customWidth="1"/>
    <col min="3" max="3" width="11.140625" style="2"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2.1406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201</v>
      </c>
      <c r="B1" s="2" t="str">
        <f>'1. key ratios'!B1</f>
        <v>სს "ხალიკ ბანკი საქართველო"</v>
      </c>
    </row>
    <row r="2" spans="1:19">
      <c r="A2" s="2" t="s">
        <v>202</v>
      </c>
      <c r="B2" s="394">
        <f>'1. key ratios'!B2</f>
        <v>42916</v>
      </c>
    </row>
    <row r="4" spans="1:19" ht="39" thickBot="1">
      <c r="A4" s="79" t="s">
        <v>360</v>
      </c>
      <c r="B4" s="378" t="s">
        <v>384</v>
      </c>
      <c r="F4" s="2" t="s">
        <v>4</v>
      </c>
    </row>
    <row r="5" spans="1:19">
      <c r="A5" s="153"/>
      <c r="B5" s="157"/>
      <c r="C5" s="133" t="s">
        <v>0</v>
      </c>
      <c r="D5" s="133" t="s">
        <v>1</v>
      </c>
      <c r="E5" s="133" t="s">
        <v>2</v>
      </c>
      <c r="F5" s="133" t="s">
        <v>3</v>
      </c>
      <c r="G5" s="133" t="s">
        <v>4</v>
      </c>
      <c r="H5" s="133" t="s">
        <v>8</v>
      </c>
      <c r="I5" s="133" t="s">
        <v>253</v>
      </c>
      <c r="J5" s="133" t="s">
        <v>254</v>
      </c>
      <c r="K5" s="133" t="s">
        <v>255</v>
      </c>
      <c r="L5" s="133" t="s">
        <v>256</v>
      </c>
      <c r="M5" s="133" t="s">
        <v>257</v>
      </c>
      <c r="N5" s="133" t="s">
        <v>258</v>
      </c>
      <c r="O5" s="133" t="s">
        <v>371</v>
      </c>
      <c r="P5" s="133" t="s">
        <v>372</v>
      </c>
      <c r="Q5" s="133" t="s">
        <v>373</v>
      </c>
      <c r="R5" s="369" t="s">
        <v>374</v>
      </c>
      <c r="S5" s="134" t="s">
        <v>375</v>
      </c>
    </row>
    <row r="6" spans="1:19" ht="46.5" customHeight="1">
      <c r="A6" s="180"/>
      <c r="B6" s="451" t="s">
        <v>376</v>
      </c>
      <c r="C6" s="449">
        <v>0</v>
      </c>
      <c r="D6" s="450"/>
      <c r="E6" s="449">
        <v>0.2</v>
      </c>
      <c r="F6" s="450"/>
      <c r="G6" s="449">
        <v>0.35</v>
      </c>
      <c r="H6" s="450"/>
      <c r="I6" s="449">
        <v>0.5</v>
      </c>
      <c r="J6" s="450"/>
      <c r="K6" s="449">
        <v>0.75</v>
      </c>
      <c r="L6" s="450"/>
      <c r="M6" s="449">
        <v>1</v>
      </c>
      <c r="N6" s="450"/>
      <c r="O6" s="449">
        <v>1.5</v>
      </c>
      <c r="P6" s="450"/>
      <c r="Q6" s="449">
        <v>2.5</v>
      </c>
      <c r="R6" s="450"/>
      <c r="S6" s="447" t="s">
        <v>267</v>
      </c>
    </row>
    <row r="7" spans="1:19">
      <c r="A7" s="180"/>
      <c r="B7" s="452"/>
      <c r="C7" s="377" t="s">
        <v>369</v>
      </c>
      <c r="D7" s="377" t="s">
        <v>370</v>
      </c>
      <c r="E7" s="377" t="s">
        <v>369</v>
      </c>
      <c r="F7" s="377" t="s">
        <v>370</v>
      </c>
      <c r="G7" s="377" t="s">
        <v>369</v>
      </c>
      <c r="H7" s="377" t="s">
        <v>370</v>
      </c>
      <c r="I7" s="377" t="s">
        <v>369</v>
      </c>
      <c r="J7" s="377" t="s">
        <v>370</v>
      </c>
      <c r="K7" s="377" t="s">
        <v>369</v>
      </c>
      <c r="L7" s="377" t="s">
        <v>370</v>
      </c>
      <c r="M7" s="377" t="s">
        <v>369</v>
      </c>
      <c r="N7" s="377" t="s">
        <v>370</v>
      </c>
      <c r="O7" s="377" t="s">
        <v>369</v>
      </c>
      <c r="P7" s="377" t="s">
        <v>370</v>
      </c>
      <c r="Q7" s="377" t="s">
        <v>369</v>
      </c>
      <c r="R7" s="377" t="s">
        <v>370</v>
      </c>
      <c r="S7" s="448"/>
    </row>
    <row r="8" spans="1:19" s="184" customFormat="1">
      <c r="A8" s="137">
        <v>1</v>
      </c>
      <c r="B8" s="208" t="s">
        <v>230</v>
      </c>
      <c r="C8" s="345">
        <v>26298009</v>
      </c>
      <c r="D8" s="345"/>
      <c r="E8" s="345"/>
      <c r="F8" s="370"/>
      <c r="G8" s="345"/>
      <c r="H8" s="345"/>
      <c r="I8" s="345"/>
      <c r="J8" s="345"/>
      <c r="K8" s="345"/>
      <c r="L8" s="345"/>
      <c r="M8" s="345">
        <v>36529124</v>
      </c>
      <c r="N8" s="345"/>
      <c r="O8" s="345"/>
      <c r="P8" s="345"/>
      <c r="Q8" s="345"/>
      <c r="R8" s="370"/>
      <c r="S8" s="383">
        <f>$C$6*SUM(C8:D8)+$E$6*SUM(E8:F8)+$G$6*SUM(G8:H8)+$I$6*SUM(I8:J8)+$K$6*SUM(K8:L8)+$M$6*SUM(M8:N8)+$O$6*SUM(O8:P8)+$Q$6*SUM(Q8:R8)</f>
        <v>36529124</v>
      </c>
    </row>
    <row r="9" spans="1:19" s="184" customFormat="1">
      <c r="A9" s="137">
        <v>2</v>
      </c>
      <c r="B9" s="208" t="s">
        <v>231</v>
      </c>
      <c r="C9" s="345"/>
      <c r="D9" s="345"/>
      <c r="E9" s="345"/>
      <c r="F9" s="345"/>
      <c r="G9" s="345"/>
      <c r="H9" s="345"/>
      <c r="I9" s="345"/>
      <c r="J9" s="345"/>
      <c r="K9" s="345"/>
      <c r="L9" s="345"/>
      <c r="M9" s="345"/>
      <c r="N9" s="345"/>
      <c r="O9" s="345"/>
      <c r="P9" s="345"/>
      <c r="Q9" s="345"/>
      <c r="R9" s="370"/>
      <c r="S9" s="383">
        <f t="shared" ref="S9:S21" si="0">$C$6*SUM(C9:D9)+$E$6*SUM(E9:F9)+$G$6*SUM(G9:H9)+$I$6*SUM(I9:J9)+$K$6*SUM(K9:L9)+$M$6*SUM(M9:N9)+$O$6*SUM(O9:P9)+$Q$6*SUM(Q9:R9)</f>
        <v>0</v>
      </c>
    </row>
    <row r="10" spans="1:19" s="184" customFormat="1">
      <c r="A10" s="137">
        <v>3</v>
      </c>
      <c r="B10" s="208" t="s">
        <v>232</v>
      </c>
      <c r="C10" s="345"/>
      <c r="D10" s="345"/>
      <c r="E10" s="345"/>
      <c r="F10" s="345"/>
      <c r="G10" s="345"/>
      <c r="H10" s="345"/>
      <c r="I10" s="345"/>
      <c r="J10" s="345"/>
      <c r="K10" s="345"/>
      <c r="L10" s="345"/>
      <c r="M10" s="345"/>
      <c r="N10" s="345"/>
      <c r="O10" s="345"/>
      <c r="P10" s="345"/>
      <c r="Q10" s="345"/>
      <c r="R10" s="370"/>
      <c r="S10" s="383">
        <f t="shared" si="0"/>
        <v>0</v>
      </c>
    </row>
    <row r="11" spans="1:19" s="184" customFormat="1">
      <c r="A11" s="137">
        <v>4</v>
      </c>
      <c r="B11" s="208" t="s">
        <v>233</v>
      </c>
      <c r="C11" s="345"/>
      <c r="D11" s="345"/>
      <c r="E11" s="345"/>
      <c r="F11" s="345"/>
      <c r="G11" s="345"/>
      <c r="H11" s="345"/>
      <c r="I11" s="345"/>
      <c r="J11" s="345"/>
      <c r="K11" s="345"/>
      <c r="L11" s="345"/>
      <c r="M11" s="345"/>
      <c r="N11" s="345"/>
      <c r="O11" s="345"/>
      <c r="P11" s="345"/>
      <c r="Q11" s="345"/>
      <c r="R11" s="370"/>
      <c r="S11" s="383">
        <f t="shared" si="0"/>
        <v>0</v>
      </c>
    </row>
    <row r="12" spans="1:19" s="184" customFormat="1">
      <c r="A12" s="137">
        <v>5</v>
      </c>
      <c r="B12" s="208" t="s">
        <v>234</v>
      </c>
      <c r="C12" s="345"/>
      <c r="D12" s="345"/>
      <c r="E12" s="345"/>
      <c r="F12" s="345"/>
      <c r="G12" s="345"/>
      <c r="H12" s="345"/>
      <c r="I12" s="345"/>
      <c r="J12" s="345"/>
      <c r="K12" s="345"/>
      <c r="L12" s="345"/>
      <c r="M12" s="345"/>
      <c r="N12" s="345"/>
      <c r="O12" s="345"/>
      <c r="P12" s="345"/>
      <c r="Q12" s="345"/>
      <c r="R12" s="370"/>
      <c r="S12" s="383">
        <f t="shared" si="0"/>
        <v>0</v>
      </c>
    </row>
    <row r="13" spans="1:19" s="184" customFormat="1">
      <c r="A13" s="137">
        <v>6</v>
      </c>
      <c r="B13" s="208" t="s">
        <v>235</v>
      </c>
      <c r="C13" s="345"/>
      <c r="D13" s="345"/>
      <c r="E13" s="345"/>
      <c r="F13" s="345"/>
      <c r="G13" s="345"/>
      <c r="H13" s="345"/>
      <c r="I13" s="345"/>
      <c r="J13" s="345"/>
      <c r="K13" s="345"/>
      <c r="L13" s="345"/>
      <c r="M13" s="345">
        <v>7834530</v>
      </c>
      <c r="N13" s="345"/>
      <c r="O13" s="345"/>
      <c r="P13" s="345"/>
      <c r="Q13" s="345"/>
      <c r="R13" s="370"/>
      <c r="S13" s="383">
        <f t="shared" si="0"/>
        <v>7834530</v>
      </c>
    </row>
    <row r="14" spans="1:19" s="184" customFormat="1">
      <c r="A14" s="137">
        <v>7</v>
      </c>
      <c r="B14" s="208" t="s">
        <v>80</v>
      </c>
      <c r="C14" s="345"/>
      <c r="D14" s="345"/>
      <c r="E14" s="345"/>
      <c r="F14" s="345"/>
      <c r="G14" s="345"/>
      <c r="H14" s="345"/>
      <c r="I14" s="345"/>
      <c r="J14" s="345"/>
      <c r="K14" s="345"/>
      <c r="L14" s="345"/>
      <c r="M14" s="345">
        <v>202789687</v>
      </c>
      <c r="N14" s="345">
        <v>21097586</v>
      </c>
      <c r="O14" s="345"/>
      <c r="P14" s="345"/>
      <c r="Q14" s="345"/>
      <c r="R14" s="370"/>
      <c r="S14" s="383">
        <f t="shared" si="0"/>
        <v>223887273</v>
      </c>
    </row>
    <row r="15" spans="1:19" s="184" customFormat="1">
      <c r="A15" s="137">
        <v>8</v>
      </c>
      <c r="B15" s="208" t="s">
        <v>81</v>
      </c>
      <c r="C15" s="345"/>
      <c r="D15" s="345"/>
      <c r="E15" s="345"/>
      <c r="F15" s="345"/>
      <c r="G15" s="345"/>
      <c r="H15" s="345"/>
      <c r="I15" s="345" t="s">
        <v>7</v>
      </c>
      <c r="J15" s="345"/>
      <c r="K15" s="345"/>
      <c r="L15" s="345"/>
      <c r="M15" s="345"/>
      <c r="N15" s="345"/>
      <c r="O15" s="345"/>
      <c r="P15" s="345"/>
      <c r="Q15" s="345"/>
      <c r="R15" s="370"/>
      <c r="S15" s="383">
        <f t="shared" si="0"/>
        <v>0</v>
      </c>
    </row>
    <row r="16" spans="1:19" s="184" customFormat="1">
      <c r="A16" s="137">
        <v>9</v>
      </c>
      <c r="B16" s="208" t="s">
        <v>82</v>
      </c>
      <c r="C16" s="345"/>
      <c r="D16" s="345"/>
      <c r="E16" s="345"/>
      <c r="F16" s="345"/>
      <c r="G16" s="345"/>
      <c r="H16" s="345"/>
      <c r="I16" s="345"/>
      <c r="J16" s="345"/>
      <c r="K16" s="345"/>
      <c r="L16" s="345"/>
      <c r="M16" s="345"/>
      <c r="N16" s="345"/>
      <c r="O16" s="345"/>
      <c r="P16" s="345"/>
      <c r="Q16" s="345"/>
      <c r="R16" s="370"/>
      <c r="S16" s="383">
        <f t="shared" si="0"/>
        <v>0</v>
      </c>
    </row>
    <row r="17" spans="1:19" s="184" customFormat="1">
      <c r="A17" s="137">
        <v>10</v>
      </c>
      <c r="B17" s="208" t="s">
        <v>74</v>
      </c>
      <c r="C17" s="345"/>
      <c r="D17" s="345"/>
      <c r="E17" s="345"/>
      <c r="F17" s="345"/>
      <c r="G17" s="345"/>
      <c r="H17" s="345"/>
      <c r="I17" s="345"/>
      <c r="J17" s="345"/>
      <c r="K17" s="345"/>
      <c r="L17" s="345"/>
      <c r="M17" s="345">
        <v>3429944</v>
      </c>
      <c r="N17" s="345"/>
      <c r="O17" s="345"/>
      <c r="P17" s="345"/>
      <c r="Q17" s="345"/>
      <c r="R17" s="370"/>
      <c r="S17" s="383">
        <f t="shared" si="0"/>
        <v>3429944</v>
      </c>
    </row>
    <row r="18" spans="1:19" s="184" customFormat="1">
      <c r="A18" s="137">
        <v>11</v>
      </c>
      <c r="B18" s="208" t="s">
        <v>75</v>
      </c>
      <c r="C18" s="345"/>
      <c r="D18" s="345"/>
      <c r="E18" s="345"/>
      <c r="F18" s="345"/>
      <c r="G18" s="345"/>
      <c r="H18" s="345"/>
      <c r="I18" s="345"/>
      <c r="J18" s="345"/>
      <c r="K18" s="345"/>
      <c r="L18" s="345"/>
      <c r="M18" s="345"/>
      <c r="N18" s="345"/>
      <c r="O18" s="345"/>
      <c r="P18" s="345"/>
      <c r="Q18" s="345"/>
      <c r="R18" s="370"/>
      <c r="S18" s="383">
        <f t="shared" si="0"/>
        <v>0</v>
      </c>
    </row>
    <row r="19" spans="1:19" s="184" customFormat="1">
      <c r="A19" s="137">
        <v>12</v>
      </c>
      <c r="B19" s="208" t="s">
        <v>76</v>
      </c>
      <c r="C19" s="345"/>
      <c r="D19" s="345"/>
      <c r="E19" s="345"/>
      <c r="F19" s="345"/>
      <c r="G19" s="345"/>
      <c r="H19" s="345"/>
      <c r="I19" s="345"/>
      <c r="J19" s="345"/>
      <c r="K19" s="345"/>
      <c r="L19" s="345"/>
      <c r="M19" s="345"/>
      <c r="N19" s="345"/>
      <c r="O19" s="345"/>
      <c r="P19" s="345"/>
      <c r="Q19" s="345"/>
      <c r="R19" s="370"/>
      <c r="S19" s="383">
        <f t="shared" si="0"/>
        <v>0</v>
      </c>
    </row>
    <row r="20" spans="1:19" s="184" customFormat="1">
      <c r="A20" s="137">
        <v>13</v>
      </c>
      <c r="B20" s="208" t="s">
        <v>77</v>
      </c>
      <c r="C20" s="345"/>
      <c r="D20" s="345"/>
      <c r="E20" s="345"/>
      <c r="F20" s="345"/>
      <c r="G20" s="345"/>
      <c r="H20" s="345"/>
      <c r="I20" s="345"/>
      <c r="J20" s="345"/>
      <c r="K20" s="345"/>
      <c r="L20" s="345"/>
      <c r="M20" s="345"/>
      <c r="N20" s="345"/>
      <c r="O20" s="345"/>
      <c r="P20" s="345"/>
      <c r="Q20" s="345"/>
      <c r="R20" s="370"/>
      <c r="S20" s="383">
        <f t="shared" si="0"/>
        <v>0</v>
      </c>
    </row>
    <row r="21" spans="1:19" s="184" customFormat="1">
      <c r="A21" s="137">
        <v>14</v>
      </c>
      <c r="B21" s="208" t="s">
        <v>265</v>
      </c>
      <c r="C21" s="345">
        <v>10118135</v>
      </c>
      <c r="D21" s="345"/>
      <c r="E21" s="345"/>
      <c r="F21" s="345"/>
      <c r="G21" s="345"/>
      <c r="H21" s="345"/>
      <c r="I21" s="345"/>
      <c r="J21" s="345"/>
      <c r="K21" s="345"/>
      <c r="L21" s="345"/>
      <c r="M21" s="345">
        <v>59071452</v>
      </c>
      <c r="N21" s="345">
        <v>494870</v>
      </c>
      <c r="O21" s="345"/>
      <c r="P21" s="345"/>
      <c r="Q21" s="345"/>
      <c r="R21" s="370"/>
      <c r="S21" s="383">
        <f t="shared" si="0"/>
        <v>59566322</v>
      </c>
    </row>
    <row r="22" spans="1:19" ht="13.5" thickBot="1">
      <c r="A22" s="114"/>
      <c r="B22" s="186" t="s">
        <v>73</v>
      </c>
      <c r="C22" s="346">
        <f>SUM(C8:C21)</f>
        <v>36416144</v>
      </c>
      <c r="D22" s="346">
        <f t="shared" ref="D22:S22" si="1">SUM(D8:D21)</f>
        <v>0</v>
      </c>
      <c r="E22" s="346">
        <f t="shared" si="1"/>
        <v>0</v>
      </c>
      <c r="F22" s="346">
        <f t="shared" si="1"/>
        <v>0</v>
      </c>
      <c r="G22" s="346">
        <f t="shared" si="1"/>
        <v>0</v>
      </c>
      <c r="H22" s="346">
        <f t="shared" si="1"/>
        <v>0</v>
      </c>
      <c r="I22" s="346">
        <f t="shared" si="1"/>
        <v>0</v>
      </c>
      <c r="J22" s="346">
        <f t="shared" si="1"/>
        <v>0</v>
      </c>
      <c r="K22" s="346">
        <f t="shared" si="1"/>
        <v>0</v>
      </c>
      <c r="L22" s="346">
        <f t="shared" si="1"/>
        <v>0</v>
      </c>
      <c r="M22" s="346">
        <f t="shared" si="1"/>
        <v>309654737</v>
      </c>
      <c r="N22" s="346">
        <f t="shared" si="1"/>
        <v>21592456</v>
      </c>
      <c r="O22" s="346">
        <f t="shared" si="1"/>
        <v>0</v>
      </c>
      <c r="P22" s="346">
        <f t="shared" si="1"/>
        <v>0</v>
      </c>
      <c r="Q22" s="346">
        <f t="shared" si="1"/>
        <v>0</v>
      </c>
      <c r="R22" s="346">
        <f t="shared" si="1"/>
        <v>0</v>
      </c>
      <c r="S22" s="384">
        <f t="shared" si="1"/>
        <v>331247193</v>
      </c>
    </row>
    <row r="25" spans="1:19">
      <c r="L25" s="421"/>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8"/>
  <sheetViews>
    <sheetView workbookViewId="0">
      <pane xSplit="2" ySplit="6" topLeftCell="Q10" activePane="bottomRight" state="frozen"/>
      <selection pane="topRight" activeCell="C1" sqref="C1"/>
      <selection pane="bottomLeft" activeCell="A6" sqref="A6"/>
      <selection pane="bottomRight" activeCell="J16" sqref="J16"/>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201</v>
      </c>
      <c r="B1" s="2" t="str">
        <f>'1. key ratios'!B1</f>
        <v>სს "ხალიკ ბანკი საქართველო"</v>
      </c>
    </row>
    <row r="2" spans="1:22">
      <c r="A2" s="2" t="s">
        <v>202</v>
      </c>
      <c r="B2" s="393">
        <f>'1. key ratios'!B2</f>
        <v>42916</v>
      </c>
    </row>
    <row r="4" spans="1:22" ht="27.75" thickBot="1">
      <c r="A4" s="2" t="s">
        <v>361</v>
      </c>
      <c r="B4" s="379" t="s">
        <v>385</v>
      </c>
      <c r="V4" s="242" t="s">
        <v>103</v>
      </c>
    </row>
    <row r="5" spans="1:22">
      <c r="A5" s="112"/>
      <c r="B5" s="113"/>
      <c r="C5" s="453" t="s">
        <v>212</v>
      </c>
      <c r="D5" s="454"/>
      <c r="E5" s="454"/>
      <c r="F5" s="454"/>
      <c r="G5" s="454"/>
      <c r="H5" s="454"/>
      <c r="I5" s="454"/>
      <c r="J5" s="454"/>
      <c r="K5" s="454"/>
      <c r="L5" s="455"/>
      <c r="M5" s="453" t="s">
        <v>213</v>
      </c>
      <c r="N5" s="454"/>
      <c r="O5" s="454"/>
      <c r="P5" s="454"/>
      <c r="Q5" s="454"/>
      <c r="R5" s="454"/>
      <c r="S5" s="455"/>
      <c r="T5" s="458" t="s">
        <v>383</v>
      </c>
      <c r="U5" s="458" t="s">
        <v>382</v>
      </c>
      <c r="V5" s="456" t="s">
        <v>214</v>
      </c>
    </row>
    <row r="6" spans="1:22" s="79" customFormat="1" ht="140.25">
      <c r="A6" s="135"/>
      <c r="B6" s="210"/>
      <c r="C6" s="110" t="s">
        <v>215</v>
      </c>
      <c r="D6" s="109" t="s">
        <v>216</v>
      </c>
      <c r="E6" s="106" t="s">
        <v>217</v>
      </c>
      <c r="F6" s="380" t="s">
        <v>377</v>
      </c>
      <c r="G6" s="109" t="s">
        <v>218</v>
      </c>
      <c r="H6" s="109" t="s">
        <v>219</v>
      </c>
      <c r="I6" s="109" t="s">
        <v>220</v>
      </c>
      <c r="J6" s="109" t="s">
        <v>264</v>
      </c>
      <c r="K6" s="109" t="s">
        <v>221</v>
      </c>
      <c r="L6" s="111" t="s">
        <v>222</v>
      </c>
      <c r="M6" s="110" t="s">
        <v>223</v>
      </c>
      <c r="N6" s="109" t="s">
        <v>224</v>
      </c>
      <c r="O6" s="109" t="s">
        <v>225</v>
      </c>
      <c r="P6" s="109" t="s">
        <v>226</v>
      </c>
      <c r="Q6" s="109" t="s">
        <v>227</v>
      </c>
      <c r="R6" s="109" t="s">
        <v>228</v>
      </c>
      <c r="S6" s="111" t="s">
        <v>229</v>
      </c>
      <c r="T6" s="459"/>
      <c r="U6" s="459"/>
      <c r="V6" s="457"/>
    </row>
    <row r="7" spans="1:22" s="184" customFormat="1">
      <c r="A7" s="185">
        <v>1</v>
      </c>
      <c r="B7" s="183" t="s">
        <v>230</v>
      </c>
      <c r="C7" s="347"/>
      <c r="D7" s="345"/>
      <c r="E7" s="345"/>
      <c r="F7" s="345"/>
      <c r="G7" s="345"/>
      <c r="H7" s="345"/>
      <c r="I7" s="345"/>
      <c r="J7" s="345"/>
      <c r="K7" s="345"/>
      <c r="L7" s="348"/>
      <c r="M7" s="347"/>
      <c r="N7" s="345"/>
      <c r="O7" s="345"/>
      <c r="P7" s="345"/>
      <c r="Q7" s="345"/>
      <c r="R7" s="345"/>
      <c r="S7" s="348"/>
      <c r="T7" s="374"/>
      <c r="U7" s="373"/>
      <c r="V7" s="349">
        <f>SUM(C7:S7)</f>
        <v>0</v>
      </c>
    </row>
    <row r="8" spans="1:22" s="184" customFormat="1">
      <c r="A8" s="185">
        <v>2</v>
      </c>
      <c r="B8" s="183" t="s">
        <v>231</v>
      </c>
      <c r="C8" s="347"/>
      <c r="D8" s="345"/>
      <c r="E8" s="345"/>
      <c r="F8" s="345"/>
      <c r="G8" s="345"/>
      <c r="H8" s="345"/>
      <c r="I8" s="345"/>
      <c r="J8" s="345"/>
      <c r="K8" s="345"/>
      <c r="L8" s="348"/>
      <c r="M8" s="347"/>
      <c r="N8" s="345"/>
      <c r="O8" s="345"/>
      <c r="P8" s="345"/>
      <c r="Q8" s="345"/>
      <c r="R8" s="345"/>
      <c r="S8" s="348"/>
      <c r="T8" s="373"/>
      <c r="U8" s="373"/>
      <c r="V8" s="349">
        <f t="shared" ref="V8:V20" si="0">SUM(C8:S8)</f>
        <v>0</v>
      </c>
    </row>
    <row r="9" spans="1:22" s="184" customFormat="1">
      <c r="A9" s="185">
        <v>3</v>
      </c>
      <c r="B9" s="183" t="s">
        <v>232</v>
      </c>
      <c r="C9" s="347"/>
      <c r="D9" s="345"/>
      <c r="E9" s="345"/>
      <c r="F9" s="345"/>
      <c r="G9" s="345"/>
      <c r="H9" s="345"/>
      <c r="I9" s="345"/>
      <c r="J9" s="345"/>
      <c r="K9" s="345"/>
      <c r="L9" s="348"/>
      <c r="M9" s="347"/>
      <c r="N9" s="345"/>
      <c r="O9" s="345"/>
      <c r="P9" s="345"/>
      <c r="Q9" s="345"/>
      <c r="R9" s="345"/>
      <c r="S9" s="348"/>
      <c r="T9" s="373"/>
      <c r="U9" s="373"/>
      <c r="V9" s="349">
        <f>SUM(C9:S9)</f>
        <v>0</v>
      </c>
    </row>
    <row r="10" spans="1:22" s="184" customFormat="1">
      <c r="A10" s="185">
        <v>4</v>
      </c>
      <c r="B10" s="183" t="s">
        <v>233</v>
      </c>
      <c r="C10" s="347"/>
      <c r="D10" s="345"/>
      <c r="E10" s="345"/>
      <c r="F10" s="345"/>
      <c r="G10" s="345"/>
      <c r="H10" s="345"/>
      <c r="I10" s="345"/>
      <c r="J10" s="345"/>
      <c r="K10" s="345"/>
      <c r="L10" s="348"/>
      <c r="M10" s="347"/>
      <c r="N10" s="345"/>
      <c r="O10" s="345"/>
      <c r="P10" s="345"/>
      <c r="Q10" s="345"/>
      <c r="R10" s="345"/>
      <c r="S10" s="348"/>
      <c r="T10" s="373"/>
      <c r="U10" s="373"/>
      <c r="V10" s="349">
        <f t="shared" si="0"/>
        <v>0</v>
      </c>
    </row>
    <row r="11" spans="1:22" s="184" customFormat="1">
      <c r="A11" s="185">
        <v>5</v>
      </c>
      <c r="B11" s="183" t="s">
        <v>234</v>
      </c>
      <c r="C11" s="347"/>
      <c r="D11" s="345"/>
      <c r="E11" s="345"/>
      <c r="F11" s="345"/>
      <c r="G11" s="345"/>
      <c r="H11" s="345"/>
      <c r="I11" s="345"/>
      <c r="J11" s="345"/>
      <c r="K11" s="345"/>
      <c r="L11" s="348"/>
      <c r="M11" s="347"/>
      <c r="N11" s="345"/>
      <c r="O11" s="345"/>
      <c r="P11" s="345"/>
      <c r="Q11" s="345"/>
      <c r="R11" s="345"/>
      <c r="S11" s="348"/>
      <c r="T11" s="373"/>
      <c r="U11" s="373"/>
      <c r="V11" s="349">
        <f t="shared" si="0"/>
        <v>0</v>
      </c>
    </row>
    <row r="12" spans="1:22" s="184" customFormat="1">
      <c r="A12" s="185">
        <v>6</v>
      </c>
      <c r="B12" s="183" t="s">
        <v>235</v>
      </c>
      <c r="C12" s="347"/>
      <c r="D12" s="345"/>
      <c r="E12" s="345"/>
      <c r="F12" s="345"/>
      <c r="G12" s="345"/>
      <c r="H12" s="345"/>
      <c r="I12" s="345"/>
      <c r="J12" s="345"/>
      <c r="K12" s="345"/>
      <c r="L12" s="348"/>
      <c r="M12" s="347"/>
      <c r="N12" s="345"/>
      <c r="O12" s="345"/>
      <c r="P12" s="345"/>
      <c r="Q12" s="345"/>
      <c r="R12" s="345"/>
      <c r="S12" s="348"/>
      <c r="T12" s="373"/>
      <c r="U12" s="373"/>
      <c r="V12" s="349">
        <f t="shared" si="0"/>
        <v>0</v>
      </c>
    </row>
    <row r="13" spans="1:22" s="184" customFormat="1">
      <c r="A13" s="185">
        <v>7</v>
      </c>
      <c r="B13" s="183" t="s">
        <v>80</v>
      </c>
      <c r="C13" s="347"/>
      <c r="D13" s="345"/>
      <c r="E13" s="345"/>
      <c r="F13" s="345"/>
      <c r="G13" s="345"/>
      <c r="H13" s="345"/>
      <c r="I13" s="345"/>
      <c r="J13" s="345"/>
      <c r="K13" s="345"/>
      <c r="L13" s="348"/>
      <c r="M13" s="347"/>
      <c r="N13" s="345"/>
      <c r="O13" s="345"/>
      <c r="P13" s="345"/>
      <c r="Q13" s="345"/>
      <c r="R13" s="345"/>
      <c r="S13" s="348"/>
      <c r="T13" s="373"/>
      <c r="U13" s="373"/>
      <c r="V13" s="349">
        <f t="shared" si="0"/>
        <v>0</v>
      </c>
    </row>
    <row r="14" spans="1:22" s="184" customFormat="1">
      <c r="A14" s="185">
        <v>8</v>
      </c>
      <c r="B14" s="183" t="s">
        <v>81</v>
      </c>
      <c r="C14" s="347"/>
      <c r="D14" s="345"/>
      <c r="E14" s="345"/>
      <c r="F14" s="345"/>
      <c r="G14" s="345"/>
      <c r="H14" s="345"/>
      <c r="I14" s="345"/>
      <c r="J14" s="345"/>
      <c r="K14" s="345"/>
      <c r="L14" s="348"/>
      <c r="M14" s="347"/>
      <c r="N14" s="345"/>
      <c r="O14" s="345"/>
      <c r="P14" s="345"/>
      <c r="Q14" s="345"/>
      <c r="R14" s="345"/>
      <c r="S14" s="348"/>
      <c r="T14" s="373"/>
      <c r="U14" s="373"/>
      <c r="V14" s="349">
        <f t="shared" si="0"/>
        <v>0</v>
      </c>
    </row>
    <row r="15" spans="1:22" s="184" customFormat="1">
      <c r="A15" s="185">
        <v>9</v>
      </c>
      <c r="B15" s="183" t="s">
        <v>82</v>
      </c>
      <c r="C15" s="347"/>
      <c r="D15" s="345"/>
      <c r="E15" s="345"/>
      <c r="F15" s="345"/>
      <c r="G15" s="345"/>
      <c r="H15" s="345"/>
      <c r="I15" s="345"/>
      <c r="J15" s="345"/>
      <c r="K15" s="345"/>
      <c r="L15" s="348"/>
      <c r="M15" s="347"/>
      <c r="N15" s="345"/>
      <c r="O15" s="345"/>
      <c r="P15" s="345"/>
      <c r="Q15" s="345"/>
      <c r="R15" s="345"/>
      <c r="S15" s="348"/>
      <c r="T15" s="373"/>
      <c r="U15" s="373"/>
      <c r="V15" s="349">
        <f t="shared" si="0"/>
        <v>0</v>
      </c>
    </row>
    <row r="16" spans="1:22" s="184" customFormat="1">
      <c r="A16" s="185">
        <v>10</v>
      </c>
      <c r="B16" s="183" t="s">
        <v>74</v>
      </c>
      <c r="C16" s="347"/>
      <c r="D16" s="345"/>
      <c r="E16" s="345"/>
      <c r="F16" s="345"/>
      <c r="G16" s="345"/>
      <c r="H16" s="345"/>
      <c r="I16" s="345"/>
      <c r="J16" s="345"/>
      <c r="K16" s="345"/>
      <c r="L16" s="348"/>
      <c r="M16" s="347"/>
      <c r="N16" s="345"/>
      <c r="O16" s="345"/>
      <c r="P16" s="345"/>
      <c r="Q16" s="345"/>
      <c r="R16" s="345"/>
      <c r="S16" s="348"/>
      <c r="T16" s="373"/>
      <c r="U16" s="373"/>
      <c r="V16" s="349">
        <f t="shared" si="0"/>
        <v>0</v>
      </c>
    </row>
    <row r="17" spans="1:22" s="184" customFormat="1">
      <c r="A17" s="185">
        <v>11</v>
      </c>
      <c r="B17" s="183" t="s">
        <v>75</v>
      </c>
      <c r="C17" s="347"/>
      <c r="D17" s="345"/>
      <c r="E17" s="345"/>
      <c r="F17" s="345"/>
      <c r="G17" s="345"/>
      <c r="H17" s="345"/>
      <c r="I17" s="345"/>
      <c r="J17" s="345"/>
      <c r="K17" s="345"/>
      <c r="L17" s="348"/>
      <c r="M17" s="347"/>
      <c r="N17" s="345"/>
      <c r="O17" s="345"/>
      <c r="P17" s="345"/>
      <c r="Q17" s="345"/>
      <c r="R17" s="345"/>
      <c r="S17" s="348"/>
      <c r="T17" s="373"/>
      <c r="U17" s="373"/>
      <c r="V17" s="349">
        <f t="shared" si="0"/>
        <v>0</v>
      </c>
    </row>
    <row r="18" spans="1:22" s="184" customFormat="1">
      <c r="A18" s="185">
        <v>12</v>
      </c>
      <c r="B18" s="183" t="s">
        <v>76</v>
      </c>
      <c r="C18" s="347"/>
      <c r="D18" s="345"/>
      <c r="E18" s="345"/>
      <c r="F18" s="345"/>
      <c r="G18" s="345"/>
      <c r="H18" s="345"/>
      <c r="I18" s="345"/>
      <c r="J18" s="345"/>
      <c r="K18" s="345"/>
      <c r="L18" s="348"/>
      <c r="M18" s="347"/>
      <c r="N18" s="345"/>
      <c r="O18" s="345"/>
      <c r="P18" s="345"/>
      <c r="Q18" s="345"/>
      <c r="R18" s="345"/>
      <c r="S18" s="348"/>
      <c r="T18" s="373"/>
      <c r="U18" s="373"/>
      <c r="V18" s="349">
        <f t="shared" si="0"/>
        <v>0</v>
      </c>
    </row>
    <row r="19" spans="1:22" s="184" customFormat="1">
      <c r="A19" s="185">
        <v>13</v>
      </c>
      <c r="B19" s="183" t="s">
        <v>77</v>
      </c>
      <c r="C19" s="347"/>
      <c r="D19" s="345"/>
      <c r="E19" s="345"/>
      <c r="F19" s="345"/>
      <c r="G19" s="345"/>
      <c r="H19" s="345"/>
      <c r="I19" s="345"/>
      <c r="J19" s="345"/>
      <c r="K19" s="345"/>
      <c r="L19" s="348"/>
      <c r="M19" s="347"/>
      <c r="N19" s="345"/>
      <c r="O19" s="345"/>
      <c r="P19" s="345"/>
      <c r="Q19" s="345"/>
      <c r="R19" s="345"/>
      <c r="S19" s="348"/>
      <c r="T19" s="373"/>
      <c r="U19" s="373"/>
      <c r="V19" s="349">
        <f t="shared" si="0"/>
        <v>0</v>
      </c>
    </row>
    <row r="20" spans="1:22" s="184" customFormat="1">
      <c r="A20" s="185">
        <v>14</v>
      </c>
      <c r="B20" s="183" t="s">
        <v>265</v>
      </c>
      <c r="C20" s="347"/>
      <c r="D20" s="345"/>
      <c r="E20" s="345"/>
      <c r="F20" s="345"/>
      <c r="G20" s="345"/>
      <c r="H20" s="345"/>
      <c r="I20" s="345"/>
      <c r="J20" s="345"/>
      <c r="K20" s="345"/>
      <c r="L20" s="348"/>
      <c r="M20" s="347"/>
      <c r="N20" s="345"/>
      <c r="O20" s="345"/>
      <c r="P20" s="345"/>
      <c r="Q20" s="345"/>
      <c r="R20" s="345"/>
      <c r="S20" s="348"/>
      <c r="T20" s="373"/>
      <c r="U20" s="373"/>
      <c r="V20" s="349">
        <f t="shared" si="0"/>
        <v>0</v>
      </c>
    </row>
    <row r="21" spans="1:22" ht="13.5" thickBot="1">
      <c r="A21" s="114"/>
      <c r="B21" s="115" t="s">
        <v>73</v>
      </c>
      <c r="C21" s="350">
        <f>SUM(C7:C20)</f>
        <v>0</v>
      </c>
      <c r="D21" s="346">
        <f t="shared" ref="D21:V21" si="1">SUM(D7:D20)</f>
        <v>0</v>
      </c>
      <c r="E21" s="346">
        <f t="shared" si="1"/>
        <v>0</v>
      </c>
      <c r="F21" s="346">
        <f t="shared" si="1"/>
        <v>0</v>
      </c>
      <c r="G21" s="346">
        <f t="shared" si="1"/>
        <v>0</v>
      </c>
      <c r="H21" s="346">
        <f t="shared" si="1"/>
        <v>0</v>
      </c>
      <c r="I21" s="346">
        <f t="shared" si="1"/>
        <v>0</v>
      </c>
      <c r="J21" s="346">
        <f t="shared" si="1"/>
        <v>0</v>
      </c>
      <c r="K21" s="346">
        <f t="shared" si="1"/>
        <v>0</v>
      </c>
      <c r="L21" s="351">
        <f t="shared" si="1"/>
        <v>0</v>
      </c>
      <c r="M21" s="350">
        <f t="shared" si="1"/>
        <v>0</v>
      </c>
      <c r="N21" s="346">
        <f t="shared" si="1"/>
        <v>0</v>
      </c>
      <c r="O21" s="346">
        <f t="shared" si="1"/>
        <v>0</v>
      </c>
      <c r="P21" s="346">
        <f t="shared" si="1"/>
        <v>0</v>
      </c>
      <c r="Q21" s="346">
        <f t="shared" si="1"/>
        <v>0</v>
      </c>
      <c r="R21" s="346">
        <f t="shared" si="1"/>
        <v>0</v>
      </c>
      <c r="S21" s="351">
        <f t="shared" si="1"/>
        <v>0</v>
      </c>
      <c r="T21" s="351">
        <f>SUM(T7:T20)</f>
        <v>0</v>
      </c>
      <c r="U21" s="351">
        <f t="shared" si="1"/>
        <v>0</v>
      </c>
      <c r="V21" s="352">
        <f t="shared" si="1"/>
        <v>0</v>
      </c>
    </row>
    <row r="24" spans="1:22">
      <c r="A24" s="19"/>
      <c r="B24" s="19"/>
      <c r="C24" s="83"/>
      <c r="D24" s="83"/>
      <c r="E24" s="83"/>
    </row>
    <row r="25" spans="1:22">
      <c r="A25" s="107"/>
      <c r="B25" s="107"/>
      <c r="C25" s="19"/>
      <c r="D25" s="83"/>
      <c r="E25" s="83"/>
    </row>
    <row r="26" spans="1:22">
      <c r="A26" s="107"/>
      <c r="B26" s="108"/>
      <c r="C26" s="19"/>
      <c r="D26" s="83"/>
      <c r="E26" s="83"/>
    </row>
    <row r="27" spans="1:22">
      <c r="A27" s="107"/>
      <c r="B27" s="107"/>
      <c r="C27" s="19"/>
      <c r="D27" s="83"/>
      <c r="E27" s="83"/>
    </row>
    <row r="28" spans="1:22">
      <c r="A28" s="107"/>
      <c r="B28" s="108"/>
      <c r="C28" s="19"/>
      <c r="D28" s="83"/>
      <c r="E28" s="8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201</v>
      </c>
      <c r="B1" s="2" t="str">
        <f>'1. key ratios'!B1</f>
        <v>სს "ხალიკ ბანკი საქართველო"</v>
      </c>
    </row>
    <row r="2" spans="1:9">
      <c r="A2" s="2" t="s">
        <v>202</v>
      </c>
      <c r="B2" s="394">
        <f>'1. key ratios'!B2</f>
        <v>42916</v>
      </c>
    </row>
    <row r="4" spans="1:9" ht="13.5" thickBot="1">
      <c r="A4" s="2" t="s">
        <v>362</v>
      </c>
      <c r="B4" s="376" t="s">
        <v>386</v>
      </c>
      <c r="C4" s="2" t="s">
        <v>415</v>
      </c>
      <c r="D4" s="2" t="s">
        <v>416</v>
      </c>
      <c r="E4" s="2" t="s">
        <v>415</v>
      </c>
      <c r="F4" s="2" t="s">
        <v>417</v>
      </c>
      <c r="G4" s="2" t="s">
        <v>418</v>
      </c>
    </row>
    <row r="5" spans="1:9">
      <c r="A5" s="112"/>
      <c r="B5" s="181"/>
      <c r="C5" s="187" t="s">
        <v>0</v>
      </c>
      <c r="D5" s="187" t="s">
        <v>1</v>
      </c>
      <c r="E5" s="187" t="s">
        <v>2</v>
      </c>
      <c r="F5" s="187" t="s">
        <v>3</v>
      </c>
      <c r="G5" s="371" t="s">
        <v>4</v>
      </c>
      <c r="H5" s="188" t="s">
        <v>8</v>
      </c>
      <c r="I5" s="25"/>
    </row>
    <row r="6" spans="1:9" ht="15" customHeight="1">
      <c r="A6" s="180"/>
      <c r="B6" s="23"/>
      <c r="C6" s="460" t="s">
        <v>378</v>
      </c>
      <c r="D6" s="462" t="s">
        <v>388</v>
      </c>
      <c r="E6" s="463"/>
      <c r="F6" s="460" t="s">
        <v>389</v>
      </c>
      <c r="G6" s="460" t="s">
        <v>390</v>
      </c>
      <c r="H6" s="445" t="s">
        <v>380</v>
      </c>
      <c r="I6" s="25"/>
    </row>
    <row r="7" spans="1:9" ht="76.5">
      <c r="A7" s="180"/>
      <c r="B7" s="23"/>
      <c r="C7" s="461"/>
      <c r="D7" s="375" t="s">
        <v>381</v>
      </c>
      <c r="E7" s="375" t="s">
        <v>379</v>
      </c>
      <c r="F7" s="461"/>
      <c r="G7" s="461"/>
      <c r="H7" s="446"/>
      <c r="I7" s="25"/>
    </row>
    <row r="8" spans="1:9">
      <c r="A8" s="103">
        <v>1</v>
      </c>
      <c r="B8" s="85" t="s">
        <v>230</v>
      </c>
      <c r="C8" s="353">
        <v>62827133</v>
      </c>
      <c r="D8" s="354"/>
      <c r="E8" s="353"/>
      <c r="F8" s="353">
        <v>36529124</v>
      </c>
      <c r="G8" s="372">
        <v>36529124</v>
      </c>
      <c r="H8" s="381">
        <f>G8/(C8+E8)</f>
        <v>0.581422742941334</v>
      </c>
    </row>
    <row r="9" spans="1:9" ht="15" customHeight="1">
      <c r="A9" s="103">
        <v>2</v>
      </c>
      <c r="B9" s="85" t="s">
        <v>231</v>
      </c>
      <c r="C9" s="353"/>
      <c r="D9" s="354"/>
      <c r="E9" s="353"/>
      <c r="F9" s="353"/>
      <c r="G9" s="372"/>
      <c r="H9" s="381"/>
    </row>
    <row r="10" spans="1:9">
      <c r="A10" s="103">
        <v>3</v>
      </c>
      <c r="B10" s="85" t="s">
        <v>232</v>
      </c>
      <c r="C10" s="353"/>
      <c r="D10" s="354"/>
      <c r="E10" s="353"/>
      <c r="F10" s="353"/>
      <c r="G10" s="372"/>
      <c r="H10" s="381"/>
    </row>
    <row r="11" spans="1:9">
      <c r="A11" s="103">
        <v>4</v>
      </c>
      <c r="B11" s="85" t="s">
        <v>233</v>
      </c>
      <c r="C11" s="353"/>
      <c r="D11" s="354"/>
      <c r="E11" s="353"/>
      <c r="F11" s="353"/>
      <c r="G11" s="372"/>
      <c r="H11" s="381"/>
    </row>
    <row r="12" spans="1:9">
      <c r="A12" s="103">
        <v>5</v>
      </c>
      <c r="B12" s="85" t="s">
        <v>234</v>
      </c>
      <c r="C12" s="353"/>
      <c r="D12" s="354"/>
      <c r="E12" s="353"/>
      <c r="F12" s="353"/>
      <c r="G12" s="372"/>
      <c r="H12" s="381"/>
    </row>
    <row r="13" spans="1:9">
      <c r="A13" s="103">
        <v>6</v>
      </c>
      <c r="B13" s="85" t="s">
        <v>235</v>
      </c>
      <c r="C13" s="353">
        <v>7834530</v>
      </c>
      <c r="D13" s="354"/>
      <c r="E13" s="353"/>
      <c r="F13" s="353">
        <v>7834530</v>
      </c>
      <c r="G13" s="372">
        <v>7834530</v>
      </c>
      <c r="H13" s="381">
        <f t="shared" ref="H13:H22" si="0">G13/(C13+E13)</f>
        <v>1</v>
      </c>
    </row>
    <row r="14" spans="1:9">
      <c r="A14" s="103">
        <v>7</v>
      </c>
      <c r="B14" s="85" t="s">
        <v>80</v>
      </c>
      <c r="C14" s="353">
        <v>202789687</v>
      </c>
      <c r="D14" s="354">
        <v>43124215</v>
      </c>
      <c r="E14" s="353">
        <v>21097586</v>
      </c>
      <c r="F14" s="353">
        <v>354291907</v>
      </c>
      <c r="G14" s="372">
        <v>354291907</v>
      </c>
      <c r="H14" s="381">
        <f t="shared" si="0"/>
        <v>1.5824566633584394</v>
      </c>
    </row>
    <row r="15" spans="1:9">
      <c r="A15" s="103">
        <v>8</v>
      </c>
      <c r="B15" s="85" t="s">
        <v>81</v>
      </c>
      <c r="C15" s="353"/>
      <c r="D15" s="354"/>
      <c r="E15" s="353"/>
      <c r="F15" s="353"/>
      <c r="G15" s="372"/>
      <c r="H15" s="381"/>
    </row>
    <row r="16" spans="1:9">
      <c r="A16" s="103">
        <v>9</v>
      </c>
      <c r="B16" s="85" t="s">
        <v>82</v>
      </c>
      <c r="C16" s="353"/>
      <c r="D16" s="354"/>
      <c r="E16" s="353"/>
      <c r="F16" s="353"/>
      <c r="G16" s="372"/>
      <c r="H16" s="381"/>
    </row>
    <row r="17" spans="1:8">
      <c r="A17" s="103">
        <v>10</v>
      </c>
      <c r="B17" s="85" t="s">
        <v>74</v>
      </c>
      <c r="C17" s="353">
        <v>3429944</v>
      </c>
      <c r="D17" s="354"/>
      <c r="E17" s="353"/>
      <c r="F17" s="353">
        <v>5693403</v>
      </c>
      <c r="G17" s="372">
        <v>5693403</v>
      </c>
      <c r="H17" s="381">
        <f t="shared" si="0"/>
        <v>1.659911357153353</v>
      </c>
    </row>
    <row r="18" spans="1:8">
      <c r="A18" s="103">
        <v>11</v>
      </c>
      <c r="B18" s="85" t="s">
        <v>75</v>
      </c>
      <c r="C18" s="353"/>
      <c r="D18" s="354"/>
      <c r="E18" s="353"/>
      <c r="F18" s="353"/>
      <c r="G18" s="372"/>
      <c r="H18" s="381"/>
    </row>
    <row r="19" spans="1:8">
      <c r="A19" s="103">
        <v>12</v>
      </c>
      <c r="B19" s="85" t="s">
        <v>76</v>
      </c>
      <c r="C19" s="353"/>
      <c r="D19" s="354"/>
      <c r="E19" s="353"/>
      <c r="F19" s="353"/>
      <c r="G19" s="372"/>
      <c r="H19" s="381"/>
    </row>
    <row r="20" spans="1:8">
      <c r="A20" s="103">
        <v>13</v>
      </c>
      <c r="B20" s="85" t="s">
        <v>77</v>
      </c>
      <c r="C20" s="353"/>
      <c r="D20" s="354"/>
      <c r="E20" s="353"/>
      <c r="F20" s="353"/>
      <c r="G20" s="372"/>
      <c r="H20" s="381"/>
    </row>
    <row r="21" spans="1:8">
      <c r="A21" s="103">
        <v>14</v>
      </c>
      <c r="B21" s="85" t="s">
        <v>265</v>
      </c>
      <c r="C21" s="353">
        <v>69189587</v>
      </c>
      <c r="D21" s="354">
        <v>1014452</v>
      </c>
      <c r="E21" s="353">
        <v>494870</v>
      </c>
      <c r="F21" s="353">
        <v>80505434</v>
      </c>
      <c r="G21" s="372">
        <v>80505434</v>
      </c>
      <c r="H21" s="381">
        <f t="shared" si="0"/>
        <v>1.1552853744702352</v>
      </c>
    </row>
    <row r="22" spans="1:8" ht="13.5" thickBot="1">
      <c r="A22" s="182"/>
      <c r="B22" s="189" t="s">
        <v>73</v>
      </c>
      <c r="C22" s="346">
        <f>SUM(C8:C21)</f>
        <v>346070881</v>
      </c>
      <c r="D22" s="346">
        <f t="shared" ref="D22:E22" si="1">SUM(D8:D21)</f>
        <v>44138667</v>
      </c>
      <c r="E22" s="346">
        <f t="shared" si="1"/>
        <v>21592456</v>
      </c>
      <c r="F22" s="346">
        <f>SUM(F8:F21)</f>
        <v>484854398</v>
      </c>
      <c r="G22" s="346">
        <f>SUM(G8:G21)</f>
        <v>484854398</v>
      </c>
      <c r="H22" s="381">
        <f t="shared" si="0"/>
        <v>1.3187455729370154</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7"/>
  <sheetViews>
    <sheetView workbookViewId="0">
      <pane xSplit="1" ySplit="6" topLeftCell="B7" activePane="bottomRight" state="frozen"/>
      <selection pane="topRight" activeCell="B1" sqref="B1"/>
      <selection pane="bottomLeft" activeCell="A7" sqref="A7"/>
      <selection pane="bottomRight" activeCell="C15" sqref="C15"/>
    </sheetView>
  </sheetViews>
  <sheetFormatPr defaultColWidth="9.140625" defaultRowHeight="12.75"/>
  <cols>
    <col min="1" max="1" width="10.5703125" style="2" bestFit="1" customWidth="1"/>
    <col min="2" max="2" width="104.140625" style="2" customWidth="1"/>
    <col min="3" max="3" width="23.5703125" style="2" customWidth="1"/>
    <col min="4" max="4" width="24.28515625" style="2" customWidth="1"/>
    <col min="5" max="16384" width="9.140625" style="13"/>
  </cols>
  <sheetData>
    <row r="1" spans="1:4">
      <c r="A1" s="2" t="s">
        <v>201</v>
      </c>
      <c r="B1" s="2" t="str">
        <f>'1. key ratios'!B1</f>
        <v>სს "ხალიკ ბანკი საქართველო"</v>
      </c>
    </row>
    <row r="2" spans="1:4">
      <c r="A2" s="2" t="s">
        <v>202</v>
      </c>
      <c r="B2" s="397">
        <f>'1. key ratios'!B2</f>
        <v>42916</v>
      </c>
      <c r="C2" s="5"/>
      <c r="D2" s="5"/>
    </row>
    <row r="3" spans="1:4">
      <c r="B3" s="5"/>
      <c r="C3" s="5"/>
      <c r="D3" s="5"/>
    </row>
    <row r="4" spans="1:4" ht="13.5" thickBot="1">
      <c r="A4" s="2" t="s">
        <v>363</v>
      </c>
      <c r="B4" s="117" t="s">
        <v>79</v>
      </c>
      <c r="C4" s="117"/>
      <c r="D4" s="118"/>
    </row>
    <row r="5" spans="1:4">
      <c r="A5" s="190"/>
      <c r="B5" s="157"/>
      <c r="C5" s="391" t="s">
        <v>0</v>
      </c>
      <c r="D5" s="191" t="s">
        <v>1</v>
      </c>
    </row>
    <row r="6" spans="1:4" ht="66.75" customHeight="1">
      <c r="A6" s="192"/>
      <c r="B6" s="119" t="s">
        <v>78</v>
      </c>
      <c r="C6" s="120" t="s">
        <v>84</v>
      </c>
      <c r="D6" s="193" t="s">
        <v>79</v>
      </c>
    </row>
    <row r="7" spans="1:4" ht="13.5">
      <c r="A7" s="194">
        <v>1</v>
      </c>
      <c r="B7" s="85" t="s">
        <v>80</v>
      </c>
      <c r="C7" s="355">
        <v>175256556</v>
      </c>
      <c r="D7" s="359">
        <v>130404634</v>
      </c>
    </row>
    <row r="8" spans="1:4" ht="13.5">
      <c r="A8" s="194">
        <v>2</v>
      </c>
      <c r="B8" s="85" t="s">
        <v>81</v>
      </c>
      <c r="C8" s="355"/>
      <c r="D8" s="359">
        <v>0</v>
      </c>
    </row>
    <row r="9" spans="1:4" ht="13.5">
      <c r="A9" s="194">
        <v>3</v>
      </c>
      <c r="B9" s="85" t="s">
        <v>82</v>
      </c>
      <c r="C9" s="355"/>
      <c r="D9" s="359">
        <v>0</v>
      </c>
    </row>
    <row r="10" spans="1:4" ht="13.5">
      <c r="A10" s="194">
        <v>4</v>
      </c>
      <c r="B10" s="85" t="s">
        <v>74</v>
      </c>
      <c r="C10" s="355">
        <v>3017945</v>
      </c>
      <c r="D10" s="359">
        <v>2263459</v>
      </c>
    </row>
    <row r="11" spans="1:4">
      <c r="A11" s="194">
        <v>5</v>
      </c>
      <c r="B11" s="85" t="s">
        <v>75</v>
      </c>
      <c r="C11" s="357"/>
      <c r="D11" s="359">
        <v>0</v>
      </c>
    </row>
    <row r="12" spans="1:4">
      <c r="A12" s="194">
        <v>6</v>
      </c>
      <c r="B12" s="85" t="s">
        <v>76</v>
      </c>
      <c r="C12" s="356"/>
      <c r="D12" s="359">
        <v>0</v>
      </c>
    </row>
    <row r="13" spans="1:4">
      <c r="A13" s="194">
        <v>7</v>
      </c>
      <c r="B13" s="121" t="s">
        <v>77</v>
      </c>
      <c r="C13" s="356"/>
      <c r="D13" s="359">
        <v>0</v>
      </c>
    </row>
    <row r="14" spans="1:4" ht="13.5">
      <c r="A14" s="194">
        <v>8</v>
      </c>
      <c r="B14" s="121" t="s">
        <v>83</v>
      </c>
      <c r="C14" s="355">
        <v>27918816</v>
      </c>
      <c r="D14" s="359">
        <v>20939112</v>
      </c>
    </row>
    <row r="15" spans="1:4" ht="13.5" thickBot="1">
      <c r="A15" s="195">
        <v>9</v>
      </c>
      <c r="B15" s="186" t="s">
        <v>73</v>
      </c>
      <c r="C15" s="358">
        <f>SUM(C7:C14)</f>
        <v>206193317</v>
      </c>
      <c r="D15" s="360">
        <f>SUM(D7:D14)</f>
        <v>153607205</v>
      </c>
    </row>
    <row r="17" spans="2:2">
      <c r="B17" s="2" t="s">
        <v>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80" bestFit="1" customWidth="1"/>
    <col min="2" max="2" width="95" style="80" customWidth="1"/>
    <col min="3" max="3" width="12.5703125" style="80" bestFit="1" customWidth="1"/>
    <col min="4" max="4" width="10" style="80" bestFit="1" customWidth="1"/>
    <col min="5" max="5" width="18.28515625" style="80" bestFit="1" customWidth="1"/>
    <col min="6" max="6" width="3.5703125" style="80" bestFit="1" customWidth="1"/>
    <col min="7" max="10" width="4.5703125" style="80" bestFit="1" customWidth="1"/>
    <col min="11" max="13" width="5.5703125" style="80" bestFit="1" customWidth="1"/>
    <col min="14" max="14" width="31" style="80" bestFit="1" customWidth="1"/>
    <col min="15" max="16384" width="9.140625" style="13"/>
  </cols>
  <sheetData>
    <row r="1" spans="1:14">
      <c r="A1" s="390" t="s">
        <v>201</v>
      </c>
      <c r="B1" s="80" t="str">
        <f>'1. key ratios'!B1</f>
        <v>სს "ხალიკ ბანკი საქართველო"</v>
      </c>
    </row>
    <row r="2" spans="1:14" ht="14.25" customHeight="1">
      <c r="A2" s="80" t="s">
        <v>202</v>
      </c>
      <c r="B2" s="401">
        <f>'1. key ratios'!B2</f>
        <v>42916</v>
      </c>
    </row>
    <row r="3" spans="1:14" ht="14.25" customHeight="1"/>
    <row r="4" spans="1:14" ht="15.75" thickBot="1">
      <c r="A4" s="2" t="s">
        <v>364</v>
      </c>
      <c r="B4" s="105" t="s">
        <v>86</v>
      </c>
    </row>
    <row r="5" spans="1:14" s="26" customFormat="1" ht="12.75">
      <c r="A5" s="204"/>
      <c r="B5" s="205"/>
      <c r="C5" s="206" t="s">
        <v>0</v>
      </c>
      <c r="D5" s="206" t="s">
        <v>1</v>
      </c>
      <c r="E5" s="206" t="s">
        <v>2</v>
      </c>
      <c r="F5" s="206" t="s">
        <v>3</v>
      </c>
      <c r="G5" s="206" t="s">
        <v>4</v>
      </c>
      <c r="H5" s="206" t="s">
        <v>8</v>
      </c>
      <c r="I5" s="206" t="s">
        <v>253</v>
      </c>
      <c r="J5" s="206" t="s">
        <v>254</v>
      </c>
      <c r="K5" s="206" t="s">
        <v>255</v>
      </c>
      <c r="L5" s="206" t="s">
        <v>256</v>
      </c>
      <c r="M5" s="206" t="s">
        <v>257</v>
      </c>
      <c r="N5" s="207" t="s">
        <v>258</v>
      </c>
    </row>
    <row r="6" spans="1:14" ht="45">
      <c r="A6" s="196"/>
      <c r="B6" s="122"/>
      <c r="C6" s="123" t="s">
        <v>96</v>
      </c>
      <c r="D6" s="124" t="s">
        <v>85</v>
      </c>
      <c r="E6" s="125" t="s">
        <v>95</v>
      </c>
      <c r="F6" s="126">
        <v>0</v>
      </c>
      <c r="G6" s="126">
        <v>0.2</v>
      </c>
      <c r="H6" s="126">
        <v>0.35</v>
      </c>
      <c r="I6" s="126">
        <v>0.5</v>
      </c>
      <c r="J6" s="126">
        <v>0.75</v>
      </c>
      <c r="K6" s="126">
        <v>1</v>
      </c>
      <c r="L6" s="126">
        <v>1.5</v>
      </c>
      <c r="M6" s="126">
        <v>2.5</v>
      </c>
      <c r="N6" s="197" t="s">
        <v>86</v>
      </c>
    </row>
    <row r="7" spans="1:14">
      <c r="A7" s="198">
        <v>1</v>
      </c>
      <c r="B7" s="127" t="s">
        <v>87</v>
      </c>
      <c r="C7" s="361">
        <f>SUM(C8:C13)</f>
        <v>0</v>
      </c>
      <c r="D7" s="122"/>
      <c r="E7" s="364">
        <f>SUM(E8:E12)</f>
        <v>0</v>
      </c>
      <c r="F7" s="362"/>
      <c r="G7" s="362"/>
      <c r="H7" s="362"/>
      <c r="I7" s="362"/>
      <c r="J7" s="362"/>
      <c r="K7" s="362"/>
      <c r="L7" s="362"/>
      <c r="M7" s="362"/>
      <c r="N7" s="199"/>
    </row>
    <row r="8" spans="1:14">
      <c r="A8" s="198">
        <v>1.1000000000000001</v>
      </c>
      <c r="B8" s="128" t="s">
        <v>88</v>
      </c>
      <c r="C8" s="362"/>
      <c r="D8" s="129">
        <v>0.02</v>
      </c>
      <c r="E8" s="364">
        <f>C8*D8</f>
        <v>0</v>
      </c>
      <c r="F8" s="362"/>
      <c r="G8" s="362"/>
      <c r="H8" s="362"/>
      <c r="I8" s="362"/>
      <c r="J8" s="362"/>
      <c r="K8" s="362"/>
      <c r="L8" s="362"/>
      <c r="M8" s="362"/>
      <c r="N8" s="199"/>
    </row>
    <row r="9" spans="1:14">
      <c r="A9" s="198">
        <v>1.2</v>
      </c>
      <c r="B9" s="128" t="s">
        <v>89</v>
      </c>
      <c r="C9" s="362"/>
      <c r="D9" s="129">
        <v>0.05</v>
      </c>
      <c r="E9" s="364">
        <f t="shared" ref="E9:E12" si="0">C9*D9</f>
        <v>0</v>
      </c>
      <c r="F9" s="362"/>
      <c r="G9" s="362"/>
      <c r="H9" s="362"/>
      <c r="I9" s="362"/>
      <c r="J9" s="362"/>
      <c r="K9" s="362"/>
      <c r="L9" s="362"/>
      <c r="M9" s="362"/>
      <c r="N9" s="199"/>
    </row>
    <row r="10" spans="1:14">
      <c r="A10" s="198">
        <v>1.3</v>
      </c>
      <c r="B10" s="128" t="s">
        <v>90</v>
      </c>
      <c r="C10" s="362"/>
      <c r="D10" s="129">
        <v>0.08</v>
      </c>
      <c r="E10" s="364">
        <f t="shared" si="0"/>
        <v>0</v>
      </c>
      <c r="F10" s="362"/>
      <c r="G10" s="362"/>
      <c r="H10" s="362"/>
      <c r="I10" s="362"/>
      <c r="J10" s="362"/>
      <c r="K10" s="362"/>
      <c r="L10" s="362"/>
      <c r="M10" s="362"/>
      <c r="N10" s="199"/>
    </row>
    <row r="11" spans="1:14">
      <c r="A11" s="198">
        <v>1.4</v>
      </c>
      <c r="B11" s="128" t="s">
        <v>91</v>
      </c>
      <c r="C11" s="362"/>
      <c r="D11" s="129">
        <v>0.11</v>
      </c>
      <c r="E11" s="364">
        <f t="shared" si="0"/>
        <v>0</v>
      </c>
      <c r="F11" s="362"/>
      <c r="G11" s="362"/>
      <c r="H11" s="362"/>
      <c r="I11" s="362"/>
      <c r="J11" s="362"/>
      <c r="K11" s="362"/>
      <c r="L11" s="362"/>
      <c r="M11" s="362"/>
      <c r="N11" s="199"/>
    </row>
    <row r="12" spans="1:14">
      <c r="A12" s="198">
        <v>1.5</v>
      </c>
      <c r="B12" s="128" t="s">
        <v>92</v>
      </c>
      <c r="C12" s="362"/>
      <c r="D12" s="129">
        <v>0.14000000000000001</v>
      </c>
      <c r="E12" s="364">
        <f t="shared" si="0"/>
        <v>0</v>
      </c>
      <c r="F12" s="362"/>
      <c r="G12" s="362"/>
      <c r="H12" s="362"/>
      <c r="I12" s="362"/>
      <c r="J12" s="362"/>
      <c r="K12" s="362"/>
      <c r="L12" s="362"/>
      <c r="M12" s="362"/>
      <c r="N12" s="199"/>
    </row>
    <row r="13" spans="1:14">
      <c r="A13" s="198">
        <v>1.6</v>
      </c>
      <c r="B13" s="130" t="s">
        <v>93</v>
      </c>
      <c r="C13" s="362"/>
      <c r="D13" s="131"/>
      <c r="E13" s="362"/>
      <c r="F13" s="362"/>
      <c r="G13" s="362"/>
      <c r="H13" s="362"/>
      <c r="I13" s="362"/>
      <c r="J13" s="362"/>
      <c r="K13" s="362"/>
      <c r="L13" s="362"/>
      <c r="M13" s="362"/>
      <c r="N13" s="199"/>
    </row>
    <row r="14" spans="1:14">
      <c r="A14" s="198">
        <v>2</v>
      </c>
      <c r="B14" s="132" t="s">
        <v>94</v>
      </c>
      <c r="C14" s="361">
        <f>SUM(C15:C20)</f>
        <v>0</v>
      </c>
      <c r="D14" s="122"/>
      <c r="E14" s="364">
        <f>SUM(E15:E19)</f>
        <v>0</v>
      </c>
      <c r="F14" s="362"/>
      <c r="G14" s="362"/>
      <c r="H14" s="362"/>
      <c r="I14" s="362"/>
      <c r="J14" s="362"/>
      <c r="K14" s="362"/>
      <c r="L14" s="362"/>
      <c r="M14" s="362"/>
      <c r="N14" s="199"/>
    </row>
    <row r="15" spans="1:14">
      <c r="A15" s="198">
        <v>2.1</v>
      </c>
      <c r="B15" s="130" t="s">
        <v>88</v>
      </c>
      <c r="C15" s="362"/>
      <c r="D15" s="129">
        <v>5.0000000000000001E-3</v>
      </c>
      <c r="E15" s="364">
        <f>D15*C15</f>
        <v>0</v>
      </c>
      <c r="F15" s="362"/>
      <c r="G15" s="362"/>
      <c r="H15" s="362"/>
      <c r="I15" s="362"/>
      <c r="J15" s="362"/>
      <c r="K15" s="362"/>
      <c r="L15" s="362"/>
      <c r="M15" s="362"/>
      <c r="N15" s="199"/>
    </row>
    <row r="16" spans="1:14">
      <c r="A16" s="198">
        <v>2.2000000000000002</v>
      </c>
      <c r="B16" s="130" t="s">
        <v>89</v>
      </c>
      <c r="C16" s="362"/>
      <c r="D16" s="129">
        <v>0.01</v>
      </c>
      <c r="E16" s="364">
        <f t="shared" ref="E16:E19" si="1">D16*C16</f>
        <v>0</v>
      </c>
      <c r="F16" s="362"/>
      <c r="G16" s="362"/>
      <c r="H16" s="362"/>
      <c r="I16" s="362"/>
      <c r="J16" s="362"/>
      <c r="K16" s="362"/>
      <c r="L16" s="362"/>
      <c r="M16" s="362"/>
      <c r="N16" s="199"/>
    </row>
    <row r="17" spans="1:14">
      <c r="A17" s="198">
        <v>2.2999999999999998</v>
      </c>
      <c r="B17" s="130" t="s">
        <v>90</v>
      </c>
      <c r="C17" s="362"/>
      <c r="D17" s="129">
        <v>0.02</v>
      </c>
      <c r="E17" s="364">
        <f t="shared" si="1"/>
        <v>0</v>
      </c>
      <c r="F17" s="362"/>
      <c r="G17" s="362"/>
      <c r="H17" s="362"/>
      <c r="I17" s="362"/>
      <c r="J17" s="362"/>
      <c r="K17" s="362"/>
      <c r="L17" s="362"/>
      <c r="M17" s="362"/>
      <c r="N17" s="199"/>
    </row>
    <row r="18" spans="1:14">
      <c r="A18" s="198">
        <v>2.4</v>
      </c>
      <c r="B18" s="130" t="s">
        <v>91</v>
      </c>
      <c r="C18" s="362"/>
      <c r="D18" s="129">
        <v>0.03</v>
      </c>
      <c r="E18" s="364">
        <f t="shared" si="1"/>
        <v>0</v>
      </c>
      <c r="F18" s="362"/>
      <c r="G18" s="362"/>
      <c r="H18" s="362"/>
      <c r="I18" s="362"/>
      <c r="J18" s="362"/>
      <c r="K18" s="362"/>
      <c r="L18" s="362"/>
      <c r="M18" s="362"/>
      <c r="N18" s="199"/>
    </row>
    <row r="19" spans="1:14">
      <c r="A19" s="198">
        <v>2.5</v>
      </c>
      <c r="B19" s="130" t="s">
        <v>92</v>
      </c>
      <c r="C19" s="362"/>
      <c r="D19" s="129">
        <v>0.04</v>
      </c>
      <c r="E19" s="364">
        <f t="shared" si="1"/>
        <v>0</v>
      </c>
      <c r="F19" s="362"/>
      <c r="G19" s="362"/>
      <c r="H19" s="362"/>
      <c r="I19" s="362"/>
      <c r="J19" s="362"/>
      <c r="K19" s="362"/>
      <c r="L19" s="362"/>
      <c r="M19" s="362"/>
      <c r="N19" s="199"/>
    </row>
    <row r="20" spans="1:14">
      <c r="A20" s="198">
        <v>2.6</v>
      </c>
      <c r="B20" s="130" t="s">
        <v>93</v>
      </c>
      <c r="C20" s="362"/>
      <c r="D20" s="131"/>
      <c r="E20" s="365"/>
      <c r="F20" s="362"/>
      <c r="G20" s="362"/>
      <c r="H20" s="362"/>
      <c r="I20" s="362"/>
      <c r="J20" s="362"/>
      <c r="K20" s="362"/>
      <c r="L20" s="362"/>
      <c r="M20" s="362"/>
      <c r="N20" s="199"/>
    </row>
    <row r="21" spans="1:14" ht="15.75" thickBot="1">
      <c r="A21" s="200">
        <v>3</v>
      </c>
      <c r="B21" s="201" t="s">
        <v>73</v>
      </c>
      <c r="C21" s="363">
        <f>C7+C14</f>
        <v>0</v>
      </c>
      <c r="D21" s="202"/>
      <c r="E21" s="366">
        <f>SUM(E7+E14)</f>
        <v>0</v>
      </c>
      <c r="F21" s="367"/>
      <c r="G21" s="367"/>
      <c r="H21" s="367"/>
      <c r="I21" s="367"/>
      <c r="J21" s="367"/>
      <c r="K21" s="367"/>
      <c r="L21" s="367"/>
      <c r="M21" s="367"/>
      <c r="N21" s="203"/>
    </row>
    <row r="22" spans="1:14">
      <c r="E22" s="368"/>
      <c r="F22" s="368"/>
      <c r="G22" s="368"/>
      <c r="H22" s="368"/>
      <c r="I22" s="368"/>
      <c r="J22" s="368"/>
      <c r="K22" s="368"/>
      <c r="L22" s="368"/>
      <c r="M22" s="36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9"/>
  <sheetViews>
    <sheetView tabSelected="1" zoomScaleNormal="100" workbookViewId="0">
      <pane xSplit="1" ySplit="5" topLeftCell="B9" activePane="bottomRight" state="frozen"/>
      <selection pane="topRight" activeCell="B1" sqref="B1"/>
      <selection pane="bottomLeft" activeCell="A6" sqref="A6"/>
      <selection pane="bottomRight" activeCell="C16" sqref="C16:G38"/>
    </sheetView>
  </sheetViews>
  <sheetFormatPr defaultRowHeight="15.75"/>
  <cols>
    <col min="1" max="1" width="9.5703125" style="20" bestFit="1" customWidth="1"/>
    <col min="2" max="2" width="86" style="17" customWidth="1"/>
    <col min="3" max="3" width="12.7109375" style="17" customWidth="1"/>
    <col min="4" max="6" width="12.7109375" style="2" customWidth="1"/>
    <col min="7" max="7" width="15.7109375" style="2" customWidth="1"/>
    <col min="8" max="13" width="6.7109375" customWidth="1"/>
  </cols>
  <sheetData>
    <row r="1" spans="1:8">
      <c r="A1" s="18" t="s">
        <v>201</v>
      </c>
      <c r="B1" s="17" t="s">
        <v>398</v>
      </c>
    </row>
    <row r="2" spans="1:8">
      <c r="A2" s="18" t="s">
        <v>202</v>
      </c>
      <c r="B2" s="392">
        <v>42916</v>
      </c>
      <c r="C2" s="30"/>
      <c r="D2" s="19"/>
      <c r="E2" s="19"/>
      <c r="F2" s="19"/>
      <c r="G2" s="19"/>
      <c r="H2" s="1"/>
    </row>
    <row r="3" spans="1:8">
      <c r="A3" s="18"/>
      <c r="C3" s="30"/>
      <c r="D3" s="19"/>
      <c r="E3" s="19"/>
      <c r="F3" s="19"/>
      <c r="G3" s="19"/>
      <c r="H3" s="1"/>
    </row>
    <row r="4" spans="1:8" ht="16.5" thickBot="1">
      <c r="A4" s="81" t="s">
        <v>350</v>
      </c>
      <c r="B4" s="245" t="s">
        <v>237</v>
      </c>
      <c r="C4" s="246"/>
      <c r="D4" s="247"/>
      <c r="E4" s="247"/>
      <c r="F4" s="247"/>
      <c r="G4" s="247"/>
      <c r="H4" s="1"/>
    </row>
    <row r="5" spans="1:8" ht="15">
      <c r="A5" s="278" t="s">
        <v>31</v>
      </c>
      <c r="B5" s="279"/>
      <c r="C5" s="280" t="s">
        <v>425</v>
      </c>
      <c r="D5" s="280" t="s">
        <v>426</v>
      </c>
      <c r="E5" s="280" t="s">
        <v>427</v>
      </c>
      <c r="F5" s="280" t="s">
        <v>428</v>
      </c>
      <c r="G5" s="280" t="s">
        <v>429</v>
      </c>
    </row>
    <row r="6" spans="1:8" ht="15">
      <c r="A6" s="140"/>
      <c r="B6" s="33" t="s">
        <v>196</v>
      </c>
      <c r="C6" s="283"/>
      <c r="D6" s="284"/>
      <c r="E6" s="284"/>
      <c r="F6" s="284"/>
      <c r="G6" s="285"/>
    </row>
    <row r="7" spans="1:8" ht="15">
      <c r="A7" s="140"/>
      <c r="B7" s="34" t="s">
        <v>203</v>
      </c>
      <c r="C7" s="283"/>
      <c r="D7" s="284"/>
      <c r="E7" s="284"/>
      <c r="F7" s="284"/>
      <c r="G7" s="285"/>
    </row>
    <row r="8" spans="1:8" ht="15">
      <c r="A8" s="141">
        <v>1</v>
      </c>
      <c r="B8" s="281" t="s">
        <v>28</v>
      </c>
      <c r="C8" s="286">
        <v>54408404</v>
      </c>
      <c r="D8" s="287">
        <v>51062881</v>
      </c>
      <c r="E8" s="287">
        <v>47439140</v>
      </c>
      <c r="F8" s="287">
        <v>48474552</v>
      </c>
      <c r="G8" s="288">
        <v>46715932</v>
      </c>
    </row>
    <row r="9" spans="1:8" ht="15">
      <c r="A9" s="141">
        <v>2</v>
      </c>
      <c r="B9" s="281" t="s">
        <v>98</v>
      </c>
      <c r="C9" s="286">
        <v>54408404</v>
      </c>
      <c r="D9" s="287">
        <v>51062881</v>
      </c>
      <c r="E9" s="287">
        <v>47439140</v>
      </c>
      <c r="F9" s="287">
        <v>48474552</v>
      </c>
      <c r="G9" s="288">
        <v>46715932</v>
      </c>
    </row>
    <row r="10" spans="1:8" ht="15">
      <c r="A10" s="141">
        <v>3</v>
      </c>
      <c r="B10" s="281" t="s">
        <v>97</v>
      </c>
      <c r="C10" s="286">
        <v>83155104</v>
      </c>
      <c r="D10" s="287">
        <v>80094545</v>
      </c>
      <c r="E10" s="287">
        <v>78736330</v>
      </c>
      <c r="F10" s="287">
        <v>75815178</v>
      </c>
      <c r="G10" s="288">
        <v>73858216</v>
      </c>
    </row>
    <row r="11" spans="1:8" ht="15">
      <c r="A11" s="140"/>
      <c r="B11" s="33" t="s">
        <v>197</v>
      </c>
      <c r="C11" s="283"/>
      <c r="D11" s="284"/>
      <c r="E11" s="284"/>
      <c r="F11" s="284"/>
      <c r="G11" s="285"/>
    </row>
    <row r="12" spans="1:8" ht="15" customHeight="1">
      <c r="A12" s="141">
        <v>4</v>
      </c>
      <c r="B12" s="281" t="s">
        <v>365</v>
      </c>
      <c r="C12" s="286">
        <v>502078315</v>
      </c>
      <c r="D12" s="286">
        <v>499467595</v>
      </c>
      <c r="E12" s="286">
        <v>547248012</v>
      </c>
      <c r="F12" s="286">
        <v>468890514</v>
      </c>
      <c r="G12" s="286">
        <v>432061249</v>
      </c>
    </row>
    <row r="13" spans="1:8" ht="15" customHeight="1">
      <c r="A13" s="141">
        <v>5</v>
      </c>
      <c r="B13" s="281" t="s">
        <v>366</v>
      </c>
      <c r="C13" s="286">
        <v>442212575</v>
      </c>
      <c r="D13" s="286">
        <v>440750203</v>
      </c>
      <c r="E13" s="286">
        <v>468533505</v>
      </c>
      <c r="F13" s="286">
        <v>390210108</v>
      </c>
      <c r="G13" s="286">
        <v>371159530</v>
      </c>
    </row>
    <row r="14" spans="1:8" ht="15">
      <c r="A14" s="140"/>
      <c r="B14" s="33" t="s">
        <v>99</v>
      </c>
      <c r="C14" s="408"/>
      <c r="D14" s="409"/>
      <c r="E14" s="409"/>
      <c r="F14" s="409"/>
      <c r="G14" s="410"/>
    </row>
    <row r="15" spans="1:8" s="3" customFormat="1" ht="15">
      <c r="A15" s="141"/>
      <c r="B15" s="34" t="s">
        <v>203</v>
      </c>
      <c r="C15" s="411"/>
      <c r="D15" s="406"/>
      <c r="E15" s="406"/>
      <c r="F15" s="406"/>
      <c r="G15" s="407"/>
    </row>
    <row r="16" spans="1:8" ht="15">
      <c r="A16" s="139">
        <v>6</v>
      </c>
      <c r="B16" s="32" t="s">
        <v>259</v>
      </c>
      <c r="C16" s="412">
        <v>0.10836636909921114</v>
      </c>
      <c r="D16" s="413">
        <v>0.1022346224483292</v>
      </c>
      <c r="E16" s="413">
        <v>8.6686728795279749E-2</v>
      </c>
      <c r="F16" s="413">
        <v>0.10338138766441328</v>
      </c>
      <c r="G16" s="414">
        <v>0.10812340173557199</v>
      </c>
    </row>
    <row r="17" spans="1:7" ht="15" customHeight="1">
      <c r="A17" s="139">
        <v>7</v>
      </c>
      <c r="B17" s="32" t="s">
        <v>199</v>
      </c>
      <c r="C17" s="412">
        <v>0.10836636909921114</v>
      </c>
      <c r="D17" s="413">
        <v>0.1022346224483292</v>
      </c>
      <c r="E17" s="413">
        <v>8.6686728795279749E-2</v>
      </c>
      <c r="F17" s="413">
        <v>0.10338138766441328</v>
      </c>
      <c r="G17" s="414">
        <v>0.10812340173557199</v>
      </c>
    </row>
    <row r="18" spans="1:7" ht="15">
      <c r="A18" s="139">
        <v>8</v>
      </c>
      <c r="B18" s="32" t="s">
        <v>200</v>
      </c>
      <c r="C18" s="412">
        <v>0.16562177954250026</v>
      </c>
      <c r="D18" s="413">
        <v>0.16035984276417373</v>
      </c>
      <c r="E18" s="413">
        <v>0.14387686802597283</v>
      </c>
      <c r="F18" s="413">
        <v>0.16169057751507424</v>
      </c>
      <c r="G18" s="414">
        <v>0.17094385615683855</v>
      </c>
    </row>
    <row r="19" spans="1:7" s="3" customFormat="1" ht="15">
      <c r="A19" s="141"/>
      <c r="B19" s="34" t="s">
        <v>204</v>
      </c>
      <c r="C19" s="411"/>
      <c r="D19" s="406"/>
      <c r="E19" s="406"/>
      <c r="F19" s="406"/>
      <c r="G19" s="407"/>
    </row>
    <row r="20" spans="1:7" ht="15">
      <c r="A20" s="139">
        <v>9</v>
      </c>
      <c r="B20" s="32" t="s">
        <v>268</v>
      </c>
      <c r="C20" s="412">
        <v>0.10682894307110104</v>
      </c>
      <c r="D20" s="413">
        <v>0.1072478462363862</v>
      </c>
      <c r="E20" s="413">
        <v>9.2585647636874976E-2</v>
      </c>
      <c r="F20" s="413">
        <v>0.11263294337828891</v>
      </c>
      <c r="G20" s="414">
        <v>0.11885736299998619</v>
      </c>
    </row>
    <row r="21" spans="1:7" ht="15">
      <c r="A21" s="139">
        <v>10</v>
      </c>
      <c r="B21" s="32" t="s">
        <v>269</v>
      </c>
      <c r="C21" s="412">
        <v>0.18702239528127396</v>
      </c>
      <c r="D21" s="413">
        <v>0.1798690039400844</v>
      </c>
      <c r="E21" s="413">
        <v>0.15785011789071521</v>
      </c>
      <c r="F21" s="413">
        <v>0.19090595930949078</v>
      </c>
      <c r="G21" s="414">
        <v>0.19531422911454968</v>
      </c>
    </row>
    <row r="22" spans="1:7" ht="15">
      <c r="A22" s="140"/>
      <c r="B22" s="33" t="s">
        <v>9</v>
      </c>
      <c r="C22" s="408"/>
      <c r="D22" s="409"/>
      <c r="E22" s="409"/>
      <c r="F22" s="409"/>
      <c r="G22" s="410"/>
    </row>
    <row r="23" spans="1:7" ht="15" customHeight="1">
      <c r="A23" s="142">
        <v>11</v>
      </c>
      <c r="B23" s="35" t="s">
        <v>10</v>
      </c>
      <c r="C23" s="415">
        <v>8.3959138594764712E-2</v>
      </c>
      <c r="D23" s="416">
        <v>8.4362986530446799E-2</v>
      </c>
      <c r="E23" s="416">
        <v>9.1566282881960656E-2</v>
      </c>
      <c r="F23" s="416">
        <v>9.4942491197320927E-2</v>
      </c>
      <c r="G23" s="417">
        <v>9.7183409370881879E-2</v>
      </c>
    </row>
    <row r="24" spans="1:7" ht="15">
      <c r="A24" s="142">
        <v>12</v>
      </c>
      <c r="B24" s="35" t="s">
        <v>11</v>
      </c>
      <c r="C24" s="415">
        <v>2.1799000286650889E-2</v>
      </c>
      <c r="D24" s="416">
        <v>2.2577717147436165E-2</v>
      </c>
      <c r="E24" s="416">
        <v>2.93061368429887E-2</v>
      </c>
      <c r="F24" s="416">
        <v>3.1201026963420777E-2</v>
      </c>
      <c r="G24" s="417">
        <v>3.2423227566633253E-2</v>
      </c>
    </row>
    <row r="25" spans="1:7" ht="15">
      <c r="A25" s="142">
        <v>13</v>
      </c>
      <c r="B25" s="35" t="s">
        <v>12</v>
      </c>
      <c r="C25" s="415">
        <v>4.6417826350472348E-2</v>
      </c>
      <c r="D25" s="416">
        <v>5.0368265557977375E-2</v>
      </c>
      <c r="E25" s="416">
        <v>4.0239715243133377E-2</v>
      </c>
      <c r="F25" s="416">
        <v>4.2388913385745922E-2</v>
      </c>
      <c r="G25" s="417">
        <v>4.1625449650997015E-2</v>
      </c>
    </row>
    <row r="26" spans="1:7" ht="15">
      <c r="A26" s="142">
        <v>14</v>
      </c>
      <c r="B26" s="35" t="s">
        <v>238</v>
      </c>
      <c r="C26" s="415">
        <v>6.216013830811383E-2</v>
      </c>
      <c r="D26" s="416">
        <v>6.1785269383010627E-2</v>
      </c>
      <c r="E26" s="416">
        <v>6.226014603897196E-2</v>
      </c>
      <c r="F26" s="416">
        <v>6.3741464233900147E-2</v>
      </c>
      <c r="G26" s="417">
        <v>6.4760181804248612E-2</v>
      </c>
    </row>
    <row r="27" spans="1:7" ht="15">
      <c r="A27" s="142">
        <v>15</v>
      </c>
      <c r="B27" s="35" t="s">
        <v>13</v>
      </c>
      <c r="C27" s="415">
        <v>4.0563300797327735E-2</v>
      </c>
      <c r="D27" s="416">
        <v>4.1912612530322524E-2</v>
      </c>
      <c r="E27" s="416">
        <v>1.3552897179808936E-2</v>
      </c>
      <c r="F27" s="416">
        <v>2.1122668719141709E-2</v>
      </c>
      <c r="G27" s="417">
        <v>1.9242548017837844E-2</v>
      </c>
    </row>
    <row r="28" spans="1:7" ht="15">
      <c r="A28" s="142">
        <v>16</v>
      </c>
      <c r="B28" s="35" t="s">
        <v>14</v>
      </c>
      <c r="C28" s="415">
        <v>0.26326772716409663</v>
      </c>
      <c r="D28" s="416">
        <v>0.29008106252961652</v>
      </c>
      <c r="E28" s="416">
        <v>8.271109963848762E-2</v>
      </c>
      <c r="F28" s="416">
        <v>0.1244427369933163</v>
      </c>
      <c r="G28" s="417">
        <v>0.10904196478564444</v>
      </c>
    </row>
    <row r="29" spans="1:7" ht="15">
      <c r="A29" s="140"/>
      <c r="B29" s="33" t="s">
        <v>15</v>
      </c>
      <c r="C29" s="408"/>
      <c r="D29" s="409"/>
      <c r="E29" s="409"/>
      <c r="F29" s="409"/>
      <c r="G29" s="410"/>
    </row>
    <row r="30" spans="1:7" ht="15">
      <c r="A30" s="142">
        <v>17</v>
      </c>
      <c r="B30" s="35" t="s">
        <v>16</v>
      </c>
      <c r="C30" s="415">
        <v>5.5456057389133388E-2</v>
      </c>
      <c r="D30" s="416">
        <v>5.4969558520899728E-2</v>
      </c>
      <c r="E30" s="416">
        <v>5.4524503906490426E-2</v>
      </c>
      <c r="F30" s="416">
        <v>5.609764122491593E-2</v>
      </c>
      <c r="G30" s="417">
        <v>5.7074426381722526E-2</v>
      </c>
    </row>
    <row r="31" spans="1:7" ht="15" customHeight="1">
      <c r="A31" s="142">
        <v>18</v>
      </c>
      <c r="B31" s="35" t="s">
        <v>17</v>
      </c>
      <c r="C31" s="415">
        <v>5.3483782628382548E-2</v>
      </c>
      <c r="D31" s="416">
        <v>5.5617026583733048E-2</v>
      </c>
      <c r="E31" s="416">
        <v>5.2956073564767253E-2</v>
      </c>
      <c r="F31" s="416">
        <v>4.9049546509417029E-2</v>
      </c>
      <c r="G31" s="417">
        <v>4.70115837629453E-2</v>
      </c>
    </row>
    <row r="32" spans="1:7" ht="15">
      <c r="A32" s="142">
        <v>19</v>
      </c>
      <c r="B32" s="35" t="s">
        <v>18</v>
      </c>
      <c r="C32" s="415">
        <v>0.82582519662613119</v>
      </c>
      <c r="D32" s="416">
        <v>0.85025328760927421</v>
      </c>
      <c r="E32" s="416">
        <v>0.84141720452203095</v>
      </c>
      <c r="F32" s="416">
        <v>0.81590252542153729</v>
      </c>
      <c r="G32" s="417">
        <v>0.80326854913007384</v>
      </c>
    </row>
    <row r="33" spans="1:7" ht="15" customHeight="1">
      <c r="A33" s="142">
        <v>20</v>
      </c>
      <c r="B33" s="35" t="s">
        <v>19</v>
      </c>
      <c r="C33" s="415">
        <v>0.73475638643165508</v>
      </c>
      <c r="D33" s="416">
        <v>0.7534133998416942</v>
      </c>
      <c r="E33" s="416">
        <v>0.7563978852203096</v>
      </c>
      <c r="F33" s="416">
        <v>0.73272948836572027</v>
      </c>
      <c r="G33" s="417">
        <v>0.71781666520655751</v>
      </c>
    </row>
    <row r="34" spans="1:7" ht="15">
      <c r="A34" s="142">
        <v>21</v>
      </c>
      <c r="B34" s="35" t="s">
        <v>20</v>
      </c>
      <c r="C34" s="415">
        <v>-6.5963435845330903E-2</v>
      </c>
      <c r="D34" s="416">
        <v>-8.2719008277952394E-2</v>
      </c>
      <c r="E34" s="416">
        <v>0.36466030040120606</v>
      </c>
      <c r="F34" s="416">
        <v>0.13081555438371198</v>
      </c>
      <c r="G34" s="417">
        <v>5.7198366463408201E-2</v>
      </c>
    </row>
    <row r="35" spans="1:7" ht="15" customHeight="1">
      <c r="A35" s="140"/>
      <c r="B35" s="33" t="s">
        <v>21</v>
      </c>
      <c r="C35" s="408"/>
      <c r="D35" s="409"/>
      <c r="E35" s="409"/>
      <c r="F35" s="409"/>
      <c r="G35" s="410"/>
    </row>
    <row r="36" spans="1:7" ht="15">
      <c r="A36" s="142">
        <v>22</v>
      </c>
      <c r="B36" s="35" t="s">
        <v>22</v>
      </c>
      <c r="C36" s="415">
        <v>0.21800366678736396</v>
      </c>
      <c r="D36" s="416">
        <v>0.22957908841807118</v>
      </c>
      <c r="E36" s="416">
        <v>0.22379445261087588</v>
      </c>
      <c r="F36" s="416">
        <v>0.25058086352367837</v>
      </c>
      <c r="G36" s="417">
        <v>0.21388461710755591</v>
      </c>
    </row>
    <row r="37" spans="1:7" ht="15" customHeight="1">
      <c r="A37" s="142">
        <v>23</v>
      </c>
      <c r="B37" s="35" t="s">
        <v>23</v>
      </c>
      <c r="C37" s="415">
        <v>0.92076738144461623</v>
      </c>
      <c r="D37" s="416">
        <v>0.92893394617750769</v>
      </c>
      <c r="E37" s="416">
        <v>0.90719465707302716</v>
      </c>
      <c r="F37" s="416">
        <v>0.90697866320656162</v>
      </c>
      <c r="G37" s="417">
        <v>0.89522397349678584</v>
      </c>
    </row>
    <row r="38" spans="1:7" thickBot="1">
      <c r="A38" s="143">
        <v>24</v>
      </c>
      <c r="B38" s="144" t="s">
        <v>24</v>
      </c>
      <c r="C38" s="418">
        <v>0.10534099117210194</v>
      </c>
      <c r="D38" s="419">
        <v>9.4292461172866299E-2</v>
      </c>
      <c r="E38" s="419">
        <v>0.11627238492075433</v>
      </c>
      <c r="F38" s="419">
        <v>6.9164431502515333E-2</v>
      </c>
      <c r="G38" s="420">
        <v>6.4007581087029419E-2</v>
      </c>
    </row>
    <row r="39" spans="1:7">
      <c r="A39" s="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3"/>
  <sheetViews>
    <sheetView workbookViewId="0">
      <pane xSplit="1" ySplit="5" topLeftCell="B6" activePane="bottomRight" state="frozen"/>
      <selection pane="topRight" activeCell="B1" sqref="B1"/>
      <selection pane="bottomLeft" activeCell="A5" sqref="A5"/>
      <selection pane="bottomRight" activeCell="F33" sqref="F33:G40"/>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201</v>
      </c>
      <c r="B1" s="2" t="str">
        <f>'1. key ratios'!B1</f>
        <v>სს "ხალიკ ბანკი საქართველო"</v>
      </c>
    </row>
    <row r="2" spans="1:8" ht="15.75">
      <c r="A2" s="18" t="s">
        <v>202</v>
      </c>
      <c r="B2" s="394">
        <f>'1. key ratios'!B2</f>
        <v>42916</v>
      </c>
    </row>
    <row r="3" spans="1:8" ht="15.75">
      <c r="A3" s="18"/>
    </row>
    <row r="4" spans="1:8" ht="16.5" thickBot="1">
      <c r="A4" s="36" t="s">
        <v>351</v>
      </c>
      <c r="B4" s="82" t="s">
        <v>260</v>
      </c>
      <c r="C4" s="36"/>
      <c r="D4" s="37"/>
      <c r="E4" s="37"/>
      <c r="F4" s="38"/>
      <c r="G4" s="38"/>
      <c r="H4" s="39" t="s">
        <v>103</v>
      </c>
    </row>
    <row r="5" spans="1:8" ht="15.75">
      <c r="A5" s="40"/>
      <c r="B5" s="41"/>
      <c r="C5" s="424" t="s">
        <v>208</v>
      </c>
      <c r="D5" s="425"/>
      <c r="E5" s="426"/>
      <c r="F5" s="424" t="s">
        <v>209</v>
      </c>
      <c r="G5" s="425"/>
      <c r="H5" s="427"/>
    </row>
    <row r="6" spans="1:8" ht="15.75">
      <c r="A6" s="42" t="s">
        <v>31</v>
      </c>
      <c r="B6" s="43" t="s">
        <v>163</v>
      </c>
      <c r="C6" s="44" t="s">
        <v>32</v>
      </c>
      <c r="D6" s="44" t="s">
        <v>104</v>
      </c>
      <c r="E6" s="44" t="s">
        <v>73</v>
      </c>
      <c r="F6" s="44" t="s">
        <v>32</v>
      </c>
      <c r="G6" s="44" t="s">
        <v>104</v>
      </c>
      <c r="H6" s="45" t="s">
        <v>73</v>
      </c>
    </row>
    <row r="7" spans="1:8" ht="15.75">
      <c r="A7" s="42">
        <v>1</v>
      </c>
      <c r="B7" s="46" t="s">
        <v>164</v>
      </c>
      <c r="C7" s="289">
        <v>4037889</v>
      </c>
      <c r="D7" s="289">
        <v>6080246</v>
      </c>
      <c r="E7" s="290">
        <f>C7+D7</f>
        <v>10118135</v>
      </c>
      <c r="F7" s="291">
        <v>2915646</v>
      </c>
      <c r="G7" s="292">
        <v>3744482</v>
      </c>
      <c r="H7" s="293">
        <f>F7+G7</f>
        <v>6660128</v>
      </c>
    </row>
    <row r="8" spans="1:8" ht="15.75">
      <c r="A8" s="42">
        <v>2</v>
      </c>
      <c r="B8" s="46" t="s">
        <v>165</v>
      </c>
      <c r="C8" s="289">
        <v>10157273</v>
      </c>
      <c r="D8" s="289">
        <v>36529124</v>
      </c>
      <c r="E8" s="290">
        <f t="shared" ref="E8:E20" si="0">C8+D8</f>
        <v>46686397</v>
      </c>
      <c r="F8" s="291">
        <v>4431281</v>
      </c>
      <c r="G8" s="292">
        <v>33861655</v>
      </c>
      <c r="H8" s="293">
        <f t="shared" ref="H8:H40" si="1">F8+G8</f>
        <v>38292936</v>
      </c>
    </row>
    <row r="9" spans="1:8" ht="15.75">
      <c r="A9" s="42">
        <v>3</v>
      </c>
      <c r="B9" s="46" t="s">
        <v>166</v>
      </c>
      <c r="C9" s="289">
        <v>421187</v>
      </c>
      <c r="D9" s="289">
        <v>7413343</v>
      </c>
      <c r="E9" s="290">
        <f t="shared" si="0"/>
        <v>7834530</v>
      </c>
      <c r="F9" s="291">
        <v>6028387</v>
      </c>
      <c r="G9" s="292">
        <v>13084734</v>
      </c>
      <c r="H9" s="293">
        <f t="shared" si="1"/>
        <v>19113121</v>
      </c>
    </row>
    <row r="10" spans="1:8" ht="15.75">
      <c r="A10" s="42">
        <v>4</v>
      </c>
      <c r="B10" s="46" t="s">
        <v>195</v>
      </c>
      <c r="C10" s="289">
        <v>0</v>
      </c>
      <c r="D10" s="289">
        <v>0</v>
      </c>
      <c r="E10" s="290">
        <f t="shared" si="0"/>
        <v>0</v>
      </c>
      <c r="F10" s="291">
        <v>0</v>
      </c>
      <c r="G10" s="292">
        <v>0</v>
      </c>
      <c r="H10" s="293">
        <f t="shared" si="1"/>
        <v>0</v>
      </c>
    </row>
    <row r="11" spans="1:8" ht="15.75">
      <c r="A11" s="42">
        <v>5</v>
      </c>
      <c r="B11" s="46" t="s">
        <v>167</v>
      </c>
      <c r="C11" s="289">
        <v>16140736</v>
      </c>
      <c r="D11" s="289">
        <v>0</v>
      </c>
      <c r="E11" s="290">
        <f t="shared" si="0"/>
        <v>16140736</v>
      </c>
      <c r="F11" s="291">
        <v>16819909</v>
      </c>
      <c r="G11" s="292">
        <v>0</v>
      </c>
      <c r="H11" s="293">
        <f t="shared" si="1"/>
        <v>16819909</v>
      </c>
    </row>
    <row r="12" spans="1:8" ht="15.75">
      <c r="A12" s="42">
        <v>6.1</v>
      </c>
      <c r="B12" s="47" t="s">
        <v>168</v>
      </c>
      <c r="C12" s="289">
        <v>45050934</v>
      </c>
      <c r="D12" s="289">
        <v>213602632</v>
      </c>
      <c r="E12" s="290">
        <f t="shared" si="0"/>
        <v>258653566</v>
      </c>
      <c r="F12" s="291">
        <v>42204651</v>
      </c>
      <c r="G12" s="292">
        <v>172324601</v>
      </c>
      <c r="H12" s="293">
        <f t="shared" si="1"/>
        <v>214529252</v>
      </c>
    </row>
    <row r="13" spans="1:8" ht="15.75">
      <c r="A13" s="42">
        <v>6.2</v>
      </c>
      <c r="B13" s="47" t="s">
        <v>169</v>
      </c>
      <c r="C13" s="289">
        <v>-1867806.5</v>
      </c>
      <c r="D13" s="289">
        <v>-11965964.6</v>
      </c>
      <c r="E13" s="290">
        <f t="shared" si="0"/>
        <v>-13833771.1</v>
      </c>
      <c r="F13" s="291">
        <v>-2086036</v>
      </c>
      <c r="G13" s="292">
        <v>-7999323.9000000004</v>
      </c>
      <c r="H13" s="293">
        <f t="shared" si="1"/>
        <v>-10085359.9</v>
      </c>
    </row>
    <row r="14" spans="1:8" ht="15.75">
      <c r="A14" s="42">
        <v>6</v>
      </c>
      <c r="B14" s="46" t="s">
        <v>170</v>
      </c>
      <c r="C14" s="290">
        <f>C12+C13</f>
        <v>43183127.5</v>
      </c>
      <c r="D14" s="290">
        <f>D12+D13</f>
        <v>201636667.40000001</v>
      </c>
      <c r="E14" s="290">
        <f t="shared" si="0"/>
        <v>244819794.90000001</v>
      </c>
      <c r="F14" s="290">
        <f>F12+F13</f>
        <v>40118615</v>
      </c>
      <c r="G14" s="290">
        <f>G12+G13</f>
        <v>164325277.09999999</v>
      </c>
      <c r="H14" s="293">
        <f t="shared" si="1"/>
        <v>204443892.09999999</v>
      </c>
    </row>
    <row r="15" spans="1:8" ht="15.75">
      <c r="A15" s="42">
        <v>7</v>
      </c>
      <c r="B15" s="46" t="s">
        <v>171</v>
      </c>
      <c r="C15" s="289">
        <v>897916</v>
      </c>
      <c r="D15" s="289">
        <v>1087860</v>
      </c>
      <c r="E15" s="290">
        <f t="shared" si="0"/>
        <v>1985776</v>
      </c>
      <c r="F15" s="291">
        <v>882556</v>
      </c>
      <c r="G15" s="292">
        <v>1292729</v>
      </c>
      <c r="H15" s="293">
        <f t="shared" si="1"/>
        <v>2175285</v>
      </c>
    </row>
    <row r="16" spans="1:8" ht="15.75">
      <c r="A16" s="42">
        <v>8</v>
      </c>
      <c r="B16" s="46" t="s">
        <v>172</v>
      </c>
      <c r="C16" s="289">
        <v>415590</v>
      </c>
      <c r="D16" s="289">
        <v>0</v>
      </c>
      <c r="E16" s="290">
        <f t="shared" si="0"/>
        <v>415590</v>
      </c>
      <c r="F16" s="291">
        <v>1995</v>
      </c>
      <c r="G16" s="292"/>
      <c r="H16" s="293">
        <f t="shared" si="1"/>
        <v>1995</v>
      </c>
    </row>
    <row r="17" spans="1:8" ht="15.75">
      <c r="A17" s="42">
        <v>9</v>
      </c>
      <c r="B17" s="46" t="s">
        <v>173</v>
      </c>
      <c r="C17" s="289">
        <v>54000</v>
      </c>
      <c r="D17" s="289">
        <v>0</v>
      </c>
      <c r="E17" s="290">
        <f t="shared" si="0"/>
        <v>54000</v>
      </c>
      <c r="F17" s="291">
        <v>54000</v>
      </c>
      <c r="G17" s="292">
        <v>0</v>
      </c>
      <c r="H17" s="293">
        <f t="shared" si="1"/>
        <v>54000</v>
      </c>
    </row>
    <row r="18" spans="1:8" ht="15.75">
      <c r="A18" s="42">
        <v>10</v>
      </c>
      <c r="B18" s="46" t="s">
        <v>174</v>
      </c>
      <c r="C18" s="289">
        <v>15084390</v>
      </c>
      <c r="D18" s="289">
        <v>0</v>
      </c>
      <c r="E18" s="290">
        <f t="shared" si="0"/>
        <v>15084390</v>
      </c>
      <c r="F18" s="291">
        <v>13214623</v>
      </c>
      <c r="G18" s="292"/>
      <c r="H18" s="293">
        <f t="shared" si="1"/>
        <v>13214623</v>
      </c>
    </row>
    <row r="19" spans="1:8" ht="15.75">
      <c r="A19" s="42">
        <v>11</v>
      </c>
      <c r="B19" s="46" t="s">
        <v>175</v>
      </c>
      <c r="C19" s="289">
        <v>1060093</v>
      </c>
      <c r="D19" s="289">
        <v>586245</v>
      </c>
      <c r="E19" s="290">
        <f t="shared" si="0"/>
        <v>1646338</v>
      </c>
      <c r="F19" s="291">
        <v>2033437</v>
      </c>
      <c r="G19" s="292">
        <v>3730566</v>
      </c>
      <c r="H19" s="293">
        <f t="shared" si="1"/>
        <v>5764003</v>
      </c>
    </row>
    <row r="20" spans="1:8" ht="15.75">
      <c r="A20" s="42">
        <v>12</v>
      </c>
      <c r="B20" s="48" t="s">
        <v>176</v>
      </c>
      <c r="C20" s="290">
        <f>SUM(C7:C11)+SUM(C14:C19)</f>
        <v>91452201.5</v>
      </c>
      <c r="D20" s="290">
        <f>SUM(D7:D11)+SUM(D14:D19)</f>
        <v>253333485.40000001</v>
      </c>
      <c r="E20" s="290">
        <f t="shared" si="0"/>
        <v>344785686.89999998</v>
      </c>
      <c r="F20" s="290">
        <f>SUM(F7:F11)+SUM(F14:F19)</f>
        <v>86500449</v>
      </c>
      <c r="G20" s="290">
        <f>SUM(G7:G11)+SUM(G14:G19)</f>
        <v>220039443.09999999</v>
      </c>
      <c r="H20" s="293">
        <f t="shared" si="1"/>
        <v>306539892.10000002</v>
      </c>
    </row>
    <row r="21" spans="1:8" ht="15.75">
      <c r="A21" s="42"/>
      <c r="B21" s="43" t="s">
        <v>193</v>
      </c>
      <c r="C21" s="294"/>
      <c r="D21" s="294"/>
      <c r="E21" s="294"/>
      <c r="F21" s="295"/>
      <c r="G21" s="296"/>
      <c r="H21" s="297"/>
    </row>
    <row r="22" spans="1:8" ht="15.75">
      <c r="A22" s="42">
        <v>13</v>
      </c>
      <c r="B22" s="46" t="s">
        <v>177</v>
      </c>
      <c r="C22" s="289">
        <v>0</v>
      </c>
      <c r="D22" s="289">
        <v>125174400</v>
      </c>
      <c r="E22" s="290">
        <f>C22+D22</f>
        <v>125174400</v>
      </c>
      <c r="F22" s="291">
        <v>2240000</v>
      </c>
      <c r="G22" s="292">
        <v>174109480</v>
      </c>
      <c r="H22" s="293">
        <f t="shared" si="1"/>
        <v>176349480</v>
      </c>
    </row>
    <row r="23" spans="1:8" ht="15.75">
      <c r="A23" s="42">
        <v>14</v>
      </c>
      <c r="B23" s="46" t="s">
        <v>178</v>
      </c>
      <c r="C23" s="289">
        <v>8803535</v>
      </c>
      <c r="D23" s="289">
        <v>21493166</v>
      </c>
      <c r="E23" s="290">
        <f t="shared" ref="E23:E40" si="2">C23+D23</f>
        <v>30296701</v>
      </c>
      <c r="F23" s="291">
        <v>7550654</v>
      </c>
      <c r="G23" s="292">
        <v>10047626</v>
      </c>
      <c r="H23" s="293">
        <f t="shared" si="1"/>
        <v>17598280</v>
      </c>
    </row>
    <row r="24" spans="1:8" ht="15.75">
      <c r="A24" s="42">
        <v>15</v>
      </c>
      <c r="B24" s="46" t="s">
        <v>179</v>
      </c>
      <c r="C24" s="289">
        <v>2209009</v>
      </c>
      <c r="D24" s="289">
        <v>3814356</v>
      </c>
      <c r="E24" s="290">
        <f t="shared" si="2"/>
        <v>6023365</v>
      </c>
      <c r="F24" s="291">
        <v>1383731</v>
      </c>
      <c r="G24" s="292">
        <v>638866</v>
      </c>
      <c r="H24" s="293">
        <f t="shared" si="1"/>
        <v>2022597</v>
      </c>
    </row>
    <row r="25" spans="1:8" ht="15.75">
      <c r="A25" s="42">
        <v>16</v>
      </c>
      <c r="B25" s="46" t="s">
        <v>180</v>
      </c>
      <c r="C25" s="289">
        <v>8509445</v>
      </c>
      <c r="D25" s="289">
        <v>28333619</v>
      </c>
      <c r="E25" s="290">
        <f t="shared" si="2"/>
        <v>36843064</v>
      </c>
      <c r="F25" s="291">
        <v>13485145</v>
      </c>
      <c r="G25" s="292">
        <v>12282740</v>
      </c>
      <c r="H25" s="293">
        <f t="shared" si="1"/>
        <v>25767885</v>
      </c>
    </row>
    <row r="26" spans="1:8" ht="15.75">
      <c r="A26" s="42">
        <v>17</v>
      </c>
      <c r="B26" s="46" t="s">
        <v>181</v>
      </c>
      <c r="C26" s="294"/>
      <c r="D26" s="294"/>
      <c r="E26" s="290">
        <f t="shared" si="2"/>
        <v>0</v>
      </c>
      <c r="F26" s="295"/>
      <c r="G26" s="296"/>
      <c r="H26" s="293">
        <f t="shared" si="1"/>
        <v>0</v>
      </c>
    </row>
    <row r="27" spans="1:8" ht="15.75">
      <c r="A27" s="42">
        <v>18</v>
      </c>
      <c r="B27" s="46" t="s">
        <v>182</v>
      </c>
      <c r="C27" s="289">
        <v>0</v>
      </c>
      <c r="D27" s="289">
        <v>56569200</v>
      </c>
      <c r="E27" s="290">
        <f t="shared" si="2"/>
        <v>56569200</v>
      </c>
      <c r="F27" s="291">
        <v>0</v>
      </c>
      <c r="G27" s="292">
        <v>0</v>
      </c>
      <c r="H27" s="293">
        <f t="shared" si="1"/>
        <v>0</v>
      </c>
    </row>
    <row r="28" spans="1:8" ht="15.75">
      <c r="A28" s="42">
        <v>19</v>
      </c>
      <c r="B28" s="46" t="s">
        <v>183</v>
      </c>
      <c r="C28" s="289">
        <v>183022</v>
      </c>
      <c r="D28" s="289">
        <v>1967896</v>
      </c>
      <c r="E28" s="290">
        <f t="shared" si="2"/>
        <v>2150918</v>
      </c>
      <c r="F28" s="291">
        <v>175558</v>
      </c>
      <c r="G28" s="292">
        <v>2936044</v>
      </c>
      <c r="H28" s="293">
        <f t="shared" si="1"/>
        <v>3111602</v>
      </c>
    </row>
    <row r="29" spans="1:8" ht="15.75">
      <c r="A29" s="42">
        <v>20</v>
      </c>
      <c r="B29" s="46" t="s">
        <v>105</v>
      </c>
      <c r="C29" s="289">
        <v>3029444</v>
      </c>
      <c r="D29" s="289">
        <v>2773934</v>
      </c>
      <c r="E29" s="290">
        <f t="shared" si="2"/>
        <v>5803378</v>
      </c>
      <c r="F29" s="291">
        <v>2146535</v>
      </c>
      <c r="G29" s="292">
        <v>7097764</v>
      </c>
      <c r="H29" s="293">
        <f t="shared" si="1"/>
        <v>9244299</v>
      </c>
    </row>
    <row r="30" spans="1:8" ht="15.75">
      <c r="A30" s="42">
        <v>21</v>
      </c>
      <c r="B30" s="46" t="s">
        <v>184</v>
      </c>
      <c r="C30" s="289">
        <v>0</v>
      </c>
      <c r="D30" s="289">
        <v>24072000</v>
      </c>
      <c r="E30" s="290">
        <f t="shared" si="2"/>
        <v>24072000</v>
      </c>
      <c r="F30" s="291">
        <v>0</v>
      </c>
      <c r="G30" s="292">
        <v>23423000</v>
      </c>
      <c r="H30" s="293">
        <f t="shared" si="1"/>
        <v>23423000</v>
      </c>
    </row>
    <row r="31" spans="1:8" ht="15.75">
      <c r="A31" s="42">
        <v>22</v>
      </c>
      <c r="B31" s="48" t="s">
        <v>185</v>
      </c>
      <c r="C31" s="290">
        <f>SUM(C22:C30)</f>
        <v>22734455</v>
      </c>
      <c r="D31" s="290">
        <f>SUM(D22:D30)</f>
        <v>264198571</v>
      </c>
      <c r="E31" s="290">
        <f>C31+D31</f>
        <v>286933026</v>
      </c>
      <c r="F31" s="290">
        <f>SUM(F22:F30)</f>
        <v>26981623</v>
      </c>
      <c r="G31" s="290">
        <f>SUM(G22:G30)</f>
        <v>230535520</v>
      </c>
      <c r="H31" s="293">
        <f t="shared" si="1"/>
        <v>257517143</v>
      </c>
    </row>
    <row r="32" spans="1:8" ht="15.75">
      <c r="A32" s="42"/>
      <c r="B32" s="43" t="s">
        <v>194</v>
      </c>
      <c r="C32" s="294"/>
      <c r="D32" s="294"/>
      <c r="E32" s="289"/>
      <c r="F32" s="295"/>
      <c r="G32" s="296"/>
      <c r="H32" s="297"/>
    </row>
    <row r="33" spans="1:8" ht="15.75">
      <c r="A33" s="42">
        <v>23</v>
      </c>
      <c r="B33" s="46" t="s">
        <v>186</v>
      </c>
      <c r="C33" s="289">
        <v>48000000</v>
      </c>
      <c r="D33" s="294"/>
      <c r="E33" s="290">
        <f t="shared" si="2"/>
        <v>48000000</v>
      </c>
      <c r="F33" s="291">
        <v>48000000</v>
      </c>
      <c r="G33" s="296"/>
      <c r="H33" s="293">
        <f t="shared" si="1"/>
        <v>48000000</v>
      </c>
    </row>
    <row r="34" spans="1:8" ht="15.75">
      <c r="A34" s="42">
        <v>24</v>
      </c>
      <c r="B34" s="46" t="s">
        <v>187</v>
      </c>
      <c r="C34" s="289">
        <v>0</v>
      </c>
      <c r="D34" s="294"/>
      <c r="E34" s="290">
        <f t="shared" si="2"/>
        <v>0</v>
      </c>
      <c r="F34" s="291">
        <v>0</v>
      </c>
      <c r="G34" s="296"/>
      <c r="H34" s="293">
        <f t="shared" si="1"/>
        <v>0</v>
      </c>
    </row>
    <row r="35" spans="1:8" ht="15.75">
      <c r="A35" s="42">
        <v>25</v>
      </c>
      <c r="B35" s="47" t="s">
        <v>188</v>
      </c>
      <c r="C35" s="289">
        <v>0</v>
      </c>
      <c r="D35" s="294"/>
      <c r="E35" s="290">
        <f t="shared" si="2"/>
        <v>0</v>
      </c>
      <c r="F35" s="291">
        <v>0</v>
      </c>
      <c r="G35" s="296"/>
      <c r="H35" s="293">
        <f t="shared" si="1"/>
        <v>0</v>
      </c>
    </row>
    <row r="36" spans="1:8" ht="15.75">
      <c r="A36" s="42">
        <v>26</v>
      </c>
      <c r="B36" s="46" t="s">
        <v>189</v>
      </c>
      <c r="C36" s="289">
        <v>0</v>
      </c>
      <c r="D36" s="294"/>
      <c r="E36" s="290">
        <f t="shared" si="2"/>
        <v>0</v>
      </c>
      <c r="F36" s="291">
        <v>0</v>
      </c>
      <c r="G36" s="296"/>
      <c r="H36" s="293">
        <f t="shared" si="1"/>
        <v>0</v>
      </c>
    </row>
    <row r="37" spans="1:8" ht="15.75">
      <c r="A37" s="42">
        <v>27</v>
      </c>
      <c r="B37" s="46" t="s">
        <v>190</v>
      </c>
      <c r="C37" s="289">
        <v>0</v>
      </c>
      <c r="D37" s="294"/>
      <c r="E37" s="290">
        <f t="shared" si="2"/>
        <v>0</v>
      </c>
      <c r="F37" s="291">
        <v>0</v>
      </c>
      <c r="G37" s="296"/>
      <c r="H37" s="293">
        <f t="shared" si="1"/>
        <v>0</v>
      </c>
    </row>
    <row r="38" spans="1:8" ht="15.75">
      <c r="A38" s="42">
        <v>28</v>
      </c>
      <c r="B38" s="46" t="s">
        <v>191</v>
      </c>
      <c r="C38" s="289">
        <v>9444472</v>
      </c>
      <c r="D38" s="294"/>
      <c r="E38" s="290">
        <f t="shared" si="2"/>
        <v>9444472</v>
      </c>
      <c r="F38" s="291">
        <v>816646</v>
      </c>
      <c r="G38" s="296"/>
      <c r="H38" s="293">
        <f t="shared" si="1"/>
        <v>816646</v>
      </c>
    </row>
    <row r="39" spans="1:8" ht="15.75">
      <c r="A39" s="42">
        <v>29</v>
      </c>
      <c r="B39" s="46" t="s">
        <v>210</v>
      </c>
      <c r="C39" s="289">
        <v>408189</v>
      </c>
      <c r="D39" s="294"/>
      <c r="E39" s="290">
        <f t="shared" si="2"/>
        <v>408189</v>
      </c>
      <c r="F39" s="291">
        <v>206103</v>
      </c>
      <c r="G39" s="296"/>
      <c r="H39" s="293">
        <f t="shared" si="1"/>
        <v>206103</v>
      </c>
    </row>
    <row r="40" spans="1:8" ht="15.75">
      <c r="A40" s="42">
        <v>30</v>
      </c>
      <c r="B40" s="48" t="s">
        <v>192</v>
      </c>
      <c r="C40" s="289">
        <v>57852661</v>
      </c>
      <c r="D40" s="294"/>
      <c r="E40" s="290">
        <f t="shared" si="2"/>
        <v>57852661</v>
      </c>
      <c r="F40" s="291">
        <v>49022749</v>
      </c>
      <c r="G40" s="296"/>
      <c r="H40" s="293">
        <f t="shared" si="1"/>
        <v>49022749</v>
      </c>
    </row>
    <row r="41" spans="1:8" ht="16.5" thickBot="1">
      <c r="A41" s="49">
        <v>31</v>
      </c>
      <c r="B41" s="50" t="s">
        <v>211</v>
      </c>
      <c r="C41" s="298">
        <f>C31+C40</f>
        <v>80587116</v>
      </c>
      <c r="D41" s="298">
        <f>D31+D40</f>
        <v>264198571</v>
      </c>
      <c r="E41" s="298">
        <f>C41+D41</f>
        <v>344785687</v>
      </c>
      <c r="F41" s="298">
        <f>F31+F40</f>
        <v>76004372</v>
      </c>
      <c r="G41" s="298">
        <f>G31+G40</f>
        <v>230535520</v>
      </c>
      <c r="H41" s="299">
        <f>F41+G41</f>
        <v>306539892</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67"/>
  <sheetViews>
    <sheetView workbookViewId="0">
      <pane xSplit="1" ySplit="6" topLeftCell="B7" activePane="bottomRight" state="frozen"/>
      <selection pane="topRight" activeCell="B1" sqref="B1"/>
      <selection pane="bottomLeft" activeCell="A6" sqref="A6"/>
      <selection pane="bottomRight" activeCell="F64" sqref="F6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201</v>
      </c>
      <c r="B1" s="17" t="str">
        <f>'1. key ratios'!B1</f>
        <v>სს "ხალიკ ბანკი საქართველო"</v>
      </c>
      <c r="C1" s="17"/>
    </row>
    <row r="2" spans="1:8" ht="15.75">
      <c r="A2" s="18" t="s">
        <v>202</v>
      </c>
      <c r="B2" s="392">
        <f>'1. key ratios'!B2</f>
        <v>42916</v>
      </c>
      <c r="C2" s="30"/>
      <c r="D2" s="19"/>
      <c r="E2" s="19"/>
      <c r="F2" s="19"/>
      <c r="G2" s="19"/>
      <c r="H2" s="19"/>
    </row>
    <row r="3" spans="1:8" ht="15.75">
      <c r="A3" s="18"/>
      <c r="B3" s="17"/>
      <c r="C3" s="30"/>
      <c r="D3" s="19"/>
      <c r="E3" s="19"/>
      <c r="F3" s="19"/>
      <c r="G3" s="19"/>
      <c r="H3" s="19"/>
    </row>
    <row r="4" spans="1:8" ht="16.5" thickBot="1">
      <c r="A4" s="52" t="s">
        <v>352</v>
      </c>
      <c r="B4" s="31" t="s">
        <v>236</v>
      </c>
      <c r="C4" s="38"/>
      <c r="D4" s="38"/>
      <c r="E4" s="38"/>
      <c r="F4" s="52"/>
      <c r="G4" s="52"/>
      <c r="H4" s="53" t="s">
        <v>103</v>
      </c>
    </row>
    <row r="5" spans="1:8" ht="15.75">
      <c r="A5" s="145"/>
      <c r="B5" s="146"/>
      <c r="C5" s="424" t="s">
        <v>208</v>
      </c>
      <c r="D5" s="425"/>
      <c r="E5" s="426"/>
      <c r="F5" s="424" t="s">
        <v>209</v>
      </c>
      <c r="G5" s="425"/>
      <c r="H5" s="427"/>
    </row>
    <row r="6" spans="1:8">
      <c r="A6" s="147" t="s">
        <v>31</v>
      </c>
      <c r="B6" s="54"/>
      <c r="C6" s="55" t="s">
        <v>32</v>
      </c>
      <c r="D6" s="55" t="s">
        <v>106</v>
      </c>
      <c r="E6" s="55" t="s">
        <v>73</v>
      </c>
      <c r="F6" s="55" t="s">
        <v>32</v>
      </c>
      <c r="G6" s="55" t="s">
        <v>106</v>
      </c>
      <c r="H6" s="148" t="s">
        <v>73</v>
      </c>
    </row>
    <row r="7" spans="1:8">
      <c r="A7" s="149"/>
      <c r="B7" s="57" t="s">
        <v>102</v>
      </c>
      <c r="C7" s="58"/>
      <c r="D7" s="58"/>
      <c r="E7" s="58"/>
      <c r="F7" s="58"/>
      <c r="G7" s="58"/>
      <c r="H7" s="150"/>
    </row>
    <row r="8" spans="1:8" ht="15.75">
      <c r="A8" s="149">
        <v>1</v>
      </c>
      <c r="B8" s="59" t="s">
        <v>107</v>
      </c>
      <c r="C8" s="300">
        <v>244984</v>
      </c>
      <c r="D8" s="300">
        <v>72520</v>
      </c>
      <c r="E8" s="290">
        <f>C8+D8</f>
        <v>317504</v>
      </c>
      <c r="F8" s="300">
        <v>82478</v>
      </c>
      <c r="G8" s="300">
        <v>40134</v>
      </c>
      <c r="H8" s="301">
        <f>F8+G8</f>
        <v>122612</v>
      </c>
    </row>
    <row r="9" spans="1:8" ht="15.75">
      <c r="A9" s="149">
        <v>2</v>
      </c>
      <c r="B9" s="59" t="s">
        <v>108</v>
      </c>
      <c r="C9" s="302">
        <f>SUM(C10:C18)</f>
        <v>2545942</v>
      </c>
      <c r="D9" s="302">
        <f>SUM(D10:D18)</f>
        <v>10419555</v>
      </c>
      <c r="E9" s="290">
        <f t="shared" ref="E9:E67" si="0">C9+D9</f>
        <v>12965497</v>
      </c>
      <c r="F9" s="302">
        <f>SUM(F10:F18)</f>
        <v>2840895</v>
      </c>
      <c r="G9" s="302">
        <f>SUM(G10:G18)</f>
        <v>8631658</v>
      </c>
      <c r="H9" s="301">
        <f t="shared" ref="H9:H67" si="1">F9+G9</f>
        <v>11472553</v>
      </c>
    </row>
    <row r="10" spans="1:8" ht="15.75">
      <c r="A10" s="149">
        <v>2.1</v>
      </c>
      <c r="B10" s="60" t="s">
        <v>109</v>
      </c>
      <c r="C10" s="300">
        <v>0</v>
      </c>
      <c r="D10" s="300">
        <v>0</v>
      </c>
      <c r="E10" s="290">
        <f t="shared" si="0"/>
        <v>0</v>
      </c>
      <c r="F10" s="300">
        <v>0</v>
      </c>
      <c r="G10" s="300">
        <v>0</v>
      </c>
      <c r="H10" s="301">
        <f t="shared" si="1"/>
        <v>0</v>
      </c>
    </row>
    <row r="11" spans="1:8" ht="15.75">
      <c r="A11" s="149">
        <v>2.2000000000000002</v>
      </c>
      <c r="B11" s="60" t="s">
        <v>110</v>
      </c>
      <c r="C11" s="300">
        <v>938460</v>
      </c>
      <c r="D11" s="300">
        <v>5423140</v>
      </c>
      <c r="E11" s="290">
        <f t="shared" si="0"/>
        <v>6361600</v>
      </c>
      <c r="F11" s="300">
        <v>1563871</v>
      </c>
      <c r="G11" s="300">
        <v>4545753.5199999996</v>
      </c>
      <c r="H11" s="301">
        <f t="shared" si="1"/>
        <v>6109624.5199999996</v>
      </c>
    </row>
    <row r="12" spans="1:8" ht="15.75">
      <c r="A12" s="149">
        <v>2.2999999999999998</v>
      </c>
      <c r="B12" s="60" t="s">
        <v>111</v>
      </c>
      <c r="C12" s="300"/>
      <c r="D12" s="300">
        <v>203383</v>
      </c>
      <c r="E12" s="290">
        <f t="shared" si="0"/>
        <v>203383</v>
      </c>
      <c r="F12" s="300"/>
      <c r="G12" s="300">
        <v>108283</v>
      </c>
      <c r="H12" s="301">
        <f t="shared" si="1"/>
        <v>108283</v>
      </c>
    </row>
    <row r="13" spans="1:8" ht="15.75">
      <c r="A13" s="149">
        <v>2.4</v>
      </c>
      <c r="B13" s="60" t="s">
        <v>112</v>
      </c>
      <c r="C13" s="300">
        <v>112643</v>
      </c>
      <c r="D13" s="300">
        <v>310649</v>
      </c>
      <c r="E13" s="290">
        <f t="shared" si="0"/>
        <v>423292</v>
      </c>
      <c r="F13" s="300"/>
      <c r="G13" s="300">
        <v>284396.48</v>
      </c>
      <c r="H13" s="301">
        <f t="shared" si="1"/>
        <v>284396.48</v>
      </c>
    </row>
    <row r="14" spans="1:8" ht="15.75">
      <c r="A14" s="149">
        <v>2.5</v>
      </c>
      <c r="B14" s="60" t="s">
        <v>113</v>
      </c>
      <c r="C14" s="300">
        <v>173720</v>
      </c>
      <c r="D14" s="300">
        <v>1322012</v>
      </c>
      <c r="E14" s="290">
        <f t="shared" si="0"/>
        <v>1495732</v>
      </c>
      <c r="F14" s="300">
        <v>186567</v>
      </c>
      <c r="G14" s="300">
        <v>789541</v>
      </c>
      <c r="H14" s="301">
        <f t="shared" si="1"/>
        <v>976108</v>
      </c>
    </row>
    <row r="15" spans="1:8" ht="15.75">
      <c r="A15" s="149">
        <v>2.6</v>
      </c>
      <c r="B15" s="60" t="s">
        <v>114</v>
      </c>
      <c r="C15" s="300">
        <v>7550</v>
      </c>
      <c r="D15" s="300">
        <v>479977</v>
      </c>
      <c r="E15" s="290">
        <f t="shared" si="0"/>
        <v>487527</v>
      </c>
      <c r="F15" s="300">
        <v>9441</v>
      </c>
      <c r="G15" s="300">
        <v>310079</v>
      </c>
      <c r="H15" s="301">
        <f t="shared" si="1"/>
        <v>319520</v>
      </c>
    </row>
    <row r="16" spans="1:8" ht="15.75">
      <c r="A16" s="149">
        <v>2.7</v>
      </c>
      <c r="B16" s="60" t="s">
        <v>115</v>
      </c>
      <c r="C16" s="300"/>
      <c r="D16" s="300"/>
      <c r="E16" s="290">
        <f t="shared" si="0"/>
        <v>0</v>
      </c>
      <c r="F16" s="300"/>
      <c r="G16" s="300"/>
      <c r="H16" s="301">
        <f t="shared" si="1"/>
        <v>0</v>
      </c>
    </row>
    <row r="17" spans="1:8" ht="15.75">
      <c r="A17" s="149">
        <v>2.8</v>
      </c>
      <c r="B17" s="60" t="s">
        <v>116</v>
      </c>
      <c r="C17" s="300">
        <v>1191355</v>
      </c>
      <c r="D17" s="300">
        <v>2378199</v>
      </c>
      <c r="E17" s="290">
        <f t="shared" si="0"/>
        <v>3569554</v>
      </c>
      <c r="F17" s="300">
        <v>996728</v>
      </c>
      <c r="G17" s="300">
        <v>2202721</v>
      </c>
      <c r="H17" s="301">
        <f t="shared" si="1"/>
        <v>3199449</v>
      </c>
    </row>
    <row r="18" spans="1:8" ht="15.75">
      <c r="A18" s="149">
        <v>2.9</v>
      </c>
      <c r="B18" s="60" t="s">
        <v>117</v>
      </c>
      <c r="C18" s="300">
        <v>122214</v>
      </c>
      <c r="D18" s="300">
        <v>302195</v>
      </c>
      <c r="E18" s="290">
        <f t="shared" si="0"/>
        <v>424409</v>
      </c>
      <c r="F18" s="300">
        <v>84288</v>
      </c>
      <c r="G18" s="300">
        <v>390884</v>
      </c>
      <c r="H18" s="301">
        <f t="shared" si="1"/>
        <v>475172</v>
      </c>
    </row>
    <row r="19" spans="1:8" ht="15.75">
      <c r="A19" s="149">
        <v>3</v>
      </c>
      <c r="B19" s="59" t="s">
        <v>118</v>
      </c>
      <c r="C19" s="300">
        <v>150194</v>
      </c>
      <c r="D19" s="300">
        <v>411409</v>
      </c>
      <c r="E19" s="290">
        <f t="shared" si="0"/>
        <v>561603</v>
      </c>
      <c r="F19" s="300">
        <v>167769</v>
      </c>
      <c r="G19" s="300">
        <v>311932</v>
      </c>
      <c r="H19" s="301">
        <f t="shared" si="1"/>
        <v>479701</v>
      </c>
    </row>
    <row r="20" spans="1:8" ht="15.75">
      <c r="A20" s="149">
        <v>4</v>
      </c>
      <c r="B20" s="59" t="s">
        <v>119</v>
      </c>
      <c r="C20" s="300">
        <v>852969</v>
      </c>
      <c r="D20" s="300">
        <v>0</v>
      </c>
      <c r="E20" s="290">
        <f t="shared" si="0"/>
        <v>852969</v>
      </c>
      <c r="F20" s="300">
        <v>967603</v>
      </c>
      <c r="G20" s="300">
        <v>0</v>
      </c>
      <c r="H20" s="301">
        <f t="shared" si="1"/>
        <v>967603</v>
      </c>
    </row>
    <row r="21" spans="1:8" ht="15.75">
      <c r="A21" s="149">
        <v>5</v>
      </c>
      <c r="B21" s="59" t="s">
        <v>120</v>
      </c>
      <c r="C21" s="300">
        <v>56413</v>
      </c>
      <c r="D21" s="300">
        <v>81111</v>
      </c>
      <c r="E21" s="290">
        <f t="shared" si="0"/>
        <v>137524</v>
      </c>
      <c r="F21" s="300">
        <v>65042</v>
      </c>
      <c r="G21" s="300">
        <v>28133</v>
      </c>
      <c r="H21" s="301">
        <f>F21+G21</f>
        <v>93175</v>
      </c>
    </row>
    <row r="22" spans="1:8" ht="15.75">
      <c r="A22" s="149">
        <v>6</v>
      </c>
      <c r="B22" s="61" t="s">
        <v>121</v>
      </c>
      <c r="C22" s="302">
        <f>C8+C9+C19+C20+C21</f>
        <v>3850502</v>
      </c>
      <c r="D22" s="302">
        <f>D8+D9+D19+D20+D21</f>
        <v>10984595</v>
      </c>
      <c r="E22" s="290">
        <f>C22+D22</f>
        <v>14835097</v>
      </c>
      <c r="F22" s="302">
        <f>F8+F9+F19+F20+F21</f>
        <v>4123787</v>
      </c>
      <c r="G22" s="302">
        <f>G8+G9+G19+G20+G21</f>
        <v>9011857</v>
      </c>
      <c r="H22" s="301">
        <f>F22+G22</f>
        <v>13135644</v>
      </c>
    </row>
    <row r="23" spans="1:8" ht="15.75">
      <c r="A23" s="149"/>
      <c r="B23" s="57" t="s">
        <v>100</v>
      </c>
      <c r="C23" s="300"/>
      <c r="D23" s="300"/>
      <c r="E23" s="289"/>
      <c r="F23" s="300"/>
      <c r="G23" s="300"/>
      <c r="H23" s="303"/>
    </row>
    <row r="24" spans="1:8" ht="15.75">
      <c r="A24" s="149">
        <v>7</v>
      </c>
      <c r="B24" s="59" t="s">
        <v>122</v>
      </c>
      <c r="C24" s="300">
        <v>271578</v>
      </c>
      <c r="D24" s="300">
        <v>69083</v>
      </c>
      <c r="E24" s="290">
        <f t="shared" si="0"/>
        <v>340661</v>
      </c>
      <c r="F24" s="300">
        <v>256450</v>
      </c>
      <c r="G24" s="300">
        <v>142781</v>
      </c>
      <c r="H24" s="301">
        <f t="shared" si="1"/>
        <v>399231</v>
      </c>
    </row>
    <row r="25" spans="1:8" ht="15.75">
      <c r="A25" s="149">
        <v>8</v>
      </c>
      <c r="B25" s="59" t="s">
        <v>123</v>
      </c>
      <c r="C25" s="300">
        <v>131169</v>
      </c>
      <c r="D25" s="300">
        <v>314294</v>
      </c>
      <c r="E25" s="290">
        <f t="shared" si="0"/>
        <v>445463</v>
      </c>
      <c r="F25" s="300">
        <v>107132</v>
      </c>
      <c r="G25" s="300">
        <v>216322</v>
      </c>
      <c r="H25" s="301">
        <f t="shared" si="1"/>
        <v>323454</v>
      </c>
    </row>
    <row r="26" spans="1:8" ht="15.75">
      <c r="A26" s="149">
        <v>9</v>
      </c>
      <c r="B26" s="59" t="s">
        <v>124</v>
      </c>
      <c r="C26" s="300">
        <v>0</v>
      </c>
      <c r="D26" s="300">
        <v>1554706</v>
      </c>
      <c r="E26" s="290">
        <f t="shared" si="0"/>
        <v>1554706</v>
      </c>
      <c r="F26" s="300">
        <v>2147</v>
      </c>
      <c r="G26" s="300">
        <v>3019612</v>
      </c>
      <c r="H26" s="301">
        <f t="shared" si="1"/>
        <v>3021759</v>
      </c>
    </row>
    <row r="27" spans="1:8" ht="15.75">
      <c r="A27" s="149">
        <v>10</v>
      </c>
      <c r="B27" s="59" t="s">
        <v>125</v>
      </c>
      <c r="C27" s="300">
        <v>0</v>
      </c>
      <c r="D27" s="300">
        <v>0</v>
      </c>
      <c r="E27" s="290">
        <f t="shared" si="0"/>
        <v>0</v>
      </c>
      <c r="F27" s="300">
        <v>0</v>
      </c>
      <c r="G27" s="300">
        <v>0</v>
      </c>
      <c r="H27" s="301">
        <f t="shared" si="1"/>
        <v>0</v>
      </c>
    </row>
    <row r="28" spans="1:8" ht="15.75">
      <c r="A28" s="149">
        <v>11</v>
      </c>
      <c r="B28" s="59" t="s">
        <v>126</v>
      </c>
      <c r="C28" s="300">
        <v>0</v>
      </c>
      <c r="D28" s="300">
        <v>1143005</v>
      </c>
      <c r="E28" s="290">
        <f t="shared" si="0"/>
        <v>1143005</v>
      </c>
      <c r="F28" s="300">
        <v>169780</v>
      </c>
      <c r="G28" s="300">
        <v>0</v>
      </c>
      <c r="H28" s="301">
        <f t="shared" si="1"/>
        <v>169780</v>
      </c>
    </row>
    <row r="29" spans="1:8" ht="15.75">
      <c r="A29" s="149">
        <v>12</v>
      </c>
      <c r="B29" s="59" t="s">
        <v>127</v>
      </c>
      <c r="C29" s="300">
        <v>186427</v>
      </c>
      <c r="D29" s="300">
        <v>181496</v>
      </c>
      <c r="E29" s="290">
        <f t="shared" si="0"/>
        <v>367923</v>
      </c>
      <c r="F29" s="300">
        <v>440110</v>
      </c>
      <c r="G29" s="300">
        <v>28101</v>
      </c>
      <c r="H29" s="301">
        <f t="shared" si="1"/>
        <v>468211</v>
      </c>
    </row>
    <row r="30" spans="1:8" ht="15.75">
      <c r="A30" s="149">
        <v>13</v>
      </c>
      <c r="B30" s="62" t="s">
        <v>128</v>
      </c>
      <c r="C30" s="302">
        <f>SUM(C24:C29)</f>
        <v>589174</v>
      </c>
      <c r="D30" s="302">
        <f>SUM(D24:D29)</f>
        <v>3262584</v>
      </c>
      <c r="E30" s="290">
        <f t="shared" si="0"/>
        <v>3851758</v>
      </c>
      <c r="F30" s="302">
        <f>SUM(F24:F29)</f>
        <v>975619</v>
      </c>
      <c r="G30" s="302">
        <f>SUM(G24:G29)</f>
        <v>3406816</v>
      </c>
      <c r="H30" s="301">
        <f t="shared" si="1"/>
        <v>4382435</v>
      </c>
    </row>
    <row r="31" spans="1:8" ht="15.75">
      <c r="A31" s="149">
        <v>14</v>
      </c>
      <c r="B31" s="62" t="s">
        <v>129</v>
      </c>
      <c r="C31" s="302">
        <f>C22-C30</f>
        <v>3261328</v>
      </c>
      <c r="D31" s="302">
        <f>D22-D30</f>
        <v>7722011</v>
      </c>
      <c r="E31" s="290">
        <f t="shared" si="0"/>
        <v>10983339</v>
      </c>
      <c r="F31" s="302">
        <f>F22-F30</f>
        <v>3148168</v>
      </c>
      <c r="G31" s="302">
        <f>G22-G30</f>
        <v>5605041</v>
      </c>
      <c r="H31" s="301">
        <f t="shared" si="1"/>
        <v>8753209</v>
      </c>
    </row>
    <row r="32" spans="1:8">
      <c r="A32" s="149"/>
      <c r="B32" s="57"/>
      <c r="C32" s="304"/>
      <c r="D32" s="304"/>
      <c r="E32" s="304"/>
      <c r="F32" s="304"/>
      <c r="G32" s="304"/>
      <c r="H32" s="305"/>
    </row>
    <row r="33" spans="1:8" ht="15.75">
      <c r="A33" s="149"/>
      <c r="B33" s="57" t="s">
        <v>130</v>
      </c>
      <c r="C33" s="300"/>
      <c r="D33" s="300"/>
      <c r="E33" s="289"/>
      <c r="F33" s="300"/>
      <c r="G33" s="300"/>
      <c r="H33" s="303"/>
    </row>
    <row r="34" spans="1:8" ht="15.75">
      <c r="A34" s="149">
        <v>15</v>
      </c>
      <c r="B34" s="56" t="s">
        <v>101</v>
      </c>
      <c r="C34" s="306">
        <f>C35-C36</f>
        <v>146848</v>
      </c>
      <c r="D34" s="306">
        <f>D35-D36</f>
        <v>1282351</v>
      </c>
      <c r="E34" s="290">
        <f t="shared" si="0"/>
        <v>1429199</v>
      </c>
      <c r="F34" s="306">
        <f>F35-F36</f>
        <v>123795</v>
      </c>
      <c r="G34" s="306">
        <f>G35-G36</f>
        <v>664047</v>
      </c>
      <c r="H34" s="301">
        <f t="shared" si="1"/>
        <v>787842</v>
      </c>
    </row>
    <row r="35" spans="1:8" ht="15.75">
      <c r="A35" s="149">
        <v>15.1</v>
      </c>
      <c r="B35" s="60" t="s">
        <v>131</v>
      </c>
      <c r="C35" s="300">
        <v>272978</v>
      </c>
      <c r="D35" s="300">
        <v>3020811</v>
      </c>
      <c r="E35" s="290">
        <f t="shared" si="0"/>
        <v>3293789</v>
      </c>
      <c r="F35" s="300">
        <v>220625</v>
      </c>
      <c r="G35" s="300">
        <v>1417947</v>
      </c>
      <c r="H35" s="301">
        <f t="shared" si="1"/>
        <v>1638572</v>
      </c>
    </row>
    <row r="36" spans="1:8" ht="15.75">
      <c r="A36" s="149">
        <v>15.2</v>
      </c>
      <c r="B36" s="60" t="s">
        <v>132</v>
      </c>
      <c r="C36" s="300">
        <v>126130</v>
      </c>
      <c r="D36" s="300">
        <v>1738460</v>
      </c>
      <c r="E36" s="290">
        <f t="shared" si="0"/>
        <v>1864590</v>
      </c>
      <c r="F36" s="300">
        <v>96830</v>
      </c>
      <c r="G36" s="300">
        <v>753900</v>
      </c>
      <c r="H36" s="301">
        <f t="shared" si="1"/>
        <v>850730</v>
      </c>
    </row>
    <row r="37" spans="1:8" ht="15.75">
      <c r="A37" s="149">
        <v>16</v>
      </c>
      <c r="B37" s="59" t="s">
        <v>133</v>
      </c>
      <c r="C37" s="300">
        <v>0</v>
      </c>
      <c r="D37" s="300">
        <v>0</v>
      </c>
      <c r="E37" s="290">
        <f t="shared" si="0"/>
        <v>0</v>
      </c>
      <c r="F37" s="300">
        <v>0</v>
      </c>
      <c r="G37" s="300">
        <v>0</v>
      </c>
      <c r="H37" s="301">
        <f t="shared" si="1"/>
        <v>0</v>
      </c>
    </row>
    <row r="38" spans="1:8" ht="15.75">
      <c r="A38" s="149">
        <v>17</v>
      </c>
      <c r="B38" s="59" t="s">
        <v>134</v>
      </c>
      <c r="C38" s="300">
        <v>0</v>
      </c>
      <c r="D38" s="300">
        <v>0</v>
      </c>
      <c r="E38" s="290">
        <f t="shared" si="0"/>
        <v>0</v>
      </c>
      <c r="F38" s="300">
        <v>0</v>
      </c>
      <c r="G38" s="300">
        <v>0</v>
      </c>
      <c r="H38" s="301">
        <f t="shared" si="1"/>
        <v>0</v>
      </c>
    </row>
    <row r="39" spans="1:8" ht="15.75">
      <c r="A39" s="149">
        <v>18</v>
      </c>
      <c r="B39" s="59" t="s">
        <v>135</v>
      </c>
      <c r="C39" s="300">
        <v>0</v>
      </c>
      <c r="D39" s="300">
        <v>0</v>
      </c>
      <c r="E39" s="290">
        <f t="shared" si="0"/>
        <v>0</v>
      </c>
      <c r="F39" s="300">
        <v>0</v>
      </c>
      <c r="G39" s="300">
        <v>0</v>
      </c>
      <c r="H39" s="301">
        <f t="shared" si="1"/>
        <v>0</v>
      </c>
    </row>
    <row r="40" spans="1:8" ht="15.75">
      <c r="A40" s="149">
        <v>19</v>
      </c>
      <c r="B40" s="59" t="s">
        <v>136</v>
      </c>
      <c r="C40" s="300">
        <v>1051285</v>
      </c>
      <c r="D40" s="300"/>
      <c r="E40" s="290">
        <f t="shared" si="0"/>
        <v>1051285</v>
      </c>
      <c r="F40" s="300">
        <v>388256</v>
      </c>
      <c r="G40" s="300"/>
      <c r="H40" s="301">
        <f t="shared" si="1"/>
        <v>388256</v>
      </c>
    </row>
    <row r="41" spans="1:8" ht="15.75">
      <c r="A41" s="149">
        <v>20</v>
      </c>
      <c r="B41" s="59" t="s">
        <v>137</v>
      </c>
      <c r="C41" s="300">
        <v>-483989</v>
      </c>
      <c r="D41" s="300"/>
      <c r="E41" s="290">
        <f t="shared" si="0"/>
        <v>-483989</v>
      </c>
      <c r="F41" s="300">
        <v>-67938</v>
      </c>
      <c r="G41" s="300"/>
      <c r="H41" s="301">
        <f t="shared" si="1"/>
        <v>-67938</v>
      </c>
    </row>
    <row r="42" spans="1:8" ht="15.75">
      <c r="A42" s="149">
        <v>21</v>
      </c>
      <c r="B42" s="59" t="s">
        <v>138</v>
      </c>
      <c r="C42" s="300">
        <v>0</v>
      </c>
      <c r="D42" s="300"/>
      <c r="E42" s="290">
        <f t="shared" si="0"/>
        <v>0</v>
      </c>
      <c r="F42" s="300">
        <v>28635</v>
      </c>
      <c r="G42" s="300"/>
      <c r="H42" s="301">
        <f t="shared" si="1"/>
        <v>28635</v>
      </c>
    </row>
    <row r="43" spans="1:8" ht="15.75">
      <c r="A43" s="149">
        <v>22</v>
      </c>
      <c r="B43" s="59" t="s">
        <v>139</v>
      </c>
      <c r="C43" s="300">
        <v>40944</v>
      </c>
      <c r="D43" s="300">
        <v>14266</v>
      </c>
      <c r="E43" s="290">
        <f t="shared" si="0"/>
        <v>55210</v>
      </c>
      <c r="F43" s="300">
        <v>43569</v>
      </c>
      <c r="G43" s="300">
        <v>8675</v>
      </c>
      <c r="H43" s="301">
        <f t="shared" si="1"/>
        <v>52244</v>
      </c>
    </row>
    <row r="44" spans="1:8" ht="15.75">
      <c r="A44" s="149">
        <v>23</v>
      </c>
      <c r="B44" s="59" t="s">
        <v>140</v>
      </c>
      <c r="C44" s="300">
        <v>10769</v>
      </c>
      <c r="D44" s="300">
        <v>4921</v>
      </c>
      <c r="E44" s="290">
        <f t="shared" si="0"/>
        <v>15690</v>
      </c>
      <c r="F44" s="300">
        <v>10515</v>
      </c>
      <c r="G44" s="300">
        <v>13908</v>
      </c>
      <c r="H44" s="301">
        <f t="shared" si="1"/>
        <v>24423</v>
      </c>
    </row>
    <row r="45" spans="1:8" ht="15.75">
      <c r="A45" s="149">
        <v>24</v>
      </c>
      <c r="B45" s="62" t="s">
        <v>141</v>
      </c>
      <c r="C45" s="302">
        <f>C34+C37+C38+C39+C40+C41+C42+C43+C44</f>
        <v>765857</v>
      </c>
      <c r="D45" s="302">
        <f>D34+D37+D38+D39+D40+D41+D42+D43+D44</f>
        <v>1301538</v>
      </c>
      <c r="E45" s="290">
        <f t="shared" si="0"/>
        <v>2067395</v>
      </c>
      <c r="F45" s="302">
        <f>F34+F37+F38+F39+F40+F41+F42+F43+F44</f>
        <v>526832</v>
      </c>
      <c r="G45" s="302">
        <f>G34+G37+G38+G39+G40+G41+G42+G43+G44</f>
        <v>686630</v>
      </c>
      <c r="H45" s="301">
        <f t="shared" si="1"/>
        <v>1213462</v>
      </c>
    </row>
    <row r="46" spans="1:8">
      <c r="A46" s="149"/>
      <c r="B46" s="57" t="s">
        <v>142</v>
      </c>
      <c r="C46" s="300"/>
      <c r="D46" s="300"/>
      <c r="E46" s="300"/>
      <c r="F46" s="300"/>
      <c r="G46" s="300"/>
      <c r="H46" s="307"/>
    </row>
    <row r="47" spans="1:8" ht="15.75">
      <c r="A47" s="149">
        <v>25</v>
      </c>
      <c r="B47" s="59" t="s">
        <v>143</v>
      </c>
      <c r="C47" s="300">
        <v>217209</v>
      </c>
      <c r="D47" s="300"/>
      <c r="E47" s="290">
        <f t="shared" si="0"/>
        <v>217209</v>
      </c>
      <c r="F47" s="300">
        <v>154070</v>
      </c>
      <c r="G47" s="300"/>
      <c r="H47" s="301">
        <f t="shared" si="1"/>
        <v>154070</v>
      </c>
    </row>
    <row r="48" spans="1:8" ht="15.75">
      <c r="A48" s="149">
        <v>26</v>
      </c>
      <c r="B48" s="59" t="s">
        <v>144</v>
      </c>
      <c r="C48" s="300">
        <v>253575</v>
      </c>
      <c r="D48" s="300">
        <v>8622</v>
      </c>
      <c r="E48" s="290">
        <f t="shared" si="0"/>
        <v>262197</v>
      </c>
      <c r="F48" s="300">
        <v>90443</v>
      </c>
      <c r="G48" s="300">
        <v>186</v>
      </c>
      <c r="H48" s="301">
        <f t="shared" si="1"/>
        <v>90629</v>
      </c>
    </row>
    <row r="49" spans="1:9" ht="15.75">
      <c r="A49" s="149">
        <v>27</v>
      </c>
      <c r="B49" s="59" t="s">
        <v>145</v>
      </c>
      <c r="C49" s="300">
        <v>3367841</v>
      </c>
      <c r="D49" s="300"/>
      <c r="E49" s="290">
        <f t="shared" si="0"/>
        <v>3367841</v>
      </c>
      <c r="F49" s="300">
        <v>2981090</v>
      </c>
      <c r="G49" s="300"/>
      <c r="H49" s="301">
        <f t="shared" si="1"/>
        <v>2981090</v>
      </c>
    </row>
    <row r="50" spans="1:9" ht="15.75">
      <c r="A50" s="149">
        <v>28</v>
      </c>
      <c r="B50" s="59" t="s">
        <v>292</v>
      </c>
      <c r="C50" s="300">
        <v>10161</v>
      </c>
      <c r="D50" s="300"/>
      <c r="E50" s="290">
        <f t="shared" si="0"/>
        <v>10161</v>
      </c>
      <c r="F50" s="300">
        <v>3611</v>
      </c>
      <c r="G50" s="300"/>
      <c r="H50" s="301">
        <f t="shared" si="1"/>
        <v>3611</v>
      </c>
    </row>
    <row r="51" spans="1:9" ht="15.75">
      <c r="A51" s="149">
        <v>29</v>
      </c>
      <c r="B51" s="59" t="s">
        <v>146</v>
      </c>
      <c r="C51" s="300">
        <v>474168</v>
      </c>
      <c r="D51" s="300"/>
      <c r="E51" s="290">
        <f t="shared" si="0"/>
        <v>474168</v>
      </c>
      <c r="F51" s="300">
        <v>307110</v>
      </c>
      <c r="G51" s="300"/>
      <c r="H51" s="301">
        <f t="shared" si="1"/>
        <v>307110</v>
      </c>
    </row>
    <row r="52" spans="1:9" ht="15.75">
      <c r="A52" s="149">
        <v>30</v>
      </c>
      <c r="B52" s="59" t="s">
        <v>147</v>
      </c>
      <c r="C52" s="300">
        <v>666882</v>
      </c>
      <c r="D52" s="300">
        <v>334502</v>
      </c>
      <c r="E52" s="290">
        <f t="shared" si="0"/>
        <v>1001384</v>
      </c>
      <c r="F52" s="300">
        <v>507248</v>
      </c>
      <c r="G52" s="300">
        <v>335977</v>
      </c>
      <c r="H52" s="301">
        <f t="shared" si="1"/>
        <v>843225</v>
      </c>
    </row>
    <row r="53" spans="1:9" ht="15.75">
      <c r="A53" s="149">
        <v>31</v>
      </c>
      <c r="B53" s="62" t="s">
        <v>148</v>
      </c>
      <c r="C53" s="302">
        <f>C47+C48+C49+C50+C51+C52</f>
        <v>4989836</v>
      </c>
      <c r="D53" s="302">
        <f>D47+D48+D49+D50+D51+D52</f>
        <v>343124</v>
      </c>
      <c r="E53" s="290">
        <f t="shared" si="0"/>
        <v>5332960</v>
      </c>
      <c r="F53" s="302">
        <f>F47+F48+F49+F50+F51+F52</f>
        <v>4043572</v>
      </c>
      <c r="G53" s="302">
        <f>G47+G48+G49+G50+G51+G52</f>
        <v>336163</v>
      </c>
      <c r="H53" s="301">
        <f t="shared" si="1"/>
        <v>4379735</v>
      </c>
    </row>
    <row r="54" spans="1:9" ht="15.75">
      <c r="A54" s="149">
        <v>32</v>
      </c>
      <c r="B54" s="62" t="s">
        <v>149</v>
      </c>
      <c r="C54" s="302">
        <f>C45-C53</f>
        <v>-4223979</v>
      </c>
      <c r="D54" s="302">
        <f>D45-D53</f>
        <v>958414</v>
      </c>
      <c r="E54" s="290">
        <f t="shared" si="0"/>
        <v>-3265565</v>
      </c>
      <c r="F54" s="302">
        <f>F45-F53</f>
        <v>-3516740</v>
      </c>
      <c r="G54" s="302">
        <f>G45-G53</f>
        <v>350467</v>
      </c>
      <c r="H54" s="301">
        <f t="shared" si="1"/>
        <v>-3166273</v>
      </c>
    </row>
    <row r="55" spans="1:9">
      <c r="A55" s="149"/>
      <c r="B55" s="57"/>
      <c r="C55" s="304"/>
      <c r="D55" s="304"/>
      <c r="E55" s="304"/>
      <c r="F55" s="304"/>
      <c r="G55" s="304"/>
      <c r="H55" s="305"/>
    </row>
    <row r="56" spans="1:9" ht="15.75">
      <c r="A56" s="149">
        <v>33</v>
      </c>
      <c r="B56" s="62" t="s">
        <v>150</v>
      </c>
      <c r="C56" s="302">
        <f>C31+C54</f>
        <v>-962651</v>
      </c>
      <c r="D56" s="302">
        <f>D31+D54</f>
        <v>8680425</v>
      </c>
      <c r="E56" s="290">
        <f t="shared" si="0"/>
        <v>7717774</v>
      </c>
      <c r="F56" s="302">
        <f>F31+F54</f>
        <v>-368572</v>
      </c>
      <c r="G56" s="302">
        <f>G31+G54</f>
        <v>5955508</v>
      </c>
      <c r="H56" s="301">
        <f t="shared" si="1"/>
        <v>5586936</v>
      </c>
    </row>
    <row r="57" spans="1:9">
      <c r="A57" s="149"/>
      <c r="B57" s="57"/>
      <c r="C57" s="304"/>
      <c r="D57" s="304"/>
      <c r="E57" s="304"/>
      <c r="F57" s="304"/>
      <c r="G57" s="304"/>
      <c r="H57" s="305"/>
    </row>
    <row r="58" spans="1:9" ht="15.75">
      <c r="A58" s="149">
        <v>34</v>
      </c>
      <c r="B58" s="59" t="s">
        <v>151</v>
      </c>
      <c r="C58" s="300">
        <v>-824945</v>
      </c>
      <c r="D58" s="300"/>
      <c r="E58" s="290">
        <f t="shared" si="0"/>
        <v>-824945</v>
      </c>
      <c r="F58" s="300">
        <v>2693989</v>
      </c>
      <c r="G58" s="300"/>
      <c r="H58" s="301">
        <f t="shared" si="1"/>
        <v>2693989</v>
      </c>
    </row>
    <row r="59" spans="1:9" s="244" customFormat="1" ht="15.75">
      <c r="A59" s="149">
        <v>35</v>
      </c>
      <c r="B59" s="56" t="s">
        <v>152</v>
      </c>
      <c r="C59" s="308">
        <v>0</v>
      </c>
      <c r="D59" s="308"/>
      <c r="E59" s="309">
        <f t="shared" si="0"/>
        <v>0</v>
      </c>
      <c r="F59" s="310">
        <v>0</v>
      </c>
      <c r="G59" s="310"/>
      <c r="H59" s="311">
        <f t="shared" si="1"/>
        <v>0</v>
      </c>
      <c r="I59" s="243"/>
    </row>
    <row r="60" spans="1:9" ht="15.75">
      <c r="A60" s="149">
        <v>36</v>
      </c>
      <c r="B60" s="59" t="s">
        <v>153</v>
      </c>
      <c r="C60" s="300">
        <v>257953</v>
      </c>
      <c r="D60" s="300"/>
      <c r="E60" s="290">
        <f t="shared" si="0"/>
        <v>257953</v>
      </c>
      <c r="F60" s="300">
        <v>-9252</v>
      </c>
      <c r="G60" s="300"/>
      <c r="H60" s="301">
        <f t="shared" si="1"/>
        <v>-9252</v>
      </c>
    </row>
    <row r="61" spans="1:9" ht="15.75">
      <c r="A61" s="149">
        <v>37</v>
      </c>
      <c r="B61" s="62" t="s">
        <v>154</v>
      </c>
      <c r="C61" s="302">
        <f>C58+C59+C60</f>
        <v>-566992</v>
      </c>
      <c r="D61" s="302">
        <f>D58+D59+D60</f>
        <v>0</v>
      </c>
      <c r="E61" s="290">
        <f t="shared" si="0"/>
        <v>-566992</v>
      </c>
      <c r="F61" s="302">
        <f>F58+F59+F60</f>
        <v>2684737</v>
      </c>
      <c r="G61" s="302">
        <f>G58+G59+G60</f>
        <v>0</v>
      </c>
      <c r="H61" s="301">
        <f t="shared" si="1"/>
        <v>2684737</v>
      </c>
    </row>
    <row r="62" spans="1:9">
      <c r="A62" s="149"/>
      <c r="B62" s="63"/>
      <c r="C62" s="300"/>
      <c r="D62" s="300"/>
      <c r="E62" s="300"/>
      <c r="F62" s="300"/>
      <c r="G62" s="300"/>
      <c r="H62" s="307"/>
    </row>
    <row r="63" spans="1:9" ht="15.75">
      <c r="A63" s="149">
        <v>38</v>
      </c>
      <c r="B63" s="64" t="s">
        <v>293</v>
      </c>
      <c r="C63" s="302">
        <f>C56-C61</f>
        <v>-395659</v>
      </c>
      <c r="D63" s="302">
        <f>D56-D61</f>
        <v>8680425</v>
      </c>
      <c r="E63" s="290">
        <f t="shared" si="0"/>
        <v>8284766</v>
      </c>
      <c r="F63" s="302">
        <f>F56-F61</f>
        <v>-3053309</v>
      </c>
      <c r="G63" s="302">
        <f>G56-G61</f>
        <v>5955508</v>
      </c>
      <c r="H63" s="301">
        <f t="shared" si="1"/>
        <v>2902199</v>
      </c>
    </row>
    <row r="64" spans="1:9" ht="15.75">
      <c r="A64" s="147">
        <v>39</v>
      </c>
      <c r="B64" s="59" t="s">
        <v>155</v>
      </c>
      <c r="C64" s="312">
        <v>1117464</v>
      </c>
      <c r="D64" s="312">
        <v>0</v>
      </c>
      <c r="E64" s="290">
        <f t="shared" si="0"/>
        <v>1117464</v>
      </c>
      <c r="F64" s="312">
        <v>301310</v>
      </c>
      <c r="G64" s="312"/>
      <c r="H64" s="301">
        <f t="shared" si="1"/>
        <v>301310</v>
      </c>
    </row>
    <row r="65" spans="1:8" ht="15.75">
      <c r="A65" s="149">
        <v>40</v>
      </c>
      <c r="B65" s="62" t="s">
        <v>156</v>
      </c>
      <c r="C65" s="302">
        <f>C63-C64</f>
        <v>-1513123</v>
      </c>
      <c r="D65" s="302">
        <f>D63-D64</f>
        <v>8680425</v>
      </c>
      <c r="E65" s="290">
        <f t="shared" si="0"/>
        <v>7167302</v>
      </c>
      <c r="F65" s="302">
        <f>F63-F64</f>
        <v>-3354619</v>
      </c>
      <c r="G65" s="302">
        <f>G63-G64</f>
        <v>5955508</v>
      </c>
      <c r="H65" s="301">
        <f t="shared" si="1"/>
        <v>2600889</v>
      </c>
    </row>
    <row r="66" spans="1:8" ht="15.75">
      <c r="A66" s="147">
        <v>41</v>
      </c>
      <c r="B66" s="59" t="s">
        <v>157</v>
      </c>
      <c r="C66" s="312"/>
      <c r="D66" s="312"/>
      <c r="E66" s="290">
        <f t="shared" si="0"/>
        <v>0</v>
      </c>
      <c r="F66" s="312"/>
      <c r="G66" s="312"/>
      <c r="H66" s="301">
        <f t="shared" si="1"/>
        <v>0</v>
      </c>
    </row>
    <row r="67" spans="1:8" ht="16.5" thickBot="1">
      <c r="A67" s="151">
        <v>42</v>
      </c>
      <c r="B67" s="152" t="s">
        <v>158</v>
      </c>
      <c r="C67" s="313">
        <f>C65+C66</f>
        <v>-1513123</v>
      </c>
      <c r="D67" s="313">
        <f>D65+D66</f>
        <v>8680425</v>
      </c>
      <c r="E67" s="298">
        <f t="shared" si="0"/>
        <v>7167302</v>
      </c>
      <c r="F67" s="313">
        <f>F65+F66</f>
        <v>-3354619</v>
      </c>
      <c r="G67" s="313">
        <f>G65+G66</f>
        <v>5955508</v>
      </c>
      <c r="H67" s="314">
        <f t="shared" si="1"/>
        <v>2600889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53"/>
  <sheetViews>
    <sheetView zoomScaleNormal="100" workbookViewId="0">
      <selection activeCell="F10" sqref="F10:G10"/>
    </sheetView>
  </sheetViews>
  <sheetFormatPr defaultRowHeight="15"/>
  <cols>
    <col min="1" max="1" width="9.5703125" bestFit="1" customWidth="1"/>
    <col min="2" max="2" width="72.28515625" customWidth="1"/>
    <col min="3" max="8" width="12.7109375" customWidth="1"/>
  </cols>
  <sheetData>
    <row r="1" spans="1:8">
      <c r="A1" s="2" t="s">
        <v>201</v>
      </c>
      <c r="B1" t="str">
        <f>'1. key ratios'!B1</f>
        <v>სს "ხალიკ ბანკი საქართველო"</v>
      </c>
    </row>
    <row r="2" spans="1:8">
      <c r="A2" s="2" t="s">
        <v>202</v>
      </c>
      <c r="B2" s="395">
        <f>'1. key ratios'!B2</f>
        <v>42916</v>
      </c>
    </row>
    <row r="3" spans="1:8">
      <c r="A3" s="2"/>
    </row>
    <row r="4" spans="1:8" ht="16.5" thickBot="1">
      <c r="A4" s="2" t="s">
        <v>353</v>
      </c>
      <c r="B4" s="2"/>
      <c r="C4" s="255"/>
      <c r="D4" s="255"/>
      <c r="E4" s="255"/>
      <c r="F4" s="256"/>
      <c r="G4" s="256"/>
      <c r="H4" s="257" t="s">
        <v>103</v>
      </c>
    </row>
    <row r="5" spans="1:8" ht="15.75">
      <c r="A5" s="428" t="s">
        <v>31</v>
      </c>
      <c r="B5" s="430" t="s">
        <v>261</v>
      </c>
      <c r="C5" s="432" t="s">
        <v>208</v>
      </c>
      <c r="D5" s="432"/>
      <c r="E5" s="432"/>
      <c r="F5" s="432" t="s">
        <v>209</v>
      </c>
      <c r="G5" s="432"/>
      <c r="H5" s="433"/>
    </row>
    <row r="6" spans="1:8">
      <c r="A6" s="429"/>
      <c r="B6" s="431"/>
      <c r="C6" s="44" t="s">
        <v>32</v>
      </c>
      <c r="D6" s="44" t="s">
        <v>104</v>
      </c>
      <c r="E6" s="44" t="s">
        <v>73</v>
      </c>
      <c r="F6" s="44" t="s">
        <v>32</v>
      </c>
      <c r="G6" s="44" t="s">
        <v>104</v>
      </c>
      <c r="H6" s="45" t="s">
        <v>73</v>
      </c>
    </row>
    <row r="7" spans="1:8" s="3" customFormat="1" ht="15.75">
      <c r="A7" s="258">
        <v>1</v>
      </c>
      <c r="B7" s="259" t="s">
        <v>391</v>
      </c>
      <c r="C7" s="292"/>
      <c r="D7" s="292"/>
      <c r="E7" s="315">
        <f>C7+D7</f>
        <v>0</v>
      </c>
      <c r="F7" s="292"/>
      <c r="G7" s="292"/>
      <c r="H7" s="293">
        <f t="shared" ref="H7:H53" si="0">F7+G7</f>
        <v>0</v>
      </c>
    </row>
    <row r="8" spans="1:8" s="3" customFormat="1" ht="15.75">
      <c r="A8" s="258">
        <v>1.1000000000000001</v>
      </c>
      <c r="B8" s="260" t="s">
        <v>298</v>
      </c>
      <c r="C8" s="292">
        <v>7250424</v>
      </c>
      <c r="D8" s="292">
        <v>10902921</v>
      </c>
      <c r="E8" s="315">
        <f t="shared" ref="E8:E53" si="1">C8+D8</f>
        <v>18153345</v>
      </c>
      <c r="F8" s="292">
        <v>5245918</v>
      </c>
      <c r="G8" s="292">
        <v>944592</v>
      </c>
      <c r="H8" s="293">
        <f t="shared" si="0"/>
        <v>6190510</v>
      </c>
    </row>
    <row r="9" spans="1:8" s="3" customFormat="1" ht="15.75">
      <c r="A9" s="258">
        <v>1.2</v>
      </c>
      <c r="B9" s="260" t="s">
        <v>299</v>
      </c>
      <c r="C9" s="292"/>
      <c r="D9" s="292"/>
      <c r="E9" s="315">
        <f t="shared" si="1"/>
        <v>0</v>
      </c>
      <c r="F9" s="292"/>
      <c r="G9" s="292"/>
      <c r="H9" s="293">
        <f t="shared" si="0"/>
        <v>0</v>
      </c>
    </row>
    <row r="10" spans="1:8" s="3" customFormat="1" ht="15.75">
      <c r="A10" s="258">
        <v>1.3</v>
      </c>
      <c r="B10" s="260" t="s">
        <v>300</v>
      </c>
      <c r="C10" s="292">
        <v>7700231</v>
      </c>
      <c r="D10" s="292">
        <v>18333235</v>
      </c>
      <c r="E10" s="315">
        <f t="shared" si="1"/>
        <v>26033466</v>
      </c>
      <c r="F10" s="292">
        <v>6792274</v>
      </c>
      <c r="G10" s="292">
        <v>11998757</v>
      </c>
      <c r="H10" s="293">
        <f t="shared" si="0"/>
        <v>18791031</v>
      </c>
    </row>
    <row r="11" spans="1:8" s="3" customFormat="1" ht="15.75">
      <c r="A11" s="258">
        <v>1.4</v>
      </c>
      <c r="B11" s="260" t="s">
        <v>301</v>
      </c>
      <c r="C11" s="292"/>
      <c r="D11" s="292"/>
      <c r="E11" s="315">
        <f t="shared" si="1"/>
        <v>0</v>
      </c>
      <c r="F11" s="292"/>
      <c r="G11" s="292"/>
      <c r="H11" s="293">
        <f t="shared" si="0"/>
        <v>0</v>
      </c>
    </row>
    <row r="12" spans="1:8" s="3" customFormat="1" ht="29.25" customHeight="1">
      <c r="A12" s="258">
        <v>2</v>
      </c>
      <c r="B12" s="259" t="s">
        <v>302</v>
      </c>
      <c r="C12" s="292"/>
      <c r="D12" s="292"/>
      <c r="E12" s="315">
        <f t="shared" si="1"/>
        <v>0</v>
      </c>
      <c r="F12" s="292"/>
      <c r="G12" s="292"/>
      <c r="H12" s="293">
        <f t="shared" si="0"/>
        <v>0</v>
      </c>
    </row>
    <row r="13" spans="1:8" s="3" customFormat="1" ht="25.5">
      <c r="A13" s="258">
        <v>3</v>
      </c>
      <c r="B13" s="259" t="s">
        <v>303</v>
      </c>
      <c r="C13" s="292"/>
      <c r="D13" s="292"/>
      <c r="E13" s="315">
        <f t="shared" si="1"/>
        <v>0</v>
      </c>
      <c r="F13" s="292"/>
      <c r="G13" s="292"/>
      <c r="H13" s="293">
        <f t="shared" si="0"/>
        <v>0</v>
      </c>
    </row>
    <row r="14" spans="1:8" s="3" customFormat="1" ht="15.75">
      <c r="A14" s="258">
        <v>3.1</v>
      </c>
      <c r="B14" s="260" t="s">
        <v>304</v>
      </c>
      <c r="C14" s="292"/>
      <c r="D14" s="292"/>
      <c r="E14" s="315">
        <f t="shared" si="1"/>
        <v>0</v>
      </c>
      <c r="F14" s="292"/>
      <c r="G14" s="292"/>
      <c r="H14" s="293">
        <f t="shared" si="0"/>
        <v>0</v>
      </c>
    </row>
    <row r="15" spans="1:8" s="3" customFormat="1" ht="15.75">
      <c r="A15" s="258">
        <v>3.2</v>
      </c>
      <c r="B15" s="260" t="s">
        <v>305</v>
      </c>
      <c r="C15" s="292"/>
      <c r="D15" s="292"/>
      <c r="E15" s="315">
        <f t="shared" si="1"/>
        <v>0</v>
      </c>
      <c r="F15" s="292"/>
      <c r="G15" s="292"/>
      <c r="H15" s="293">
        <f t="shared" si="0"/>
        <v>0</v>
      </c>
    </row>
    <row r="16" spans="1:8" s="3" customFormat="1" ht="15.75">
      <c r="A16" s="258">
        <v>4</v>
      </c>
      <c r="B16" s="259" t="s">
        <v>306</v>
      </c>
      <c r="C16" s="292"/>
      <c r="D16" s="292"/>
      <c r="E16" s="315">
        <f t="shared" si="1"/>
        <v>0</v>
      </c>
      <c r="F16" s="292"/>
      <c r="G16" s="292"/>
      <c r="H16" s="293">
        <f t="shared" si="0"/>
        <v>0</v>
      </c>
    </row>
    <row r="17" spans="1:8" s="3" customFormat="1" ht="15.75">
      <c r="A17" s="258">
        <v>4.0999999999999996</v>
      </c>
      <c r="B17" s="260" t="s">
        <v>307</v>
      </c>
      <c r="C17" s="292">
        <v>4829535</v>
      </c>
      <c r="D17" s="292">
        <v>167466070</v>
      </c>
      <c r="E17" s="315">
        <f t="shared" si="1"/>
        <v>172295605</v>
      </c>
      <c r="F17" s="292"/>
      <c r="G17" s="292"/>
      <c r="H17" s="293">
        <f t="shared" si="0"/>
        <v>0</v>
      </c>
    </row>
    <row r="18" spans="1:8" s="3" customFormat="1" ht="15.75">
      <c r="A18" s="258">
        <v>4.2</v>
      </c>
      <c r="B18" s="260" t="s">
        <v>308</v>
      </c>
      <c r="C18" s="292"/>
      <c r="D18" s="292"/>
      <c r="E18" s="315">
        <f t="shared" si="1"/>
        <v>0</v>
      </c>
      <c r="F18" s="292"/>
      <c r="G18" s="292"/>
      <c r="H18" s="293">
        <f t="shared" si="0"/>
        <v>0</v>
      </c>
    </row>
    <row r="19" spans="1:8" s="3" customFormat="1" ht="25.5">
      <c r="A19" s="258">
        <v>5</v>
      </c>
      <c r="B19" s="259" t="s">
        <v>309</v>
      </c>
      <c r="C19" s="292"/>
      <c r="D19" s="292"/>
      <c r="E19" s="315">
        <f t="shared" si="1"/>
        <v>0</v>
      </c>
      <c r="F19" s="292">
        <v>56851453</v>
      </c>
      <c r="G19" s="292">
        <v>1153326119</v>
      </c>
      <c r="H19" s="293">
        <f t="shared" si="0"/>
        <v>1210177572</v>
      </c>
    </row>
    <row r="20" spans="1:8" s="3" customFormat="1" ht="15.75">
      <c r="A20" s="258">
        <v>5.0999999999999996</v>
      </c>
      <c r="B20" s="260" t="s">
        <v>310</v>
      </c>
      <c r="C20" s="292">
        <v>2145040</v>
      </c>
      <c r="D20" s="292">
        <v>12028284</v>
      </c>
      <c r="E20" s="315">
        <f t="shared" si="1"/>
        <v>14173324</v>
      </c>
      <c r="F20" s="292"/>
      <c r="G20" s="292"/>
      <c r="H20" s="293">
        <f t="shared" si="0"/>
        <v>0</v>
      </c>
    </row>
    <row r="21" spans="1:8" s="3" customFormat="1" ht="15.75">
      <c r="A21" s="258">
        <v>5.2</v>
      </c>
      <c r="B21" s="260" t="s">
        <v>311</v>
      </c>
      <c r="C21" s="292"/>
      <c r="D21" s="292"/>
      <c r="E21" s="315">
        <f t="shared" si="1"/>
        <v>0</v>
      </c>
      <c r="F21" s="292"/>
      <c r="G21" s="292"/>
      <c r="H21" s="293">
        <f t="shared" si="0"/>
        <v>0</v>
      </c>
    </row>
    <row r="22" spans="1:8" s="3" customFormat="1" ht="15.75">
      <c r="A22" s="258">
        <v>5.3</v>
      </c>
      <c r="B22" s="260" t="s">
        <v>312</v>
      </c>
      <c r="C22" s="292"/>
      <c r="D22" s="292"/>
      <c r="E22" s="315">
        <f t="shared" si="1"/>
        <v>0</v>
      </c>
      <c r="F22" s="292"/>
      <c r="G22" s="292"/>
      <c r="H22" s="293">
        <f t="shared" si="0"/>
        <v>0</v>
      </c>
    </row>
    <row r="23" spans="1:8" s="3" customFormat="1" ht="15.75">
      <c r="A23" s="258" t="s">
        <v>313</v>
      </c>
      <c r="B23" s="261" t="s">
        <v>314</v>
      </c>
      <c r="C23" s="292">
        <v>32282520</v>
      </c>
      <c r="D23" s="292">
        <v>111541757</v>
      </c>
      <c r="E23" s="315">
        <f t="shared" si="1"/>
        <v>143824277</v>
      </c>
      <c r="F23" s="292"/>
      <c r="G23" s="292"/>
      <c r="H23" s="293">
        <f t="shared" si="0"/>
        <v>0</v>
      </c>
    </row>
    <row r="24" spans="1:8" s="3" customFormat="1" ht="15.75">
      <c r="A24" s="258" t="s">
        <v>315</v>
      </c>
      <c r="B24" s="261" t="s">
        <v>316</v>
      </c>
      <c r="C24" s="292">
        <v>8938896</v>
      </c>
      <c r="D24" s="292">
        <v>160981530</v>
      </c>
      <c r="E24" s="315">
        <f t="shared" si="1"/>
        <v>169920426</v>
      </c>
      <c r="F24" s="292"/>
      <c r="G24" s="292"/>
      <c r="H24" s="293">
        <f t="shared" si="0"/>
        <v>0</v>
      </c>
    </row>
    <row r="25" spans="1:8" s="3" customFormat="1" ht="15.75">
      <c r="A25" s="258" t="s">
        <v>317</v>
      </c>
      <c r="B25" s="262" t="s">
        <v>318</v>
      </c>
      <c r="C25" s="292">
        <v>0</v>
      </c>
      <c r="D25" s="292">
        <v>537590</v>
      </c>
      <c r="E25" s="315">
        <f t="shared" si="1"/>
        <v>537590</v>
      </c>
      <c r="F25" s="292"/>
      <c r="G25" s="292"/>
      <c r="H25" s="293">
        <f t="shared" si="0"/>
        <v>0</v>
      </c>
    </row>
    <row r="26" spans="1:8" s="3" customFormat="1" ht="15.75">
      <c r="A26" s="258" t="s">
        <v>319</v>
      </c>
      <c r="B26" s="261" t="s">
        <v>320</v>
      </c>
      <c r="C26" s="292">
        <v>5607272</v>
      </c>
      <c r="D26" s="292">
        <v>68223466</v>
      </c>
      <c r="E26" s="315">
        <f t="shared" si="1"/>
        <v>73830738</v>
      </c>
      <c r="F26" s="292"/>
      <c r="G26" s="292"/>
      <c r="H26" s="293">
        <f t="shared" si="0"/>
        <v>0</v>
      </c>
    </row>
    <row r="27" spans="1:8" s="3" customFormat="1" ht="15.75">
      <c r="A27" s="258" t="s">
        <v>321</v>
      </c>
      <c r="B27" s="261" t="s">
        <v>322</v>
      </c>
      <c r="C27" s="292">
        <v>17958</v>
      </c>
      <c r="D27" s="292">
        <v>176101</v>
      </c>
      <c r="E27" s="315">
        <f t="shared" si="1"/>
        <v>194059</v>
      </c>
      <c r="F27" s="292"/>
      <c r="G27" s="292"/>
      <c r="H27" s="293">
        <f t="shared" si="0"/>
        <v>0</v>
      </c>
    </row>
    <row r="28" spans="1:8" s="3" customFormat="1" ht="15.75">
      <c r="A28" s="258">
        <v>5.4</v>
      </c>
      <c r="B28" s="260" t="s">
        <v>323</v>
      </c>
      <c r="C28" s="292">
        <v>564786</v>
      </c>
      <c r="D28" s="292">
        <v>11038143</v>
      </c>
      <c r="E28" s="315">
        <f t="shared" si="1"/>
        <v>11602929</v>
      </c>
      <c r="F28" s="292"/>
      <c r="G28" s="292"/>
      <c r="H28" s="293">
        <f t="shared" si="0"/>
        <v>0</v>
      </c>
    </row>
    <row r="29" spans="1:8" s="3" customFormat="1" ht="15.75">
      <c r="A29" s="258">
        <v>5.5</v>
      </c>
      <c r="B29" s="260" t="s">
        <v>324</v>
      </c>
      <c r="C29" s="292"/>
      <c r="D29" s="292"/>
      <c r="E29" s="315">
        <f t="shared" si="1"/>
        <v>0</v>
      </c>
      <c r="F29" s="292"/>
      <c r="G29" s="292"/>
      <c r="H29" s="293">
        <f t="shared" si="0"/>
        <v>0</v>
      </c>
    </row>
    <row r="30" spans="1:8" s="3" customFormat="1" ht="15.75">
      <c r="A30" s="258">
        <v>5.6</v>
      </c>
      <c r="B30" s="260" t="s">
        <v>325</v>
      </c>
      <c r="C30" s="292"/>
      <c r="D30" s="292"/>
      <c r="E30" s="315">
        <f t="shared" si="1"/>
        <v>0</v>
      </c>
      <c r="F30" s="292"/>
      <c r="G30" s="292"/>
      <c r="H30" s="293">
        <f t="shared" si="0"/>
        <v>0</v>
      </c>
    </row>
    <row r="31" spans="1:8" s="3" customFormat="1" ht="15.75">
      <c r="A31" s="258">
        <v>5.7</v>
      </c>
      <c r="B31" s="260" t="s">
        <v>326</v>
      </c>
      <c r="C31" s="292"/>
      <c r="D31" s="292"/>
      <c r="E31" s="315">
        <f t="shared" si="1"/>
        <v>0</v>
      </c>
      <c r="F31" s="292"/>
      <c r="G31" s="292"/>
      <c r="H31" s="293">
        <f t="shared" si="0"/>
        <v>0</v>
      </c>
    </row>
    <row r="32" spans="1:8" s="3" customFormat="1" ht="15.75">
      <c r="A32" s="258">
        <v>6</v>
      </c>
      <c r="B32" s="259" t="s">
        <v>327</v>
      </c>
      <c r="C32" s="292"/>
      <c r="D32" s="292"/>
      <c r="E32" s="315">
        <f t="shared" si="1"/>
        <v>0</v>
      </c>
      <c r="F32" s="292"/>
      <c r="G32" s="292"/>
      <c r="H32" s="293">
        <f t="shared" si="0"/>
        <v>0</v>
      </c>
    </row>
    <row r="33" spans="1:8" s="3" customFormat="1" ht="25.5">
      <c r="A33" s="258">
        <v>6.1</v>
      </c>
      <c r="B33" s="260" t="s">
        <v>392</v>
      </c>
      <c r="C33" s="292"/>
      <c r="D33" s="292"/>
      <c r="E33" s="315">
        <f t="shared" si="1"/>
        <v>0</v>
      </c>
      <c r="F33" s="292"/>
      <c r="G33" s="292"/>
      <c r="H33" s="293">
        <f t="shared" si="0"/>
        <v>0</v>
      </c>
    </row>
    <row r="34" spans="1:8" s="3" customFormat="1" ht="25.5">
      <c r="A34" s="258">
        <v>6.2</v>
      </c>
      <c r="B34" s="260" t="s">
        <v>328</v>
      </c>
      <c r="C34" s="292"/>
      <c r="D34" s="292"/>
      <c r="E34" s="315">
        <f t="shared" si="1"/>
        <v>0</v>
      </c>
      <c r="F34" s="292"/>
      <c r="G34" s="292"/>
      <c r="H34" s="293">
        <f t="shared" si="0"/>
        <v>0</v>
      </c>
    </row>
    <row r="35" spans="1:8" s="3" customFormat="1" ht="25.5">
      <c r="A35" s="258">
        <v>6.3</v>
      </c>
      <c r="B35" s="260" t="s">
        <v>329</v>
      </c>
      <c r="C35" s="292"/>
      <c r="D35" s="292"/>
      <c r="E35" s="315">
        <f t="shared" si="1"/>
        <v>0</v>
      </c>
      <c r="F35" s="292"/>
      <c r="G35" s="292"/>
      <c r="H35" s="293">
        <f t="shared" si="0"/>
        <v>0</v>
      </c>
    </row>
    <row r="36" spans="1:8" s="3" customFormat="1" ht="15.75">
      <c r="A36" s="258">
        <v>6.4</v>
      </c>
      <c r="B36" s="260" t="s">
        <v>330</v>
      </c>
      <c r="C36" s="292"/>
      <c r="D36" s="292"/>
      <c r="E36" s="315">
        <f t="shared" si="1"/>
        <v>0</v>
      </c>
      <c r="F36" s="292"/>
      <c r="G36" s="292"/>
      <c r="H36" s="293">
        <f t="shared" si="0"/>
        <v>0</v>
      </c>
    </row>
    <row r="37" spans="1:8" s="3" customFormat="1" ht="15.75">
      <c r="A37" s="258">
        <v>6.5</v>
      </c>
      <c r="B37" s="260" t="s">
        <v>331</v>
      </c>
      <c r="C37" s="292"/>
      <c r="D37" s="292"/>
      <c r="E37" s="315">
        <f t="shared" si="1"/>
        <v>0</v>
      </c>
      <c r="F37" s="292"/>
      <c r="G37" s="292"/>
      <c r="H37" s="293">
        <f t="shared" si="0"/>
        <v>0</v>
      </c>
    </row>
    <row r="38" spans="1:8" s="3" customFormat="1" ht="25.5">
      <c r="A38" s="258">
        <v>6.6</v>
      </c>
      <c r="B38" s="260" t="s">
        <v>332</v>
      </c>
      <c r="C38" s="292"/>
      <c r="D38" s="292"/>
      <c r="E38" s="315">
        <f t="shared" si="1"/>
        <v>0</v>
      </c>
      <c r="F38" s="292"/>
      <c r="G38" s="292"/>
      <c r="H38" s="293">
        <f t="shared" si="0"/>
        <v>0</v>
      </c>
    </row>
    <row r="39" spans="1:8" s="3" customFormat="1" ht="25.5">
      <c r="A39" s="258">
        <v>6.7</v>
      </c>
      <c r="B39" s="260" t="s">
        <v>333</v>
      </c>
      <c r="C39" s="292"/>
      <c r="D39" s="292"/>
      <c r="E39" s="315">
        <f t="shared" si="1"/>
        <v>0</v>
      </c>
      <c r="F39" s="292"/>
      <c r="G39" s="292"/>
      <c r="H39" s="293">
        <f t="shared" si="0"/>
        <v>0</v>
      </c>
    </row>
    <row r="40" spans="1:8" s="3" customFormat="1" ht="15.75">
      <c r="A40" s="258">
        <v>7</v>
      </c>
      <c r="B40" s="259" t="s">
        <v>334</v>
      </c>
      <c r="C40" s="292"/>
      <c r="D40" s="292"/>
      <c r="E40" s="315">
        <f t="shared" si="1"/>
        <v>0</v>
      </c>
      <c r="F40" s="292"/>
      <c r="G40" s="292"/>
      <c r="H40" s="293">
        <f t="shared" si="0"/>
        <v>0</v>
      </c>
    </row>
    <row r="41" spans="1:8" s="3" customFormat="1" ht="25.5">
      <c r="A41" s="258">
        <v>7.1</v>
      </c>
      <c r="B41" s="260" t="s">
        <v>335</v>
      </c>
      <c r="C41" s="292">
        <v>6174.37</v>
      </c>
      <c r="D41" s="292"/>
      <c r="E41" s="315">
        <f t="shared" si="1"/>
        <v>6174.37</v>
      </c>
      <c r="F41" s="292"/>
      <c r="G41" s="292"/>
      <c r="H41" s="293">
        <f t="shared" si="0"/>
        <v>0</v>
      </c>
    </row>
    <row r="42" spans="1:8" s="3" customFormat="1" ht="25.5">
      <c r="A42" s="258">
        <v>7.2</v>
      </c>
      <c r="B42" s="260" t="s">
        <v>336</v>
      </c>
      <c r="C42" s="292">
        <v>46679</v>
      </c>
      <c r="D42" s="292">
        <v>778868</v>
      </c>
      <c r="E42" s="315">
        <f t="shared" si="1"/>
        <v>825547</v>
      </c>
      <c r="F42" s="292"/>
      <c r="G42" s="292"/>
      <c r="H42" s="293">
        <f t="shared" si="0"/>
        <v>0</v>
      </c>
    </row>
    <row r="43" spans="1:8" s="3" customFormat="1" ht="25.5">
      <c r="A43" s="258">
        <v>7.3</v>
      </c>
      <c r="B43" s="260" t="s">
        <v>337</v>
      </c>
      <c r="C43" s="292">
        <v>21572.21</v>
      </c>
      <c r="D43" s="292">
        <v>2230.46</v>
      </c>
      <c r="E43" s="315">
        <f t="shared" si="1"/>
        <v>23802.67</v>
      </c>
      <c r="F43" s="292"/>
      <c r="G43" s="292"/>
      <c r="H43" s="293">
        <f t="shared" si="0"/>
        <v>0</v>
      </c>
    </row>
    <row r="44" spans="1:8" s="3" customFormat="1" ht="25.5">
      <c r="A44" s="258">
        <v>7.4</v>
      </c>
      <c r="B44" s="260" t="s">
        <v>338</v>
      </c>
      <c r="C44" s="292">
        <v>146179</v>
      </c>
      <c r="D44" s="292">
        <v>880894</v>
      </c>
      <c r="E44" s="315">
        <f t="shared" si="1"/>
        <v>1027073</v>
      </c>
      <c r="F44" s="292"/>
      <c r="G44" s="292"/>
      <c r="H44" s="293">
        <f t="shared" si="0"/>
        <v>0</v>
      </c>
    </row>
    <row r="45" spans="1:8" s="3" customFormat="1" ht="15.75">
      <c r="A45" s="258">
        <v>8</v>
      </c>
      <c r="B45" s="259" t="s">
        <v>339</v>
      </c>
      <c r="C45" s="292"/>
      <c r="D45" s="292"/>
      <c r="E45" s="315">
        <f t="shared" si="1"/>
        <v>0</v>
      </c>
      <c r="F45" s="292"/>
      <c r="G45" s="292"/>
      <c r="H45" s="293">
        <f t="shared" si="0"/>
        <v>0</v>
      </c>
    </row>
    <row r="46" spans="1:8" s="3" customFormat="1" ht="15.75">
      <c r="A46" s="258">
        <v>8.1</v>
      </c>
      <c r="B46" s="260" t="s">
        <v>340</v>
      </c>
      <c r="C46" s="292"/>
      <c r="D46" s="292"/>
      <c r="E46" s="315">
        <f t="shared" si="1"/>
        <v>0</v>
      </c>
      <c r="F46" s="292"/>
      <c r="G46" s="292"/>
      <c r="H46" s="293">
        <f t="shared" si="0"/>
        <v>0</v>
      </c>
    </row>
    <row r="47" spans="1:8" s="3" customFormat="1" ht="15.75">
      <c r="A47" s="258">
        <v>8.1999999999999993</v>
      </c>
      <c r="B47" s="260" t="s">
        <v>341</v>
      </c>
      <c r="C47" s="292"/>
      <c r="D47" s="292"/>
      <c r="E47" s="315">
        <f t="shared" si="1"/>
        <v>0</v>
      </c>
      <c r="F47" s="292"/>
      <c r="G47" s="292"/>
      <c r="H47" s="293">
        <f t="shared" si="0"/>
        <v>0</v>
      </c>
    </row>
    <row r="48" spans="1:8" s="3" customFormat="1" ht="15.75">
      <c r="A48" s="258">
        <v>8.3000000000000007</v>
      </c>
      <c r="B48" s="260" t="s">
        <v>342</v>
      </c>
      <c r="C48" s="292"/>
      <c r="D48" s="292"/>
      <c r="E48" s="315">
        <f t="shared" si="1"/>
        <v>0</v>
      </c>
      <c r="F48" s="292"/>
      <c r="G48" s="292"/>
      <c r="H48" s="293">
        <f t="shared" si="0"/>
        <v>0</v>
      </c>
    </row>
    <row r="49" spans="1:8" s="3" customFormat="1" ht="15.75">
      <c r="A49" s="258">
        <v>8.4</v>
      </c>
      <c r="B49" s="260" t="s">
        <v>343</v>
      </c>
      <c r="C49" s="292"/>
      <c r="D49" s="292"/>
      <c r="E49" s="315">
        <f t="shared" si="1"/>
        <v>0</v>
      </c>
      <c r="F49" s="292"/>
      <c r="G49" s="292"/>
      <c r="H49" s="293">
        <f t="shared" si="0"/>
        <v>0</v>
      </c>
    </row>
    <row r="50" spans="1:8" s="3" customFormat="1" ht="15.75">
      <c r="A50" s="258">
        <v>8.5</v>
      </c>
      <c r="B50" s="260" t="s">
        <v>344</v>
      </c>
      <c r="C50" s="292"/>
      <c r="D50" s="292"/>
      <c r="E50" s="315">
        <f t="shared" si="1"/>
        <v>0</v>
      </c>
      <c r="F50" s="292"/>
      <c r="G50" s="292"/>
      <c r="H50" s="293">
        <f t="shared" si="0"/>
        <v>0</v>
      </c>
    </row>
    <row r="51" spans="1:8" s="3" customFormat="1" ht="15.75">
      <c r="A51" s="258">
        <v>8.6</v>
      </c>
      <c r="B51" s="260" t="s">
        <v>345</v>
      </c>
      <c r="C51" s="292"/>
      <c r="D51" s="292"/>
      <c r="E51" s="315">
        <f t="shared" si="1"/>
        <v>0</v>
      </c>
      <c r="F51" s="292"/>
      <c r="G51" s="292"/>
      <c r="H51" s="293">
        <f t="shared" si="0"/>
        <v>0</v>
      </c>
    </row>
    <row r="52" spans="1:8" s="3" customFormat="1" ht="15.75">
      <c r="A52" s="258">
        <v>8.6999999999999993</v>
      </c>
      <c r="B52" s="260" t="s">
        <v>346</v>
      </c>
      <c r="C52" s="292"/>
      <c r="D52" s="292"/>
      <c r="E52" s="315">
        <f t="shared" si="1"/>
        <v>0</v>
      </c>
      <c r="F52" s="292"/>
      <c r="G52" s="292"/>
      <c r="H52" s="293">
        <f t="shared" si="0"/>
        <v>0</v>
      </c>
    </row>
    <row r="53" spans="1:8" s="3" customFormat="1" ht="26.25" thickBot="1">
      <c r="A53" s="263">
        <v>9</v>
      </c>
      <c r="B53" s="264" t="s">
        <v>347</v>
      </c>
      <c r="C53" s="316"/>
      <c r="D53" s="316"/>
      <c r="E53" s="317">
        <f t="shared" si="1"/>
        <v>0</v>
      </c>
      <c r="F53" s="316"/>
      <c r="G53" s="316"/>
      <c r="H53" s="29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21"/>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2" sqref="C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201</v>
      </c>
      <c r="B1" s="17" t="str">
        <f>'1. key ratios'!B1</f>
        <v>სს "ხალიკ ბანკი საქართველო"</v>
      </c>
      <c r="C1" s="17"/>
    </row>
    <row r="2" spans="1:8" ht="15">
      <c r="A2" s="18" t="s">
        <v>202</v>
      </c>
      <c r="B2" s="392">
        <f>'1. key ratios'!B2</f>
        <v>42916</v>
      </c>
      <c r="C2" s="30"/>
      <c r="D2" s="19"/>
      <c r="E2" s="12"/>
      <c r="F2" s="12"/>
      <c r="G2" s="12"/>
      <c r="H2" s="12"/>
    </row>
    <row r="3" spans="1:8" ht="15">
      <c r="A3" s="18"/>
      <c r="B3" s="17"/>
      <c r="C3" s="30"/>
      <c r="D3" s="19"/>
      <c r="E3" s="12"/>
      <c r="F3" s="12"/>
      <c r="G3" s="12"/>
      <c r="H3" s="12"/>
    </row>
    <row r="4" spans="1:8" ht="15" customHeight="1" thickBot="1">
      <c r="A4" s="252" t="s">
        <v>354</v>
      </c>
      <c r="B4" s="253" t="s">
        <v>198</v>
      </c>
      <c r="C4" s="252"/>
      <c r="D4" s="254" t="s">
        <v>103</v>
      </c>
    </row>
    <row r="5" spans="1:8" ht="15" customHeight="1">
      <c r="A5" s="248" t="s">
        <v>31</v>
      </c>
      <c r="B5" s="249"/>
      <c r="C5" s="250" t="s">
        <v>5</v>
      </c>
      <c r="D5" s="251" t="s">
        <v>6</v>
      </c>
    </row>
    <row r="6" spans="1:8" ht="15" customHeight="1">
      <c r="A6" s="154">
        <v>1</v>
      </c>
      <c r="B6" s="66" t="s">
        <v>206</v>
      </c>
      <c r="C6" s="318">
        <f>C7+C9+C10+C11</f>
        <v>484854398.36435002</v>
      </c>
      <c r="D6" s="319">
        <f>D7+D9+D10+D11</f>
        <v>481207988.73899949</v>
      </c>
    </row>
    <row r="7" spans="1:8" ht="15" customHeight="1">
      <c r="A7" s="154">
        <v>1.1000000000000001</v>
      </c>
      <c r="B7" s="67" t="s">
        <v>25</v>
      </c>
      <c r="C7" s="320">
        <v>309654737.02000004</v>
      </c>
      <c r="D7" s="321">
        <v>305107293.25999969</v>
      </c>
    </row>
    <row r="8" spans="1:8" ht="25.5">
      <c r="A8" s="154" t="s">
        <v>270</v>
      </c>
      <c r="B8" s="211" t="s">
        <v>348</v>
      </c>
      <c r="C8" s="320"/>
      <c r="D8" s="321"/>
    </row>
    <row r="9" spans="1:8" ht="15" customHeight="1">
      <c r="A9" s="154">
        <v>1.2</v>
      </c>
      <c r="B9" s="67" t="s">
        <v>26</v>
      </c>
      <c r="C9" s="320">
        <v>21592456.154349998</v>
      </c>
      <c r="D9" s="321">
        <v>19751091.348999985</v>
      </c>
    </row>
    <row r="10" spans="1:8" ht="15" customHeight="1">
      <c r="A10" s="154">
        <v>1.3</v>
      </c>
      <c r="B10" s="67" t="s">
        <v>27</v>
      </c>
      <c r="C10" s="322">
        <v>153607205.19</v>
      </c>
      <c r="D10" s="321">
        <v>156349604.12999985</v>
      </c>
    </row>
    <row r="11" spans="1:8" ht="15" customHeight="1">
      <c r="A11" s="154">
        <v>1.4</v>
      </c>
      <c r="B11" s="212" t="s">
        <v>86</v>
      </c>
      <c r="C11" s="322"/>
      <c r="D11" s="321"/>
    </row>
    <row r="12" spans="1:8" ht="15" customHeight="1">
      <c r="A12" s="154">
        <v>2</v>
      </c>
      <c r="B12" s="66" t="s">
        <v>207</v>
      </c>
      <c r="C12" s="320">
        <v>1367881</v>
      </c>
      <c r="D12" s="321">
        <v>2403570</v>
      </c>
    </row>
    <row r="13" spans="1:8" ht="15" customHeight="1">
      <c r="A13" s="154">
        <v>3</v>
      </c>
      <c r="B13" s="66" t="s">
        <v>205</v>
      </c>
      <c r="C13" s="322">
        <v>15856036.333333334</v>
      </c>
      <c r="D13" s="321">
        <v>15856036.333333334</v>
      </c>
    </row>
    <row r="14" spans="1:8" ht="15" customHeight="1" thickBot="1">
      <c r="A14" s="155">
        <v>4</v>
      </c>
      <c r="B14" s="156" t="s">
        <v>271</v>
      </c>
      <c r="C14" s="323">
        <f>C6+C12+C13</f>
        <v>502078315.69768333</v>
      </c>
      <c r="D14" s="324">
        <f>D6+D12+D13</f>
        <v>499467595.0723328</v>
      </c>
    </row>
    <row r="15" spans="1:8" ht="15" customHeight="1">
      <c r="A15" s="68"/>
      <c r="B15" s="69"/>
      <c r="C15" s="70"/>
      <c r="D15" s="70"/>
    </row>
    <row r="16" spans="1:8">
      <c r="B16" s="24"/>
    </row>
    <row r="17" spans="2:2">
      <c r="B17" s="116"/>
    </row>
    <row r="18" spans="2:2">
      <c r="B18" s="116"/>
    </row>
    <row r="19" spans="2:2">
      <c r="B19" s="116"/>
    </row>
    <row r="20" spans="2:2">
      <c r="B20" s="116"/>
    </row>
    <row r="21" spans="2:2">
      <c r="B21" s="11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4"/>
  <sheetViews>
    <sheetView zoomScaleNormal="100" workbookViewId="0">
      <pane xSplit="1" ySplit="4" topLeftCell="B14" activePane="bottomRight" state="frozen"/>
      <selection pane="topRight" activeCell="B1" sqref="B1"/>
      <selection pane="bottomLeft" activeCell="A4" sqref="A4"/>
      <selection pane="bottomRight" activeCell="C34" sqref="C34"/>
    </sheetView>
  </sheetViews>
  <sheetFormatPr defaultRowHeight="15"/>
  <cols>
    <col min="1" max="1" width="9.5703125" style="2" bestFit="1" customWidth="1"/>
    <col min="2" max="2" width="90.42578125" style="2" bestFit="1" customWidth="1"/>
    <col min="3" max="3" width="9.140625" style="2"/>
  </cols>
  <sheetData>
    <row r="1" spans="1:8">
      <c r="A1" s="2" t="s">
        <v>201</v>
      </c>
      <c r="B1" s="2" t="str">
        <f>'1. key ratios'!B1</f>
        <v>სს "ხალიკ ბანკი საქართველო"</v>
      </c>
    </row>
    <row r="2" spans="1:8">
      <c r="A2" s="2" t="s">
        <v>202</v>
      </c>
      <c r="B2" s="394">
        <f>'1. key ratios'!B2</f>
        <v>42916</v>
      </c>
    </row>
    <row r="4" spans="1:8" ht="16.5" customHeight="1" thickBot="1">
      <c r="A4" s="265" t="s">
        <v>355</v>
      </c>
      <c r="B4" s="71" t="s">
        <v>159</v>
      </c>
      <c r="C4" s="14"/>
    </row>
    <row r="5" spans="1:8" ht="15.75">
      <c r="A5" s="11"/>
      <c r="B5" s="434" t="s">
        <v>160</v>
      </c>
      <c r="C5" s="435"/>
    </row>
    <row r="6" spans="1:8">
      <c r="A6" s="15">
        <v>1</v>
      </c>
      <c r="B6" s="73" t="s">
        <v>399</v>
      </c>
      <c r="C6" s="74"/>
    </row>
    <row r="7" spans="1:8">
      <c r="A7" s="15">
        <v>2</v>
      </c>
      <c r="B7" s="73" t="s">
        <v>400</v>
      </c>
      <c r="C7" s="74"/>
    </row>
    <row r="8" spans="1:8">
      <c r="A8" s="15">
        <v>3</v>
      </c>
      <c r="B8" s="73" t="s">
        <v>401</v>
      </c>
      <c r="C8" s="74"/>
    </row>
    <row r="9" spans="1:8">
      <c r="A9" s="15">
        <v>4</v>
      </c>
      <c r="B9" s="73"/>
      <c r="C9" s="74"/>
    </row>
    <row r="10" spans="1:8">
      <c r="A10" s="15">
        <v>5</v>
      </c>
      <c r="B10" s="73"/>
      <c r="C10" s="74"/>
    </row>
    <row r="11" spans="1:8">
      <c r="A11" s="15">
        <v>6</v>
      </c>
      <c r="B11" s="73"/>
      <c r="C11" s="74"/>
    </row>
    <row r="12" spans="1:8">
      <c r="A12" s="15">
        <v>7</v>
      </c>
      <c r="B12" s="73"/>
      <c r="C12" s="74"/>
      <c r="H12" s="4"/>
    </row>
    <row r="13" spans="1:8">
      <c r="A13" s="15">
        <v>8</v>
      </c>
      <c r="B13" s="73"/>
      <c r="C13" s="74"/>
    </row>
    <row r="14" spans="1:8">
      <c r="A14" s="15">
        <v>9</v>
      </c>
      <c r="B14" s="73"/>
      <c r="C14" s="74"/>
    </row>
    <row r="15" spans="1:8">
      <c r="A15" s="15">
        <v>10</v>
      </c>
      <c r="B15" s="73"/>
      <c r="C15" s="74"/>
    </row>
    <row r="16" spans="1:8">
      <c r="A16" s="15"/>
      <c r="B16" s="436"/>
      <c r="C16" s="437"/>
    </row>
    <row r="17" spans="1:3" ht="15.75">
      <c r="A17" s="15"/>
      <c r="B17" s="438" t="s">
        <v>161</v>
      </c>
      <c r="C17" s="439"/>
    </row>
    <row r="18" spans="1:3" ht="15.75">
      <c r="A18" s="15">
        <v>1</v>
      </c>
      <c r="B18" s="28" t="s">
        <v>402</v>
      </c>
      <c r="C18" s="72"/>
    </row>
    <row r="19" spans="1:3" ht="15.75">
      <c r="A19" s="15">
        <v>2</v>
      </c>
      <c r="B19" s="28" t="s">
        <v>403</v>
      </c>
      <c r="C19" s="72"/>
    </row>
    <row r="20" spans="1:3" ht="15.75">
      <c r="A20" s="15">
        <v>3</v>
      </c>
      <c r="B20" s="28" t="s">
        <v>404</v>
      </c>
      <c r="C20" s="72"/>
    </row>
    <row r="21" spans="1:3" ht="15.75">
      <c r="A21" s="15">
        <v>4</v>
      </c>
      <c r="B21" s="28" t="s">
        <v>405</v>
      </c>
      <c r="C21" s="72"/>
    </row>
    <row r="22" spans="1:3" ht="15.75">
      <c r="A22" s="15">
        <v>5</v>
      </c>
      <c r="B22" s="28" t="s">
        <v>406</v>
      </c>
      <c r="C22" s="72"/>
    </row>
    <row r="23" spans="1:3" ht="15.75">
      <c r="A23" s="15">
        <v>6</v>
      </c>
      <c r="B23" s="28"/>
      <c r="C23" s="72"/>
    </row>
    <row r="24" spans="1:3" ht="15.75">
      <c r="A24" s="15">
        <v>7</v>
      </c>
      <c r="B24" s="28"/>
      <c r="C24" s="72"/>
    </row>
    <row r="25" spans="1:3" ht="15.75">
      <c r="A25" s="15">
        <v>8</v>
      </c>
      <c r="B25" s="28"/>
      <c r="C25" s="72"/>
    </row>
    <row r="26" spans="1:3" ht="15.75">
      <c r="A26" s="15">
        <v>9</v>
      </c>
      <c r="B26" s="28"/>
      <c r="C26" s="72"/>
    </row>
    <row r="27" spans="1:3" ht="15.75" customHeight="1">
      <c r="A27" s="15">
        <v>10</v>
      </c>
      <c r="B27" s="28"/>
      <c r="C27" s="29"/>
    </row>
    <row r="28" spans="1:3" ht="15.75" customHeight="1">
      <c r="A28" s="15"/>
      <c r="B28" s="28"/>
      <c r="C28" s="29"/>
    </row>
    <row r="29" spans="1:3" ht="30" customHeight="1">
      <c r="A29" s="15"/>
      <c r="B29" s="440" t="s">
        <v>162</v>
      </c>
      <c r="C29" s="441"/>
    </row>
    <row r="30" spans="1:3">
      <c r="A30" s="15">
        <v>1</v>
      </c>
      <c r="B30" s="73" t="s">
        <v>407</v>
      </c>
      <c r="C30" s="398">
        <v>1</v>
      </c>
    </row>
    <row r="31" spans="1:3" ht="15.75" customHeight="1">
      <c r="A31" s="15"/>
      <c r="B31" s="73"/>
      <c r="C31" s="74"/>
    </row>
    <row r="32" spans="1:3" ht="29.25" customHeight="1">
      <c r="A32" s="15"/>
      <c r="B32" s="440" t="s">
        <v>294</v>
      </c>
      <c r="C32" s="441"/>
    </row>
    <row r="33" spans="1:3">
      <c r="A33" s="15">
        <v>1</v>
      </c>
      <c r="B33" s="73" t="s">
        <v>408</v>
      </c>
      <c r="C33" s="399">
        <v>0.36770000000000003</v>
      </c>
    </row>
    <row r="34" spans="1:3" ht="16.5" thickBot="1">
      <c r="A34" s="16">
        <v>2</v>
      </c>
      <c r="B34" s="75" t="s">
        <v>409</v>
      </c>
      <c r="C34" s="399">
        <v>0.36770000000000003</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G21" sqref="G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25.42578125" style="2" customWidth="1"/>
    <col min="7" max="7" width="23.28515625" customWidth="1"/>
    <col min="8" max="8" width="12" bestFit="1" customWidth="1"/>
    <col min="9" max="9" width="12.5703125" bestFit="1" customWidth="1"/>
  </cols>
  <sheetData>
    <row r="1" spans="1:9" ht="15.75">
      <c r="A1" s="18" t="s">
        <v>201</v>
      </c>
      <c r="B1" s="17" t="str">
        <f>'1. key ratios'!B1</f>
        <v>სს "ხალიკ ბანკი საქართველო"</v>
      </c>
    </row>
    <row r="2" spans="1:9" s="22" customFormat="1" ht="15.75" customHeight="1">
      <c r="A2" s="22" t="s">
        <v>202</v>
      </c>
      <c r="B2" s="396">
        <f>'1. key ratios'!B2</f>
        <v>42916</v>
      </c>
    </row>
    <row r="3" spans="1:9" s="22" customFormat="1" ht="15.75" customHeight="1"/>
    <row r="4" spans="1:9" s="22" customFormat="1" ht="15.75" customHeight="1" thickBot="1">
      <c r="A4" s="270" t="s">
        <v>356</v>
      </c>
      <c r="B4" s="271" t="s">
        <v>282</v>
      </c>
      <c r="C4" s="227"/>
      <c r="D4" s="227"/>
      <c r="E4" s="227"/>
      <c r="F4" s="227"/>
      <c r="G4" s="228" t="s">
        <v>103</v>
      </c>
    </row>
    <row r="5" spans="1:9" s="136" customFormat="1" ht="17.45" customHeight="1">
      <c r="A5" s="269"/>
      <c r="B5" s="269"/>
      <c r="C5" s="225" t="s">
        <v>0</v>
      </c>
      <c r="D5" s="225" t="s">
        <v>1</v>
      </c>
      <c r="E5" s="225" t="s">
        <v>2</v>
      </c>
      <c r="F5" s="225" t="s">
        <v>3</v>
      </c>
      <c r="G5" s="277" t="s">
        <v>281</v>
      </c>
    </row>
    <row r="6" spans="1:9" s="179" customFormat="1" ht="14.45" customHeight="1">
      <c r="A6" s="268"/>
      <c r="B6" s="442" t="s">
        <v>246</v>
      </c>
      <c r="C6" s="442" t="s">
        <v>245</v>
      </c>
      <c r="D6" s="443" t="s">
        <v>244</v>
      </c>
      <c r="E6" s="444"/>
      <c r="F6" s="444"/>
      <c r="G6" s="445" t="s">
        <v>397</v>
      </c>
      <c r="I6"/>
    </row>
    <row r="7" spans="1:9" s="179" customFormat="1" ht="99.6" customHeight="1">
      <c r="A7" s="268"/>
      <c r="B7" s="442"/>
      <c r="C7" s="442"/>
      <c r="D7" s="213" t="s">
        <v>243</v>
      </c>
      <c r="E7" s="213" t="s">
        <v>287</v>
      </c>
      <c r="F7" s="226" t="s">
        <v>242</v>
      </c>
      <c r="G7" s="446"/>
      <c r="I7"/>
    </row>
    <row r="8" spans="1:9">
      <c r="A8" s="382">
        <v>1</v>
      </c>
      <c r="B8" s="266" t="s">
        <v>164</v>
      </c>
      <c r="C8" s="385">
        <v>10118135</v>
      </c>
      <c r="D8" s="385"/>
      <c r="E8" s="385">
        <f>C8-D8</f>
        <v>10118135</v>
      </c>
      <c r="F8" s="386"/>
      <c r="G8" s="387">
        <f>E8+F8</f>
        <v>10118135</v>
      </c>
    </row>
    <row r="9" spans="1:9">
      <c r="A9" s="382">
        <v>2</v>
      </c>
      <c r="B9" s="266" t="s">
        <v>165</v>
      </c>
      <c r="C9" s="385">
        <v>46686397</v>
      </c>
      <c r="D9" s="385"/>
      <c r="E9" s="385">
        <f t="shared" ref="E9:E20" si="0">C9-D9</f>
        <v>46686397</v>
      </c>
      <c r="F9" s="386"/>
      <c r="G9" s="387">
        <f t="shared" ref="G9:G20" si="1">E9+F9</f>
        <v>46686397</v>
      </c>
    </row>
    <row r="10" spans="1:9">
      <c r="A10" s="382">
        <v>3</v>
      </c>
      <c r="B10" s="266" t="s">
        <v>241</v>
      </c>
      <c r="C10" s="385">
        <v>7834530</v>
      </c>
      <c r="D10" s="385"/>
      <c r="E10" s="385">
        <f t="shared" si="0"/>
        <v>7834530</v>
      </c>
      <c r="F10" s="386"/>
      <c r="G10" s="387">
        <f t="shared" si="1"/>
        <v>7834530</v>
      </c>
    </row>
    <row r="11" spans="1:9" ht="25.5">
      <c r="A11" s="382">
        <v>4</v>
      </c>
      <c r="B11" s="266" t="s">
        <v>195</v>
      </c>
      <c r="C11" s="385"/>
      <c r="D11" s="385"/>
      <c r="E11" s="385">
        <f t="shared" si="0"/>
        <v>0</v>
      </c>
      <c r="F11" s="386"/>
      <c r="G11" s="387">
        <f t="shared" si="1"/>
        <v>0</v>
      </c>
    </row>
    <row r="12" spans="1:9">
      <c r="A12" s="382">
        <v>5</v>
      </c>
      <c r="B12" s="266" t="s">
        <v>167</v>
      </c>
      <c r="C12" s="385">
        <v>16140736</v>
      </c>
      <c r="D12" s="385"/>
      <c r="E12" s="385">
        <f t="shared" si="0"/>
        <v>16140736</v>
      </c>
      <c r="F12" s="386"/>
      <c r="G12" s="387">
        <f t="shared" si="1"/>
        <v>16140736</v>
      </c>
    </row>
    <row r="13" spans="1:9">
      <c r="A13" s="382">
        <v>6.1</v>
      </c>
      <c r="B13" s="266" t="s">
        <v>168</v>
      </c>
      <c r="C13" s="388">
        <v>258653566</v>
      </c>
      <c r="D13" s="385"/>
      <c r="E13" s="385">
        <f t="shared" si="0"/>
        <v>258653566</v>
      </c>
      <c r="F13" s="386">
        <v>213602633</v>
      </c>
      <c r="G13" s="387">
        <f t="shared" si="1"/>
        <v>472256199</v>
      </c>
    </row>
    <row r="14" spans="1:9">
      <c r="A14" s="382">
        <v>6.2</v>
      </c>
      <c r="B14" s="267" t="s">
        <v>169</v>
      </c>
      <c r="C14" s="388">
        <v>-13833771.1</v>
      </c>
      <c r="D14" s="385"/>
      <c r="E14" s="385">
        <f t="shared" si="0"/>
        <v>-13833771.1</v>
      </c>
      <c r="F14" s="386">
        <v>-11965966</v>
      </c>
      <c r="G14" s="387">
        <f t="shared" si="1"/>
        <v>-25799737.100000001</v>
      </c>
    </row>
    <row r="15" spans="1:9">
      <c r="A15" s="382">
        <v>6</v>
      </c>
      <c r="B15" s="266" t="s">
        <v>240</v>
      </c>
      <c r="C15" s="385">
        <f>C13+C14</f>
        <v>244819794.90000001</v>
      </c>
      <c r="D15" s="385"/>
      <c r="E15" s="385">
        <f t="shared" ref="E15:F15" si="2">E13+E14</f>
        <v>244819794.90000001</v>
      </c>
      <c r="F15" s="385">
        <f t="shared" si="2"/>
        <v>201636667</v>
      </c>
      <c r="G15" s="387">
        <f t="shared" si="1"/>
        <v>446456461.89999998</v>
      </c>
    </row>
    <row r="16" spans="1:9" ht="25.5">
      <c r="A16" s="382">
        <v>7</v>
      </c>
      <c r="B16" s="266" t="s">
        <v>171</v>
      </c>
      <c r="C16" s="385">
        <v>1985776</v>
      </c>
      <c r="D16" s="385"/>
      <c r="E16" s="385">
        <f t="shared" si="0"/>
        <v>1985776</v>
      </c>
      <c r="F16" s="386">
        <v>1077166</v>
      </c>
      <c r="G16" s="387">
        <f t="shared" si="1"/>
        <v>3062942</v>
      </c>
    </row>
    <row r="17" spans="1:9">
      <c r="A17" s="382">
        <v>8</v>
      </c>
      <c r="B17" s="266" t="s">
        <v>172</v>
      </c>
      <c r="C17" s="385">
        <v>415590</v>
      </c>
      <c r="D17" s="385"/>
      <c r="E17" s="385">
        <f t="shared" si="0"/>
        <v>415590</v>
      </c>
      <c r="F17" s="386"/>
      <c r="G17" s="387">
        <f t="shared" si="1"/>
        <v>415590</v>
      </c>
      <c r="H17" s="6"/>
      <c r="I17" s="6"/>
    </row>
    <row r="18" spans="1:9">
      <c r="A18" s="382">
        <v>9</v>
      </c>
      <c r="B18" s="266" t="s">
        <v>173</v>
      </c>
      <c r="C18" s="385">
        <v>54000</v>
      </c>
      <c r="D18" s="385"/>
      <c r="E18" s="385">
        <f t="shared" si="0"/>
        <v>54000</v>
      </c>
      <c r="F18" s="386"/>
      <c r="G18" s="387">
        <f t="shared" si="1"/>
        <v>54000</v>
      </c>
      <c r="I18" s="6"/>
    </row>
    <row r="19" spans="1:9" ht="25.5">
      <c r="A19" s="382">
        <v>10</v>
      </c>
      <c r="B19" s="266" t="s">
        <v>174</v>
      </c>
      <c r="C19" s="385">
        <v>15084390</v>
      </c>
      <c r="D19" s="385">
        <v>3036068</v>
      </c>
      <c r="E19" s="385">
        <f t="shared" si="0"/>
        <v>12048322</v>
      </c>
      <c r="F19" s="386"/>
      <c r="G19" s="387">
        <f t="shared" si="1"/>
        <v>12048322</v>
      </c>
      <c r="I19" s="6"/>
    </row>
    <row r="20" spans="1:9">
      <c r="A20" s="382">
        <v>11</v>
      </c>
      <c r="B20" s="266" t="s">
        <v>175</v>
      </c>
      <c r="C20" s="385">
        <v>1646338</v>
      </c>
      <c r="D20" s="385"/>
      <c r="E20" s="385">
        <f t="shared" si="0"/>
        <v>1646338</v>
      </c>
      <c r="F20" s="386"/>
      <c r="G20" s="387">
        <f t="shared" si="1"/>
        <v>1646338</v>
      </c>
    </row>
    <row r="21" spans="1:9" ht="51.75" thickBot="1">
      <c r="A21" s="273"/>
      <c r="B21" s="272" t="s">
        <v>393</v>
      </c>
      <c r="C21" s="389">
        <f>SUM(C8:C12, C15:C20)</f>
        <v>344785686.89999998</v>
      </c>
      <c r="D21" s="389">
        <f t="shared" ref="D21:E21" si="3">SUM(D8:D12, D15:D20)</f>
        <v>3036068</v>
      </c>
      <c r="E21" s="389">
        <f t="shared" si="3"/>
        <v>341749618.89999998</v>
      </c>
      <c r="F21" s="389">
        <f>SUM(F8:F12, F15:F20)</f>
        <v>202713833</v>
      </c>
      <c r="G21" s="389">
        <f>SUM(G8:G12, G15:G20)</f>
        <v>544463451.89999998</v>
      </c>
    </row>
    <row r="22" spans="1:9">
      <c r="A22"/>
      <c r="B22"/>
      <c r="C22"/>
      <c r="D22"/>
      <c r="E22"/>
      <c r="F22"/>
    </row>
    <row r="23" spans="1:9">
      <c r="A23"/>
      <c r="B23"/>
      <c r="C23"/>
      <c r="D23"/>
      <c r="E23"/>
      <c r="F23"/>
    </row>
    <row r="25" spans="1:9" s="2" customFormat="1">
      <c r="B25" s="77"/>
      <c r="G25"/>
      <c r="H25"/>
      <c r="I25"/>
    </row>
    <row r="26" spans="1:9" s="2" customFormat="1">
      <c r="B26" s="78"/>
      <c r="G26"/>
      <c r="H26"/>
      <c r="I26"/>
    </row>
    <row r="27" spans="1:9" s="2" customFormat="1">
      <c r="B27" s="77"/>
      <c r="G27"/>
      <c r="H27"/>
      <c r="I27"/>
    </row>
    <row r="28" spans="1:9" s="2" customFormat="1">
      <c r="B28" s="77"/>
      <c r="G28"/>
      <c r="H28"/>
      <c r="I28"/>
    </row>
    <row r="29" spans="1:9" s="2" customFormat="1">
      <c r="B29" s="77"/>
      <c r="G29"/>
      <c r="H29"/>
      <c r="I29"/>
    </row>
    <row r="30" spans="1:9" s="2" customFormat="1">
      <c r="B30" s="77"/>
      <c r="G30"/>
      <c r="H30"/>
      <c r="I30"/>
    </row>
    <row r="31" spans="1:9" s="2" customFormat="1">
      <c r="B31" s="77"/>
      <c r="G31"/>
      <c r="H31"/>
      <c r="I31"/>
    </row>
    <row r="32" spans="1:9" s="2" customFormat="1">
      <c r="B32" s="78"/>
      <c r="G32"/>
      <c r="H32"/>
      <c r="I32"/>
    </row>
    <row r="33" spans="2:9" s="2" customFormat="1">
      <c r="B33" s="78"/>
      <c r="G33"/>
      <c r="H33"/>
      <c r="I33"/>
    </row>
    <row r="34" spans="2:9" s="2" customFormat="1">
      <c r="B34" s="78"/>
      <c r="G34"/>
      <c r="H34"/>
      <c r="I34"/>
    </row>
    <row r="35" spans="2:9" s="2" customFormat="1">
      <c r="B35" s="78"/>
      <c r="G35"/>
      <c r="H35"/>
      <c r="I35"/>
    </row>
    <row r="36" spans="2:9" s="2" customFormat="1">
      <c r="B36" s="78"/>
      <c r="G36"/>
      <c r="H36"/>
      <c r="I36"/>
    </row>
    <row r="37" spans="2:9" s="2" customFormat="1">
      <c r="B37" s="78"/>
      <c r="G37"/>
      <c r="H37"/>
      <c r="I37"/>
    </row>
  </sheetData>
  <mergeCells count="4">
    <mergeCell ref="B6:B7"/>
    <mergeCell ref="C6:C7"/>
    <mergeCell ref="D6:F6"/>
    <mergeCell ref="G6:G7"/>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3" sqref="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201</v>
      </c>
      <c r="B1" s="17" t="str">
        <f>'1. key ratios'!B1</f>
        <v>სს "ხალიკ ბანკი საქართველო"</v>
      </c>
    </row>
    <row r="2" spans="1:6" s="22" customFormat="1" ht="15.75" customHeight="1">
      <c r="A2" s="22" t="s">
        <v>202</v>
      </c>
      <c r="B2" s="396">
        <f>'1. key ratios'!B2</f>
        <v>42916</v>
      </c>
      <c r="C2"/>
      <c r="D2"/>
      <c r="E2"/>
      <c r="F2"/>
    </row>
    <row r="3" spans="1:6" s="22" customFormat="1" ht="15.75" customHeight="1">
      <c r="C3"/>
      <c r="D3"/>
      <c r="E3"/>
      <c r="F3"/>
    </row>
    <row r="4" spans="1:6" s="22" customFormat="1" ht="26.25" thickBot="1">
      <c r="A4" s="22" t="s">
        <v>357</v>
      </c>
      <c r="B4" s="234" t="s">
        <v>286</v>
      </c>
      <c r="C4" s="228" t="s">
        <v>103</v>
      </c>
      <c r="D4"/>
      <c r="E4"/>
      <c r="F4"/>
    </row>
    <row r="5" spans="1:6" ht="26.25">
      <c r="A5" s="229">
        <v>1</v>
      </c>
      <c r="B5" s="230" t="s">
        <v>367</v>
      </c>
      <c r="C5" s="325">
        <f>'7. LI1'!G21</f>
        <v>544463451.89999998</v>
      </c>
    </row>
    <row r="6" spans="1:6" s="215" customFormat="1">
      <c r="A6" s="135">
        <v>2.1</v>
      </c>
      <c r="B6" s="236" t="s">
        <v>288</v>
      </c>
      <c r="C6" s="326">
        <v>44138667</v>
      </c>
    </row>
    <row r="7" spans="1:6" s="4" customFormat="1" ht="25.5" outlineLevel="1">
      <c r="A7" s="235">
        <v>2.2000000000000002</v>
      </c>
      <c r="B7" s="231" t="s">
        <v>289</v>
      </c>
      <c r="C7" s="327"/>
    </row>
    <row r="8" spans="1:6" s="4" customFormat="1" ht="26.25">
      <c r="A8" s="235">
        <v>3</v>
      </c>
      <c r="B8" s="232" t="s">
        <v>368</v>
      </c>
      <c r="C8" s="328">
        <f>SUM(C5:C7)</f>
        <v>588602118.89999998</v>
      </c>
    </row>
    <row r="9" spans="1:6" s="215" customFormat="1">
      <c r="A9" s="135">
        <v>4</v>
      </c>
      <c r="B9" s="239" t="s">
        <v>283</v>
      </c>
      <c r="C9" s="326">
        <f>4321262+3479484</f>
        <v>7800746</v>
      </c>
    </row>
    <row r="10" spans="1:6" s="4" customFormat="1" ht="25.5" outlineLevel="1">
      <c r="A10" s="235">
        <v>5.0999999999999996</v>
      </c>
      <c r="B10" s="231" t="s">
        <v>295</v>
      </c>
      <c r="C10" s="327">
        <v>-22546211</v>
      </c>
    </row>
    <row r="11" spans="1:6" s="4" customFormat="1" ht="25.5" outlineLevel="1">
      <c r="A11" s="235">
        <v>5.2</v>
      </c>
      <c r="B11" s="231" t="s">
        <v>296</v>
      </c>
      <c r="C11" s="327"/>
    </row>
    <row r="12" spans="1:6" s="4" customFormat="1">
      <c r="A12" s="235">
        <v>6</v>
      </c>
      <c r="B12" s="237" t="s">
        <v>284</v>
      </c>
      <c r="C12" s="327">
        <v>-1383710</v>
      </c>
    </row>
    <row r="13" spans="1:6" s="4" customFormat="1" ht="15.75" thickBot="1">
      <c r="A13" s="238">
        <v>7</v>
      </c>
      <c r="B13" s="233" t="s">
        <v>285</v>
      </c>
      <c r="C13" s="329">
        <f>SUM(C8:C12)</f>
        <v>572472943.89999998</v>
      </c>
    </row>
    <row r="14" spans="1:6">
      <c r="D14" s="400"/>
    </row>
    <row r="17" spans="2:9" s="2" customFormat="1">
      <c r="B17" s="79"/>
      <c r="C17"/>
      <c r="D17"/>
      <c r="E17"/>
      <c r="F17"/>
      <c r="G17"/>
      <c r="H17"/>
      <c r="I17"/>
    </row>
    <row r="18" spans="2:9" s="2" customFormat="1">
      <c r="B18" s="76"/>
      <c r="C18"/>
      <c r="D18"/>
      <c r="E18"/>
      <c r="F18"/>
      <c r="G18"/>
      <c r="H18"/>
      <c r="I18"/>
    </row>
    <row r="19" spans="2:9" s="2" customFormat="1">
      <c r="B19" s="76"/>
      <c r="C19"/>
      <c r="D19"/>
      <c r="E19"/>
      <c r="F19"/>
      <c r="G19"/>
      <c r="H19"/>
      <c r="I19"/>
    </row>
    <row r="20" spans="2:9" s="2" customFormat="1">
      <c r="B20" s="78"/>
      <c r="C20"/>
      <c r="D20"/>
      <c r="E20"/>
      <c r="F20"/>
      <c r="G20"/>
      <c r="H20"/>
      <c r="I20"/>
    </row>
    <row r="21" spans="2:9" s="2" customFormat="1">
      <c r="B21" s="77"/>
      <c r="C21"/>
      <c r="D21"/>
      <c r="E21"/>
      <c r="F21"/>
      <c r="G21"/>
      <c r="H21"/>
      <c r="I21"/>
    </row>
    <row r="22" spans="2:9" s="2" customFormat="1">
      <c r="B22" s="78"/>
      <c r="C22"/>
      <c r="D22"/>
      <c r="E22"/>
      <c r="F22"/>
      <c r="G22"/>
      <c r="H22"/>
      <c r="I22"/>
    </row>
    <row r="23" spans="2:9" s="2" customFormat="1">
      <c r="B23" s="77"/>
      <c r="C23"/>
      <c r="D23"/>
      <c r="E23"/>
      <c r="F23"/>
      <c r="G23"/>
      <c r="H23"/>
      <c r="I23"/>
    </row>
    <row r="24" spans="2:9" s="2" customFormat="1">
      <c r="B24" s="77"/>
      <c r="C24"/>
      <c r="D24"/>
      <c r="E24"/>
      <c r="F24"/>
      <c r="G24"/>
      <c r="H24"/>
      <c r="I24"/>
    </row>
    <row r="25" spans="2:9" s="2" customFormat="1">
      <c r="B25" s="77"/>
      <c r="C25"/>
      <c r="D25"/>
      <c r="E25"/>
      <c r="F25"/>
      <c r="G25"/>
      <c r="H25"/>
      <c r="I25"/>
    </row>
    <row r="26" spans="2:9" s="2" customFormat="1">
      <c r="B26" s="77"/>
      <c r="C26"/>
      <c r="D26"/>
      <c r="E26"/>
      <c r="F26"/>
      <c r="G26"/>
      <c r="H26"/>
      <c r="I26"/>
    </row>
    <row r="27" spans="2:9" s="2" customFormat="1">
      <c r="B27" s="77"/>
      <c r="C27"/>
      <c r="D27"/>
      <c r="E27"/>
      <c r="F27"/>
      <c r="G27"/>
      <c r="H27"/>
      <c r="I27"/>
    </row>
    <row r="28" spans="2:9" s="2" customFormat="1">
      <c r="B28" s="78"/>
      <c r="C28"/>
      <c r="D28"/>
      <c r="E28"/>
      <c r="F28"/>
      <c r="G28"/>
      <c r="H28"/>
      <c r="I28"/>
    </row>
    <row r="29" spans="2:9" s="2" customFormat="1">
      <c r="B29" s="78"/>
      <c r="C29"/>
      <c r="D29"/>
      <c r="E29"/>
      <c r="F29"/>
      <c r="G29"/>
      <c r="H29"/>
      <c r="I29"/>
    </row>
    <row r="30" spans="2:9" s="2" customFormat="1">
      <c r="B30" s="78"/>
      <c r="C30"/>
      <c r="D30"/>
      <c r="E30"/>
      <c r="F30"/>
      <c r="G30"/>
      <c r="H30"/>
      <c r="I30"/>
    </row>
    <row r="31" spans="2:9" s="2" customFormat="1">
      <c r="B31" s="78"/>
      <c r="C31"/>
      <c r="D31"/>
      <c r="E31"/>
      <c r="F31"/>
      <c r="G31"/>
      <c r="H31"/>
      <c r="I31"/>
    </row>
    <row r="32" spans="2:9" s="2" customFormat="1">
      <c r="B32" s="78"/>
      <c r="C32"/>
      <c r="D32"/>
      <c r="E32"/>
      <c r="F32"/>
      <c r="G32"/>
      <c r="H32"/>
      <c r="I32"/>
    </row>
    <row r="33" spans="2:9" s="2" customFormat="1">
      <c r="B33" s="7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VIevE2Sh8IUi8qf0a0ge6akOGev58k7qXQZGudTFJh4=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mKLQHq99B8rh3jYyghBij5pfJLFcUYUci5pPPgCkF9Y=</DigestValue>
    </Reference>
  </SignedInfo>
  <SignatureValue>TG8aHSiE9DC/ICtdhxvD6dDrzRerjldpsC/bYBvoi/3x0bE43NWCSVURHth8B/Uz4O4gigmbWpfX
VWkZz5M7Sk6li0SUSAkqr/C9oN6+e+iDV4Ohgm9UC92idRB9qv7Oiqhs5EqQ8zKSv0edOAm5yaDZ
mccJ7Bu5///4UE7Ia8/GftHeYiE7KfAnLbDXIn0+t6RguCa9WvRcP6B7fxHCrKN8MKjJmLY4/EwG
Wjjx1fpNeKtmC1OHy4BR54ZYiHjiIwxv5IZZmuQhA31NA2Y0kgPAZVWW4WWRpoyNW7gjxDZIbJDY
IC7BkxAtxuUYL7rrSu+xooPVAba7qzWbusL0Yw==</SignatureValue>
  <KeyInfo>
    <X509Data>
      <X509Certificate>MIIGSjCCBTKgAwIBAgIKcWKt7QACAAAcxDANBgkqhkiG9w0BAQsFADBKMRIwEAYKCZImiZPyLGQBGRYCZ2UxEzARBgoJkiaJk/IsZAEZFgNuYmcxHzAdBgNVBAMTFk5CRyBDbGFzcyAyIElOVCBTdWIgQ0EwHhcNMTcwMjEzMTEzMzQwWhcNMTkwMjEzMTEzMzQwWjBIMR8wHQYDVQQKExZKU0MgSGFseWsgQmFuayBHZW9yZ2lhMSUwIwYDVQQDExxCSEIgLSBHdWxuYXJhIE1hcnNoYW5pc2h2aWxpMIIBIjANBgkqhkiG9w0BAQEFAAOCAQ8AMIIBCgKCAQEAwD+dDMqm38Zq08U9iiGPURTkGdpOrF50JhT3+MK3fNxjbccWRJJbV3W14gPcBzM+W7Ff+xY99Ubjs1YTCkjJYf3fQ5FlOBctPD4BvHdRu28YnizIDF+0Y44zclh3/+tR+m/43j3GGzmo+SXOQsiId5bRVbl6S4Wix7QNhYz22V8F07W39wExGfyPVwmf2Yn+GQJHFuG+e8ZhfLFmUaCDX/WoTg+spuRqEio4me7mcezTBRcyhDn9okI3OdnnYGPaxel9srfERG3OLXgZ+IAe1gQUeOWtDPqLRyCxkdTJd4sM8DmuRjnf95YBiBMyB5XQUcxmMffDn/JhusMuFDzYyQIDAQABo4IDMjCCAy4wPAYJKwYBBAGCNxUHBC8wLQYlKwYBBAGCNxUI5rJgg431RIaBmQmDuKFKg76EcQSBz5ARhq+eEQIBZAIBGzAdBgNVHSUEFjAUBggrBgEFBQcDAgYIKwYBBQUHAwQwCwYDVR0PBAQDAgeAMCcGCSsGAQQBgjcVCgQaMBgwCgYIKwYBBQUHAwIwCgYIKwYBBQUHAwQwHQYDVR0OBBYEFHdFp+mhTmWGg0kmQeR5Nwk2Eyg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Dyz9QWa5itDoSuhCHERdy/uPVHdZrq9sjKGOf5BptuTOzkVNBWNPTP/Qd0XminejaiWsa0UACHI7jnBCOhjR6CZYpUYP2c98Or0aANyz55aC0Xck10hgOszgYrYWdycbbFIYc3rtWUGznRIv+wv/XpG2rAR28Cu1meRkxk630r50WVRpDpPW9UFKXzC/dTAjDzTr0nkX2p7xTdnmczjR4HzMzpVqh0yQlaH3CQISmujUOkqBE2M3niuCKJhWqKzURjBbp6RAPhvei7i6ink5VD4IYALZwOvHVaUbjRRfAwiutjR0aJkraaMk6CIjdXl/Sgeo74QcH8qmDYWvOYVF</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aYuIpH5OxV0iiV0ov4h6VkylOeBCVhPyRKfp33BS4Oo=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//8H+BaFfBOIT3VAAqzRX6ndTNhTFnxs6us6yOIivHw=</DigestValue>
      </Reference>
      <Reference URI="/xl/styles.xml?ContentType=application/vnd.openxmlformats-officedocument.spreadsheetml.styles+xml">
        <DigestMethod Algorithm="http://www.w3.org/2001/04/xmlenc#sha256"/>
        <DigestValue>kv3nQrivDo/TSj5xGkfkByP1nwuI+hFe36/bOppLfyI=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H2LWbxxit/xpGrz4ASO3WopI71DVCPP+ydlgVOC2vwc=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ul6747sHWQ7p3FEXOSmBmBWrCEBn6rP1qBFyrPY+ofY=</DigestValue>
      </Reference>
      <Reference URI="/xl/worksheets/sheet10.xml?ContentType=application/vnd.openxmlformats-officedocument.spreadsheetml.worksheet+xml">
        <DigestMethod Algorithm="http://www.w3.org/2001/04/xmlenc#sha256"/>
        <DigestValue>dsm8OkZIiS87dY3tdT/l7m6D2ew0cYwsyfr870hkxTA=</DigestValue>
      </Reference>
      <Reference URI="/xl/worksheets/sheet11.xml?ContentType=application/vnd.openxmlformats-officedocument.spreadsheetml.worksheet+xml">
        <DigestMethod Algorithm="http://www.w3.org/2001/04/xmlenc#sha256"/>
        <DigestValue>8y2XdJpuwitFgoxfW881E77QTZsZwg2cmgT50M5Jjso=</DigestValue>
      </Reference>
      <Reference URI="/xl/worksheets/sheet12.xml?ContentType=application/vnd.openxmlformats-officedocument.spreadsheetml.worksheet+xml">
        <DigestMethod Algorithm="http://www.w3.org/2001/04/xmlenc#sha256"/>
        <DigestValue>nsbdPtY7hJ979GPLJfvSmQguTANzFfFNe4/k8ywa5WI=</DigestValue>
      </Reference>
      <Reference URI="/xl/worksheets/sheet13.xml?ContentType=application/vnd.openxmlformats-officedocument.spreadsheetml.worksheet+xml">
        <DigestMethod Algorithm="http://www.w3.org/2001/04/xmlenc#sha256"/>
        <DigestValue>t7udBFno/+6Nf00GLHXbNty59IErfq8WOwOZkCOx28I=</DigestValue>
      </Reference>
      <Reference URI="/xl/worksheets/sheet14.xml?ContentType=application/vnd.openxmlformats-officedocument.spreadsheetml.worksheet+xml">
        <DigestMethod Algorithm="http://www.w3.org/2001/04/xmlenc#sha256"/>
        <DigestValue>l+am6NQdcOinG+7v0NZhQYoZ4J/pLp5qhvqkwK9rRoo=</DigestValue>
      </Reference>
      <Reference URI="/xl/worksheets/sheet15.xml?ContentType=application/vnd.openxmlformats-officedocument.spreadsheetml.worksheet+xml">
        <DigestMethod Algorithm="http://www.w3.org/2001/04/xmlenc#sha256"/>
        <DigestValue>9Mc1q2qY3nrZKFzoNFrpaXmV+3npUSNLXC5IifHsaDY=</DigestValue>
      </Reference>
      <Reference URI="/xl/worksheets/sheet16.xml?ContentType=application/vnd.openxmlformats-officedocument.spreadsheetml.worksheet+xml">
        <DigestMethod Algorithm="http://www.w3.org/2001/04/xmlenc#sha256"/>
        <DigestValue>q39BdDilCUy6xevn4LXYDy170n5/yIvcl5fEn9vywCk=</DigestValue>
      </Reference>
      <Reference URI="/xl/worksheets/sheet2.xml?ContentType=application/vnd.openxmlformats-officedocument.spreadsheetml.worksheet+xml">
        <DigestMethod Algorithm="http://www.w3.org/2001/04/xmlenc#sha256"/>
        <DigestValue>Y42UJOa81tBuL1+Rup/2pmUTIjaX4lDTwb6s54SAJ1Y=</DigestValue>
      </Reference>
      <Reference URI="/xl/worksheets/sheet3.xml?ContentType=application/vnd.openxmlformats-officedocument.spreadsheetml.worksheet+xml">
        <DigestMethod Algorithm="http://www.w3.org/2001/04/xmlenc#sha256"/>
        <DigestValue>mGNHCV7I39d4LG7RS/zhAp2JsqRVFb2/aI7E7DW4Y4I=</DigestValue>
      </Reference>
      <Reference URI="/xl/worksheets/sheet4.xml?ContentType=application/vnd.openxmlformats-officedocument.spreadsheetml.worksheet+xml">
        <DigestMethod Algorithm="http://www.w3.org/2001/04/xmlenc#sha256"/>
        <DigestValue>mKDZ3VIuQ/xizC5BOS7wtrVKqjHMI6B98rAsa0uhbk8=</DigestValue>
      </Reference>
      <Reference URI="/xl/worksheets/sheet5.xml?ContentType=application/vnd.openxmlformats-officedocument.spreadsheetml.worksheet+xml">
        <DigestMethod Algorithm="http://www.w3.org/2001/04/xmlenc#sha256"/>
        <DigestValue>D2D4L6U5p96clY4qficLqIsNVCtDdPGjafUjFtiE0BE=</DigestValue>
      </Reference>
      <Reference URI="/xl/worksheets/sheet6.xml?ContentType=application/vnd.openxmlformats-officedocument.spreadsheetml.worksheet+xml">
        <DigestMethod Algorithm="http://www.w3.org/2001/04/xmlenc#sha256"/>
        <DigestValue>5TF3tl1LUznm3Ah4z23M+ST0VL3y2cKoS9a+h7lladQ=</DigestValue>
      </Reference>
      <Reference URI="/xl/worksheets/sheet7.xml?ContentType=application/vnd.openxmlformats-officedocument.spreadsheetml.worksheet+xml">
        <DigestMethod Algorithm="http://www.w3.org/2001/04/xmlenc#sha256"/>
        <DigestValue>Oo+c/i44dy+FIQ8+BSCxX1XjeoSDaztuJty8MAFtzD4=</DigestValue>
      </Reference>
      <Reference URI="/xl/worksheets/sheet8.xml?ContentType=application/vnd.openxmlformats-officedocument.spreadsheetml.worksheet+xml">
        <DigestMethod Algorithm="http://www.w3.org/2001/04/xmlenc#sha256"/>
        <DigestValue>C1O5EmuDwOD+J5a9Ku8rqwaZjEjrKx/LQUvk7ZOviVg=</DigestValue>
      </Reference>
      <Reference URI="/xl/worksheets/sheet9.xml?ContentType=application/vnd.openxmlformats-officedocument.spreadsheetml.worksheet+xml">
        <DigestMethod Algorithm="http://www.w3.org/2001/04/xmlenc#sha256"/>
        <DigestValue>zPv3iQrtQw5m9S02koe9VQ2ElATZOjp2vdixszoGmuI=</DigestValue>
      </Reference>
    </Manifest>
    <SignatureProperties>
      <SignatureProperty Id="idSignatureTime" Target="#idPackageSignature">
        <mdssi:SignatureTime xmlns:mdssi="http://schemas.openxmlformats.org/package/2006/digital-signature">
          <mdssi:Format>YYYY-MM-DDThh:mm:ssTZD</mdssi:Format>
          <mdssi:Value>2017-07-27T14:12:45Z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2017-07-27T14:12:45Z</xd:SigningTime>
          <xd:SigningCertificate>
            <xd:Cert>
              <xd:CertDigest>
                <DigestMethod Algorithm="http://www.w3.org/2001/04/xmlenc#sha256"/>
                <DigestValue>WABSxdU1OMbVpzMGCd+X1MqFErEtWaO3ig3YUHjXnGA=</DigestValue>
              </xd:CertDigest>
              <xd:IssuerSerial>
                <X509IssuerName>CN=NBG Class 2 INT Sub CA, DC=nbg, DC=ge</X509IssuerName>
                <X509SerialNumber>535447726156840077106372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JS2uhppBzUaKfOaBx/ZawDM8t01DXHjZEIwYACJrs8s=</DigestValue>
    </Reference>
    <Reference Type="http://www.w3.org/2000/09/xmldsig#Object" URI="#idOfficeObject">
      <DigestMethod Algorithm="http://www.w3.org/2001/04/xmlenc#sha256"/>
      <DigestValue>seK4PDJKPNBz86cDIs16fRuUoNMdXiUd5RZZMjoAUxE=</DigestValue>
    </Reference>
    <Reference Type="http://uri.etsi.org/01903#SignedProperties" URI="#idSignedProperties">
      <Transforms>
        <Transform Algorithm="http://www.w3.org/TR/2001/REC-xml-c14n-20010315"/>
      </Transforms>
      <DigestMethod Algorithm="http://www.w3.org/2001/04/xmlenc#sha256"/>
      <DigestValue>P52r7wMkngXT6Gf+IZVa3jWUWsWJZpOEcJzVe6MA+Uo=</DigestValue>
    </Reference>
  </SignedInfo>
  <SignatureValue>RKeDgk3wCojcge4hNcBdWZafYWGzVYiglGvkVo6WGjjaDQWtpwLhLHqvKlVy6SJv+Z9XgiQIJET8
+MigPWrzPhSh0SvEinTQ15ast+e52ysAmuSjGbgu+p/2Gp9UmQ5N/EyFgbniofIGDwvYelDQh+Cc
o0Ji90tTDpM17JDXZs7FRtRFYN8+YTcrSt5ypMBA7vHy717tPxWaMzjQ8UybSjfLs46Ouw0HDCmk
9/uWClT19IJdbVlqJSsb7ByOZm372qkXhpVH1S/7bryI+m7jTdqJZzBwY6miB5ywxxXj2FwRtjy8
w269sUYQQErw8vQN9t0AqEcfNY5mNU6PsAffKg==</SignatureValue>
  <KeyInfo>
    <X509Data>
      <X509Certificate>MIIGQjCCBSqgAwIBAgIKGlobugACAAAdGDANBgkqhkiG9w0BAQsFADBKMRIwEAYKCZImiZPyLGQBGRYCZ2UxEzARBgoJkiaJk/IsZAEZFgNuYmcxHzAdBgNVBAMTFk5CRyBDbGFzcyAyIElOVCBTdWIgQ0EwHhcNMTcwMjIxMTAyODUwWhcNMTkwMjIxMTAyODUwWjBAMR8wHQYDVQQKExZKU0MgSGFseWsgQmFuayBHZW9yZ2lhMR0wGwYDVQQDExRCSEIgLSBTaG90YSBDaGtvaWR6ZTCCASIwDQYJKoZIhvcNAQEBBQADggEPADCCAQoCggEBAOqB9fziMrQwnn/kOBnqFLZ2nGlfFi3XPPkQs20zupXp0tGvE6PLyB5WfoOHqEkdQEHcy9jlAzIcTtgNI56KnyFfonFlET3cZgo8FU2hVyT8Ee79xdNAN8yaWNO3ZkKzI7+fo/35unNxXZzLVtPTwUmCN3JwZr68BpaxFHyesM87hOLfohTP/PU/FGK2Jl4I4MrZXE04cd0dwRfnYvJoNM59ibkzXWCTgmC6xM0H6q2r2DGN3Q/yWSk8bYOL7Gn0jUH4L661xoFf29/r+Uhwd8DQvhrLnYVMdCQW76XzoOEp9qoJPi/X1rZROC+SkWpWzix+RZj/OOqdK5BWI98OYL0CAwEAAaOCAzIwggMuMDwGCSsGAQQBgjcVBwQvMC0GJSsGAQQBgjcVCOayYION9USGgZkJg7ihSoO+hHEEg8SRM4SDiF0CAWQCAR0wHQYDVR0lBBYwFAYIKwYBBQUHAwIGCCsGAQUFBwMEMAsGA1UdDwQEAwIHgDAnBgkrBgEEAYI3FQoEGjAYMAoGCCsGAQUFBwMCMAoGCCsGAQUFBwMEMB0GA1UdDgQWBBRr4JgAQvtfh7kUJygnwun6AiTBL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dfcnhdQ8M8J2+oEwJ0w2npidgnG66M+kTasd17FKNE7N0xnGSrDpTauHkmxVetElxnX0yamv+xqR0ANcOKcC1tp/ZdKwRfx7rjRdH1kx0NIal10/P8lW/nRlEqdcBQetMxce1nBnOPlu8Y3yTM+41eqXQZaNqqkY1jxwyGWd/pAG19hfRliU6/rVFAkcD3YRQyWuKTHSbrLPAXtWhCddaM2BuFLEWpnMMIQHry+BLkO36ORv4IDwE9WeSbEQkOssnKDvYRvAthtC9LskndIabgPKQt4OexzQu1exKOoB5NjJVPBSjO/H/OaxNpVyAjfWE6efy1REL3HRBpy2uQ0fW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aYuIpH5OxV0iiV0ov4h6VkylOeBCVhPyRKfp33BS4Oo=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//8H+BaFfBOIT3VAAqzRX6ndTNhTFnxs6us6yOIivHw=</DigestValue>
      </Reference>
      <Reference URI="/xl/styles.xml?ContentType=application/vnd.openxmlformats-officedocument.spreadsheetml.styles+xml">
        <DigestMethod Algorithm="http://www.w3.org/2001/04/xmlenc#sha256"/>
        <DigestValue>kv3nQrivDo/TSj5xGkfkByP1nwuI+hFe36/bOppLfyI=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H2LWbxxit/xpGrz4ASO3WopI71DVCPP+ydlgVOC2vwc=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ul6747sHWQ7p3FEXOSmBmBWrCEBn6rP1qBFyrPY+ofY=</DigestValue>
      </Reference>
      <Reference URI="/xl/worksheets/sheet10.xml?ContentType=application/vnd.openxmlformats-officedocument.spreadsheetml.worksheet+xml">
        <DigestMethod Algorithm="http://www.w3.org/2001/04/xmlenc#sha256"/>
        <DigestValue>dsm8OkZIiS87dY3tdT/l7m6D2ew0cYwsyfr870hkxTA=</DigestValue>
      </Reference>
      <Reference URI="/xl/worksheets/sheet11.xml?ContentType=application/vnd.openxmlformats-officedocument.spreadsheetml.worksheet+xml">
        <DigestMethod Algorithm="http://www.w3.org/2001/04/xmlenc#sha256"/>
        <DigestValue>8y2XdJpuwitFgoxfW881E77QTZsZwg2cmgT50M5Jjso=</DigestValue>
      </Reference>
      <Reference URI="/xl/worksheets/sheet12.xml?ContentType=application/vnd.openxmlformats-officedocument.spreadsheetml.worksheet+xml">
        <DigestMethod Algorithm="http://www.w3.org/2001/04/xmlenc#sha256"/>
        <DigestValue>nsbdPtY7hJ979GPLJfvSmQguTANzFfFNe4/k8ywa5WI=</DigestValue>
      </Reference>
      <Reference URI="/xl/worksheets/sheet13.xml?ContentType=application/vnd.openxmlformats-officedocument.spreadsheetml.worksheet+xml">
        <DigestMethod Algorithm="http://www.w3.org/2001/04/xmlenc#sha256"/>
        <DigestValue>t7udBFno/+6Nf00GLHXbNty59IErfq8WOwOZkCOx28I=</DigestValue>
      </Reference>
      <Reference URI="/xl/worksheets/sheet14.xml?ContentType=application/vnd.openxmlformats-officedocument.spreadsheetml.worksheet+xml">
        <DigestMethod Algorithm="http://www.w3.org/2001/04/xmlenc#sha256"/>
        <DigestValue>l+am6NQdcOinG+7v0NZhQYoZ4J/pLp5qhvqkwK9rRoo=</DigestValue>
      </Reference>
      <Reference URI="/xl/worksheets/sheet15.xml?ContentType=application/vnd.openxmlformats-officedocument.spreadsheetml.worksheet+xml">
        <DigestMethod Algorithm="http://www.w3.org/2001/04/xmlenc#sha256"/>
        <DigestValue>9Mc1q2qY3nrZKFzoNFrpaXmV+3npUSNLXC5IifHsaDY=</DigestValue>
      </Reference>
      <Reference URI="/xl/worksheets/sheet16.xml?ContentType=application/vnd.openxmlformats-officedocument.spreadsheetml.worksheet+xml">
        <DigestMethod Algorithm="http://www.w3.org/2001/04/xmlenc#sha256"/>
        <DigestValue>q39BdDilCUy6xevn4LXYDy170n5/yIvcl5fEn9vywCk=</DigestValue>
      </Reference>
      <Reference URI="/xl/worksheets/sheet2.xml?ContentType=application/vnd.openxmlformats-officedocument.spreadsheetml.worksheet+xml">
        <DigestMethod Algorithm="http://www.w3.org/2001/04/xmlenc#sha256"/>
        <DigestValue>Y42UJOa81tBuL1+Rup/2pmUTIjaX4lDTwb6s54SAJ1Y=</DigestValue>
      </Reference>
      <Reference URI="/xl/worksheets/sheet3.xml?ContentType=application/vnd.openxmlformats-officedocument.spreadsheetml.worksheet+xml">
        <DigestMethod Algorithm="http://www.w3.org/2001/04/xmlenc#sha256"/>
        <DigestValue>mGNHCV7I39d4LG7RS/zhAp2JsqRVFb2/aI7E7DW4Y4I=</DigestValue>
      </Reference>
      <Reference URI="/xl/worksheets/sheet4.xml?ContentType=application/vnd.openxmlformats-officedocument.spreadsheetml.worksheet+xml">
        <DigestMethod Algorithm="http://www.w3.org/2001/04/xmlenc#sha256"/>
        <DigestValue>mKDZ3VIuQ/xizC5BOS7wtrVKqjHMI6B98rAsa0uhbk8=</DigestValue>
      </Reference>
      <Reference URI="/xl/worksheets/sheet5.xml?ContentType=application/vnd.openxmlformats-officedocument.spreadsheetml.worksheet+xml">
        <DigestMethod Algorithm="http://www.w3.org/2001/04/xmlenc#sha256"/>
        <DigestValue>D2D4L6U5p96clY4qficLqIsNVCtDdPGjafUjFtiE0BE=</DigestValue>
      </Reference>
      <Reference URI="/xl/worksheets/sheet6.xml?ContentType=application/vnd.openxmlformats-officedocument.spreadsheetml.worksheet+xml">
        <DigestMethod Algorithm="http://www.w3.org/2001/04/xmlenc#sha256"/>
        <DigestValue>5TF3tl1LUznm3Ah4z23M+ST0VL3y2cKoS9a+h7lladQ=</DigestValue>
      </Reference>
      <Reference URI="/xl/worksheets/sheet7.xml?ContentType=application/vnd.openxmlformats-officedocument.spreadsheetml.worksheet+xml">
        <DigestMethod Algorithm="http://www.w3.org/2001/04/xmlenc#sha256"/>
        <DigestValue>Oo+c/i44dy+FIQ8+BSCxX1XjeoSDaztuJty8MAFtzD4=</DigestValue>
      </Reference>
      <Reference URI="/xl/worksheets/sheet8.xml?ContentType=application/vnd.openxmlformats-officedocument.spreadsheetml.worksheet+xml">
        <DigestMethod Algorithm="http://www.w3.org/2001/04/xmlenc#sha256"/>
        <DigestValue>C1O5EmuDwOD+J5a9Ku8rqwaZjEjrKx/LQUvk7ZOviVg=</DigestValue>
      </Reference>
      <Reference URI="/xl/worksheets/sheet9.xml?ContentType=application/vnd.openxmlformats-officedocument.spreadsheetml.worksheet+xml">
        <DigestMethod Algorithm="http://www.w3.org/2001/04/xmlenc#sha256"/>
        <DigestValue>zPv3iQrtQw5m9S02koe9VQ2ElATZOjp2vdixszoGmuI=</DigestValue>
      </Reference>
    </Manifest>
    <SignatureProperties>
      <SignatureProperty Id="idSignatureTime" Target="#idPackageSignature">
        <mdssi:SignatureTime xmlns:mdssi="http://schemas.openxmlformats.org/package/2006/digital-signature">
          <mdssi:Format>YYYY-MM-DDThh:mm:ssTZD</mdssi:Format>
          <mdssi:Value>2017-07-27T14:25:30Z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Shota Chkoidze</SignatureComments>
          <WindowsVersion>6.3</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2017-07-27T14:25:30Z</xd:SigningTime>
          <xd:SigningCertificate>
            <xd:Cert>
              <xd:CertDigest>
                <DigestMethod Algorithm="http://www.w3.org/2001/04/xmlenc#sha256"/>
                <DigestValue>GsM16QJe+8FknmEzI+MmZhY/5QQynr6dD4mWwgKsD20=</DigestValue>
              </xd:CertDigest>
              <xd:IssuerSerial>
                <X509IssuerName>CN=NBG Class 2 INT Sub CA, DC=nbg, DC=ge</X509IssuerName>
                <X509SerialNumber>124443733430637917379864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Shota Chkoidze</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2017-07-27T14:12:39Z</dcterms:modified>
</cp:coreProperties>
</file>